
<file path=[Content_Types].xml><?xml version="1.0" encoding="utf-8"?>
<Types xmlns="http://schemas.openxmlformats.org/package/2006/content-types">
  <Override PartName="/xl/worksheets/sheet7.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drawings/drawing2.xml" ContentType="application/vnd.openxmlformats-officedocument.drawing+xml"/>
  <Override PartName="/xl/theme/theme1.xml" ContentType="application/vnd.openxmlformats-officedocument.theme+xml"/>
  <Override PartName="/xl/worksheets/sheet9.xml" ContentType="application/vnd.openxmlformats-officedocument.spreadsheetml.worksheet+xml"/>
  <Override PartName="/xl/pivotCache/pivotCacheRecords1.xml" ContentType="application/vnd.openxmlformats-officedocument.spreadsheetml.pivotCacheRecords+xml"/>
  <Override PartName="/xl/drawings/drawing4.xml" ContentType="application/vnd.openxmlformats-officedocument.drawing+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worksheets/sheet4.xml" ContentType="application/vnd.openxmlformats-officedocument.spreadsheetml.worksheet+xml"/>
  <Default Extension="xml" ContentType="application/xml"/>
  <Override PartName="/xl/drawings/drawing6.xml" ContentType="application/vnd.openxmlformats-officedocument.drawing+xml"/>
  <Override PartName="/xl/worksheets/sheet6.xml" ContentType="application/vnd.openxmlformats-officedocument.spreadsheetml.worksheet+xml"/>
  <Override PartName="/docProps/app.xml" ContentType="application/vnd.openxmlformats-officedocument.extended-properties+xml"/>
  <Override PartName="/xl/workbook.xml" ContentType="application/vnd.openxmlformats-officedocument.spreadsheetml.sheet.main+xml"/>
  <Override PartName="/xl/drawings/drawing8.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worksheets/sheet8.xml" ContentType="application/vnd.openxmlformats-officedocument.spreadsheetml.worksheet+xml"/>
  <Override PartName="/xl/calcChain.xml" ContentType="application/vnd.openxmlformats-officedocument.spreadsheetml.calcChain+xml"/>
  <Override PartName="/xl/styles.xml" ContentType="application/vnd.openxmlformats-officedocument.spreadsheetml.styles+xml"/>
  <Override PartName="/xl/drawings/drawing3.xml" ContentType="application/vnd.openxmlformats-officedocument.drawing+xml"/>
  <Default Extension="jpeg" ContentType="image/jpeg"/>
  <Override PartName="/xl/worksheets/sheet3.xml" ContentType="application/vnd.openxmlformats-officedocument.spreadsheetml.worksheet+xml"/>
  <Override PartName="/xl/drawings/drawing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docProps/custom.xml" ContentType="application/vnd.openxmlformats-officedocument.custom-properties+xml"/>
  <Override PartName="/xl/drawings/drawing7.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4" lowestEdited="4" rupBuild="4505"/>
  <workbookPr checkCompatibility="1" autoCompressPictures="0"/>
  <bookViews>
    <workbookView xWindow="460" yWindow="460" windowWidth="20280" windowHeight="14240" firstSheet="2" activeTab="5"/>
  </bookViews>
  <sheets>
    <sheet name="Instructions" sheetId="6" r:id="rId1"/>
    <sheet name="Nutrient Calc" sheetId="3" r:id="rId2"/>
    <sheet name="Breakfast 1" sheetId="8" r:id="rId3"/>
    <sheet name="Lunch 1" sheetId="7" r:id="rId4"/>
    <sheet name="Dinner 1" sheetId="4" r:id="rId5"/>
    <sheet name="Snack 1" sheetId="9" r:id="rId6"/>
    <sheet name="Shopping List" sheetId="11" r:id="rId7"/>
    <sheet name="Example Nutrition Plan" sheetId="1" r:id="rId8"/>
    <sheet name="©" sheetId="2" r:id="rId9"/>
  </sheets>
  <definedNames>
    <definedName name="_xlnm._FilterDatabase" localSheetId="2" hidden="1">'Breakfast 1'!$B$5:$I$5</definedName>
    <definedName name="_xlnm._FilterDatabase" localSheetId="4" hidden="1">'Dinner 1'!$B$5:$I$5</definedName>
    <definedName name="_xlnm._FilterDatabase" localSheetId="3" hidden="1">'Lunch 1'!$B$5:$I$5</definedName>
    <definedName name="_xlnm._FilterDatabase" localSheetId="5" hidden="1">'Snack 1'!$B$5:$I$5</definedName>
    <definedName name="valuevx">42.314159</definedName>
    <definedName name="vertex42_copyright" hidden="1">"© 2009-2014 Vertex42 LLC"</definedName>
    <definedName name="vertex42_id" hidden="1">"workout-log.xlsx"</definedName>
    <definedName name="vertex42_title" hidden="1">"Workout Log Template"</definedName>
  </definedNames>
  <calcPr calcId="130407" concurrentCalc="0"/>
  <pivotCaches>
    <pivotCache cacheId="8" r:id="rId10"/>
  </pivotCaches>
  <extLst>
    <ext xmlns:mx="http://schemas.microsoft.com/office/mac/excel/2008/main" uri="http://schemas.microsoft.com/office/mac/excel/2008/main">
      <mx:ArchID Flags="2"/>
    </ext>
  </extLst>
</workbook>
</file>

<file path=xl/calcChain.xml><?xml version="1.0" encoding="utf-8"?>
<calcChain xmlns="http://schemas.openxmlformats.org/spreadsheetml/2006/main">
  <c r="D6" i="8"/>
  <c r="P1092"/>
  <c r="D7"/>
  <c r="P2301"/>
  <c r="B12"/>
  <c r="P1789"/>
  <c r="P457"/>
  <c r="P1823"/>
  <c r="P2762"/>
  <c r="P2745"/>
  <c r="F7"/>
  <c r="P1089"/>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4"/>
  <c r="P2863"/>
  <c r="P2862"/>
  <c r="P2861"/>
  <c r="P2860"/>
  <c r="P2859"/>
  <c r="P2858"/>
  <c r="P2857"/>
  <c r="P2856"/>
  <c r="P2855"/>
  <c r="P2854"/>
  <c r="P2853"/>
  <c r="P2852"/>
  <c r="P2851"/>
  <c r="P2850"/>
  <c r="P2849"/>
  <c r="P2848"/>
  <c r="P2847"/>
  <c r="P2846"/>
  <c r="P2845"/>
  <c r="P2844"/>
  <c r="P2843"/>
  <c r="P2842"/>
  <c r="P2841"/>
  <c r="P2840"/>
  <c r="P2839"/>
  <c r="P2838"/>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1"/>
  <c r="P2760"/>
  <c r="P2759"/>
  <c r="P2758"/>
  <c r="P2757"/>
  <c r="P2756"/>
  <c r="P2755"/>
  <c r="P2754"/>
  <c r="P2753"/>
  <c r="P2752"/>
  <c r="P2751"/>
  <c r="P2750"/>
  <c r="P2749"/>
  <c r="P2748"/>
  <c r="P2747"/>
  <c r="P2746"/>
  <c r="P2744"/>
  <c r="P2743"/>
  <c r="P2742"/>
  <c r="P2741"/>
  <c r="P2740"/>
  <c r="P2739"/>
  <c r="P2738"/>
  <c r="P2737"/>
  <c r="P2736"/>
  <c r="P2735"/>
  <c r="P2734"/>
  <c r="P2733"/>
  <c r="P2732"/>
  <c r="P2731"/>
  <c r="P2730"/>
  <c r="P2729"/>
  <c r="P2728"/>
  <c r="P2727"/>
  <c r="P2726"/>
  <c r="P2725"/>
  <c r="P2724"/>
  <c r="P2723"/>
  <c r="P2722"/>
  <c r="P2721"/>
  <c r="P2720"/>
  <c r="P2719"/>
  <c r="P2718"/>
  <c r="P2717"/>
  <c r="P2716"/>
  <c r="P2715"/>
  <c r="P2714"/>
  <c r="P2713"/>
  <c r="P2712"/>
  <c r="P2711"/>
  <c r="P2710"/>
  <c r="P2709"/>
  <c r="P2708"/>
  <c r="P2707"/>
  <c r="P2706"/>
  <c r="P2705"/>
  <c r="P2704"/>
  <c r="P2703"/>
  <c r="P2702"/>
  <c r="P2701"/>
  <c r="P2700"/>
  <c r="P2699"/>
  <c r="P2698"/>
  <c r="P2697"/>
  <c r="P2696"/>
  <c r="P2695"/>
  <c r="P2694"/>
  <c r="P2693"/>
  <c r="P2692"/>
  <c r="P2691"/>
  <c r="P2690"/>
  <c r="P2689"/>
  <c r="P2688"/>
  <c r="P2687"/>
  <c r="P2686"/>
  <c r="P2685"/>
  <c r="P2684"/>
  <c r="P2683"/>
  <c r="P2682"/>
  <c r="P2681"/>
  <c r="P2680"/>
  <c r="P2679"/>
  <c r="P2678"/>
  <c r="P2677"/>
  <c r="P2676"/>
  <c r="P2675"/>
  <c r="P2674"/>
  <c r="P2673"/>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31"/>
  <c r="P2630"/>
  <c r="P2629"/>
  <c r="P2628"/>
  <c r="P2627"/>
  <c r="P2626"/>
  <c r="P2625"/>
  <c r="P2624"/>
  <c r="P2623"/>
  <c r="P2622"/>
  <c r="P2621"/>
  <c r="P2620"/>
  <c r="P2619"/>
  <c r="P2618"/>
  <c r="P2617"/>
  <c r="P2616"/>
  <c r="P2615"/>
  <c r="P2614"/>
  <c r="P2613"/>
  <c r="P2612"/>
  <c r="P2611"/>
  <c r="P2610"/>
  <c r="P2609"/>
  <c r="P2608"/>
  <c r="P2607"/>
  <c r="P2606"/>
  <c r="P2605"/>
  <c r="P2604"/>
  <c r="P2603"/>
  <c r="P2602"/>
  <c r="P2601"/>
  <c r="P2600"/>
  <c r="P2599"/>
  <c r="P2598"/>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P2542"/>
  <c r="P2541"/>
  <c r="P2540"/>
  <c r="P2539"/>
  <c r="P2538"/>
  <c r="P2537"/>
  <c r="P2536"/>
  <c r="P2535"/>
  <c r="P2534"/>
  <c r="P2533"/>
  <c r="P2532"/>
  <c r="P2531"/>
  <c r="P2530"/>
  <c r="P2529"/>
  <c r="P2528"/>
  <c r="P2527"/>
  <c r="P2526"/>
  <c r="P2525"/>
  <c r="P2524"/>
  <c r="P2523"/>
  <c r="P2522"/>
  <c r="P2521"/>
  <c r="P2520"/>
  <c r="P2519"/>
  <c r="P2518"/>
  <c r="P2517"/>
  <c r="P2516"/>
  <c r="P2515"/>
  <c r="P2514"/>
  <c r="P2513"/>
  <c r="P2512"/>
  <c r="P2511"/>
  <c r="P2510"/>
  <c r="P2509"/>
  <c r="P2508"/>
  <c r="P2507"/>
  <c r="P2506"/>
  <c r="P2505"/>
  <c r="P2504"/>
  <c r="P2503"/>
  <c r="P2502"/>
  <c r="P2501"/>
  <c r="P2500"/>
  <c r="P2499"/>
  <c r="P2498"/>
  <c r="P2497"/>
  <c r="P2496"/>
  <c r="P2495"/>
  <c r="P2494"/>
  <c r="P2493"/>
  <c r="P2492"/>
  <c r="P2491"/>
  <c r="P2490"/>
  <c r="P2489"/>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3"/>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P2071"/>
  <c r="P2070"/>
  <c r="P2069"/>
  <c r="P2068"/>
  <c r="P2067"/>
  <c r="P2066"/>
  <c r="P2065"/>
  <c r="P2064"/>
  <c r="P2063"/>
  <c r="P2062"/>
  <c r="P2061"/>
  <c r="P2060"/>
  <c r="P2059"/>
  <c r="P2058"/>
  <c r="P2057"/>
  <c r="P2056"/>
  <c r="P2055"/>
  <c r="P2054"/>
  <c r="P2053"/>
  <c r="P2052"/>
  <c r="P2051"/>
  <c r="P2050"/>
  <c r="P2049"/>
  <c r="P2048"/>
  <c r="P2047"/>
  <c r="P2046"/>
  <c r="P2045"/>
  <c r="P2044"/>
  <c r="P2043"/>
  <c r="P2042"/>
  <c r="P2041"/>
  <c r="P2040"/>
  <c r="P2039"/>
  <c r="P2038"/>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2"/>
  <c r="P1731"/>
  <c r="P1730"/>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5"/>
  <c r="P1334"/>
  <c r="P1333"/>
  <c r="P1332"/>
  <c r="P1331"/>
  <c r="P1330"/>
  <c r="P1329"/>
  <c r="P1328"/>
  <c r="P1327"/>
  <c r="P1326"/>
  <c r="P1325"/>
  <c r="P1324"/>
  <c r="P1323"/>
  <c r="P1322"/>
  <c r="P1321"/>
  <c r="P1320"/>
  <c r="P1319"/>
  <c r="P1318"/>
  <c r="P1317"/>
  <c r="P1316"/>
  <c r="P1315"/>
  <c r="P1314"/>
  <c r="P1313"/>
  <c r="P1312"/>
  <c r="P1311"/>
  <c r="P1310"/>
  <c r="P1309"/>
  <c r="P1308"/>
  <c r="P1307"/>
  <c r="P1306"/>
  <c r="P1305"/>
  <c r="P1304"/>
  <c r="P1303"/>
  <c r="P1302"/>
  <c r="P1301"/>
  <c r="P1300"/>
  <c r="P1299"/>
  <c r="P1298"/>
  <c r="P1297"/>
  <c r="P1296"/>
  <c r="P1295"/>
  <c r="P1294"/>
  <c r="P1293"/>
  <c r="P1292"/>
  <c r="P1291"/>
  <c r="P1290"/>
  <c r="P1289"/>
  <c r="P1288"/>
  <c r="P1287"/>
  <c r="P1286"/>
  <c r="P1285"/>
  <c r="P1284"/>
  <c r="P1283"/>
  <c r="P1282"/>
  <c r="P1281"/>
  <c r="P1280"/>
  <c r="P1279"/>
  <c r="P1278"/>
  <c r="P1277"/>
  <c r="P1276"/>
  <c r="P1275"/>
  <c r="P1274"/>
  <c r="P1273"/>
  <c r="P1272"/>
  <c r="P1271"/>
  <c r="P1270"/>
  <c r="P1269"/>
  <c r="P1268"/>
  <c r="P1267"/>
  <c r="P1266"/>
  <c r="P1265"/>
  <c r="P1264"/>
  <c r="P1263"/>
  <c r="P1262"/>
  <c r="P1261"/>
  <c r="P1260"/>
  <c r="P1259"/>
  <c r="P1258"/>
  <c r="P1257"/>
  <c r="P1256"/>
  <c r="P1255"/>
  <c r="P1254"/>
  <c r="P1253"/>
  <c r="P1252"/>
  <c r="P1251"/>
  <c r="P1250"/>
  <c r="P1249"/>
  <c r="P1248"/>
  <c r="P1247"/>
  <c r="P1246"/>
  <c r="P1245"/>
  <c r="P1244"/>
  <c r="P1243"/>
  <c r="P1242"/>
  <c r="P1241"/>
  <c r="P1240"/>
  <c r="P1239"/>
  <c r="P1238"/>
  <c r="P1237"/>
  <c r="P1236"/>
  <c r="P1235"/>
  <c r="P1234"/>
  <c r="P1233"/>
  <c r="P1232"/>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1"/>
  <c r="P1090"/>
  <c r="P1088"/>
  <c r="P1087"/>
  <c r="P1086"/>
  <c r="P1085"/>
  <c r="P1084"/>
  <c r="P1083"/>
  <c r="P1082"/>
  <c r="P1081"/>
  <c r="P1080"/>
  <c r="P1079"/>
  <c r="P1078"/>
  <c r="P1077"/>
  <c r="P1076"/>
  <c r="P1075"/>
  <c r="P1074"/>
  <c r="P1073"/>
  <c r="P1072"/>
  <c r="P1071"/>
  <c r="P1070"/>
  <c r="P1069"/>
  <c r="P1068"/>
  <c r="P1067"/>
  <c r="P1066"/>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4"/>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9"/>
  <c r="P578"/>
  <c r="P577"/>
  <c r="P576"/>
  <c r="P575"/>
  <c r="P574"/>
  <c r="P573"/>
  <c r="P572"/>
  <c r="P571"/>
  <c r="P570"/>
  <c r="P569"/>
  <c r="P568"/>
  <c r="P567"/>
  <c r="P566"/>
  <c r="P565"/>
  <c r="P564"/>
  <c r="P563"/>
  <c r="P562"/>
  <c r="P561"/>
  <c r="P560"/>
  <c r="P559"/>
  <c r="P558"/>
  <c r="P557"/>
  <c r="P556"/>
  <c r="P555"/>
  <c r="P554"/>
  <c r="P553"/>
  <c r="P552"/>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9"/>
  <c r="P358"/>
  <c r="P357"/>
  <c r="P356"/>
  <c r="P355"/>
  <c r="P354"/>
  <c r="P353"/>
  <c r="P352"/>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8"/>
  <c r="P247"/>
  <c r="P246"/>
  <c r="P245"/>
  <c r="P244"/>
  <c r="P243"/>
  <c r="P242"/>
  <c r="P241"/>
  <c r="P240"/>
  <c r="P239"/>
  <c r="P238"/>
  <c r="P237"/>
  <c r="P236"/>
  <c r="P235"/>
  <c r="P234"/>
  <c r="P233"/>
  <c r="P232"/>
  <c r="P231"/>
  <c r="P230"/>
  <c r="P229"/>
  <c r="P228"/>
  <c r="P227"/>
  <c r="P226"/>
  <c r="P225"/>
  <c r="P224"/>
  <c r="P223"/>
  <c r="P222"/>
  <c r="P221"/>
  <c r="P220"/>
  <c r="P219"/>
  <c r="P218"/>
  <c r="P217"/>
  <c r="P216"/>
  <c r="P215"/>
  <c r="P214"/>
  <c r="P213"/>
  <c r="P212"/>
  <c r="P211"/>
  <c r="P210"/>
  <c r="P209"/>
  <c r="P208"/>
  <c r="P207"/>
  <c r="P206"/>
  <c r="P205"/>
  <c r="P204"/>
  <c r="P203"/>
  <c r="P202"/>
  <c r="P201"/>
  <c r="P200"/>
  <c r="P199"/>
  <c r="P198"/>
  <c r="P197"/>
  <c r="P196"/>
  <c r="P195"/>
  <c r="P194"/>
  <c r="P193"/>
  <c r="P192"/>
  <c r="P191"/>
  <c r="P190"/>
  <c r="P189"/>
  <c r="P188"/>
  <c r="P187"/>
  <c r="P186"/>
  <c r="P185"/>
  <c r="P184"/>
  <c r="P183"/>
  <c r="P182"/>
  <c r="P181"/>
  <c r="P180"/>
  <c r="P179"/>
  <c r="P178"/>
  <c r="P177"/>
  <c r="P176"/>
  <c r="P175"/>
  <c r="P174"/>
  <c r="P173"/>
  <c r="P172"/>
  <c r="P171"/>
  <c r="P170"/>
  <c r="P169"/>
  <c r="P168"/>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G11"/>
  <c r="P33"/>
  <c r="P32"/>
  <c r="P31"/>
  <c r="P30"/>
  <c r="P29"/>
  <c r="P28"/>
  <c r="P27"/>
  <c r="P25"/>
  <c r="P24"/>
  <c r="P14"/>
  <c r="P13"/>
  <c r="P12"/>
  <c r="P11"/>
  <c r="P10"/>
  <c r="P9"/>
  <c r="P8"/>
  <c r="P7"/>
  <c r="P6"/>
  <c r="P5"/>
  <c r="P4"/>
  <c r="P3"/>
  <c r="P2"/>
  <c r="W4"/>
  <c r="C27"/>
  <c r="C26"/>
  <c r="H7"/>
  <c r="C7"/>
  <c r="X4"/>
  <c r="D27"/>
  <c r="D26"/>
  <c r="H8"/>
  <c r="C8"/>
  <c r="H9"/>
  <c r="C9"/>
  <c r="Y4"/>
  <c r="E27"/>
  <c r="E26"/>
  <c r="H10"/>
  <c r="C10"/>
  <c r="H12"/>
  <c r="C12"/>
  <c r="H13"/>
  <c r="C13"/>
  <c r="H6"/>
  <c r="C6"/>
  <c r="C25"/>
  <c r="Z4"/>
  <c r="F27"/>
  <c r="F26"/>
  <c r="H11"/>
  <c r="F8"/>
  <c r="F9"/>
  <c r="F10"/>
  <c r="F12"/>
  <c r="F13"/>
  <c r="F6"/>
  <c r="F25"/>
  <c r="E7"/>
  <c r="E8"/>
  <c r="E9"/>
  <c r="E10"/>
  <c r="E12"/>
  <c r="E13"/>
  <c r="E6"/>
  <c r="E25"/>
  <c r="D9"/>
  <c r="D10"/>
  <c r="D12"/>
  <c r="D13"/>
  <c r="D8"/>
  <c r="D25"/>
  <c r="G35"/>
  <c r="G7"/>
  <c r="G8"/>
  <c r="G9"/>
  <c r="G10"/>
  <c r="G12"/>
  <c r="G13"/>
  <c r="G6"/>
  <c r="G34"/>
  <c r="C10" i="4"/>
  <c r="Q670"/>
  <c r="Q2594"/>
  <c r="Q1785"/>
  <c r="Q1811"/>
  <c r="Q1200"/>
  <c r="Q1211"/>
  <c r="Q1967"/>
  <c r="Q2547"/>
  <c r="Q1782"/>
  <c r="Q734"/>
  <c r="Q1156"/>
  <c r="Q2536"/>
  <c r="Q1749"/>
  <c r="Q2610"/>
  <c r="F11"/>
  <c r="F17"/>
  <c r="G11"/>
  <c r="G17"/>
  <c r="Q2279"/>
  <c r="Q2280"/>
  <c r="Q2281"/>
  <c r="Q2282"/>
  <c r="Q2283"/>
  <c r="Q2284"/>
  <c r="Q2285"/>
  <c r="Q2286"/>
  <c r="Q2287"/>
  <c r="Q2288"/>
  <c r="Q2289"/>
  <c r="Q2290"/>
  <c r="Q2291"/>
  <c r="Q2292"/>
  <c r="Q2293"/>
  <c r="Q2294"/>
  <c r="Q2295"/>
  <c r="Q2296"/>
  <c r="Q2297"/>
  <c r="Q2298"/>
  <c r="Q2299"/>
  <c r="Q2300"/>
  <c r="Q2301"/>
  <c r="Q2302"/>
  <c r="Q2303"/>
  <c r="Q2304"/>
  <c r="Q2305"/>
  <c r="Q2306"/>
  <c r="Q2307"/>
  <c r="Q2308"/>
  <c r="Q2309"/>
  <c r="Q2310"/>
  <c r="Q2311"/>
  <c r="Q2312"/>
  <c r="Q2313"/>
  <c r="Q2314"/>
  <c r="Q2315"/>
  <c r="Q2316"/>
  <c r="Q2317"/>
  <c r="Q2318"/>
  <c r="Q2319"/>
  <c r="Q2320"/>
  <c r="Q2321"/>
  <c r="Q2322"/>
  <c r="Q2323"/>
  <c r="Q2324"/>
  <c r="Q2325"/>
  <c r="Q2326"/>
  <c r="Q2327"/>
  <c r="Q2328"/>
  <c r="Q2329"/>
  <c r="Q2330"/>
  <c r="Q2331"/>
  <c r="Q2332"/>
  <c r="Q2333"/>
  <c r="Q2334"/>
  <c r="Q2335"/>
  <c r="Q2336"/>
  <c r="Q2337"/>
  <c r="Q2338"/>
  <c r="Q2339"/>
  <c r="Q2340"/>
  <c r="Q2341"/>
  <c r="Q2342"/>
  <c r="Q2343"/>
  <c r="Q2344"/>
  <c r="Q2345"/>
  <c r="Q2346"/>
  <c r="Q2347"/>
  <c r="Q2348"/>
  <c r="Q2349"/>
  <c r="Q2350"/>
  <c r="Q2351"/>
  <c r="Q2352"/>
  <c r="Q2353"/>
  <c r="Q2354"/>
  <c r="Q2355"/>
  <c r="Q2356"/>
  <c r="Q2357"/>
  <c r="Q2358"/>
  <c r="Q2359"/>
  <c r="Q2360"/>
  <c r="Q2361"/>
  <c r="Q2362"/>
  <c r="Q2363"/>
  <c r="Q2364"/>
  <c r="Q2365"/>
  <c r="Q2366"/>
  <c r="Q2367"/>
  <c r="Q2368"/>
  <c r="Q2369"/>
  <c r="Q2370"/>
  <c r="Q2371"/>
  <c r="Q2372"/>
  <c r="Q2373"/>
  <c r="Q2374"/>
  <c r="Q2375"/>
  <c r="Q2376"/>
  <c r="Q2377"/>
  <c r="Q2378"/>
  <c r="Q2379"/>
  <c r="Q2380"/>
  <c r="Q2381"/>
  <c r="Q2382"/>
  <c r="Q2383"/>
  <c r="Q2384"/>
  <c r="Q2385"/>
  <c r="Q2386"/>
  <c r="Q2387"/>
  <c r="Q2388"/>
  <c r="Q2389"/>
  <c r="Q2390"/>
  <c r="Q2391"/>
  <c r="Q2392"/>
  <c r="Q2393"/>
  <c r="Q2394"/>
  <c r="Q2395"/>
  <c r="Q2396"/>
  <c r="Q2397"/>
  <c r="Q2398"/>
  <c r="Q2399"/>
  <c r="Q2400"/>
  <c r="Q2401"/>
  <c r="Q2402"/>
  <c r="Q2403"/>
  <c r="Q2404"/>
  <c r="Q2405"/>
  <c r="Q2406"/>
  <c r="Q2407"/>
  <c r="Q2408"/>
  <c r="Q2409"/>
  <c r="Q2410"/>
  <c r="Q2411"/>
  <c r="Q2412"/>
  <c r="Q2413"/>
  <c r="Q2414"/>
  <c r="Q2415"/>
  <c r="Q2416"/>
  <c r="Q2417"/>
  <c r="Q2418"/>
  <c r="Q2419"/>
  <c r="Q2420"/>
  <c r="Q2421"/>
  <c r="Q2422"/>
  <c r="Q2423"/>
  <c r="Q2424"/>
  <c r="Q2425"/>
  <c r="Q2426"/>
  <c r="Q2427"/>
  <c r="Q2428"/>
  <c r="Q2429"/>
  <c r="Q2430"/>
  <c r="Q2431"/>
  <c r="Q2432"/>
  <c r="Q2433"/>
  <c r="Q2434"/>
  <c r="Q2435"/>
  <c r="Q2436"/>
  <c r="Q2437"/>
  <c r="Q2438"/>
  <c r="Q2439"/>
  <c r="Q2440"/>
  <c r="Q2441"/>
  <c r="Q2442"/>
  <c r="Q2443"/>
  <c r="Q2444"/>
  <c r="Q2445"/>
  <c r="Q2446"/>
  <c r="Q2447"/>
  <c r="Q2448"/>
  <c r="Q2449"/>
  <c r="Q2450"/>
  <c r="Q2451"/>
  <c r="Q2452"/>
  <c r="Q2453"/>
  <c r="Q2454"/>
  <c r="Q2455"/>
  <c r="Q2456"/>
  <c r="Q2457"/>
  <c r="Q2458"/>
  <c r="Q2459"/>
  <c r="Q2460"/>
  <c r="Q2461"/>
  <c r="Q2462"/>
  <c r="Q2463"/>
  <c r="Q2464"/>
  <c r="Q2465"/>
  <c r="Q2466"/>
  <c r="Q2467"/>
  <c r="Q2468"/>
  <c r="Q2469"/>
  <c r="Q2470"/>
  <c r="Q2471"/>
  <c r="Q2472"/>
  <c r="Q2473"/>
  <c r="Q2474"/>
  <c r="Q2475"/>
  <c r="Q2476"/>
  <c r="Q2477"/>
  <c r="Q2478"/>
  <c r="Q2479"/>
  <c r="Q2480"/>
  <c r="Q2481"/>
  <c r="Q2482"/>
  <c r="Q2483"/>
  <c r="Q2484"/>
  <c r="Q2485"/>
  <c r="Q2486"/>
  <c r="Q2487"/>
  <c r="Q2488"/>
  <c r="Q2489"/>
  <c r="Q2490"/>
  <c r="Q2491"/>
  <c r="Q2492"/>
  <c r="Q2493"/>
  <c r="Q2494"/>
  <c r="Q2495"/>
  <c r="Q2496"/>
  <c r="Q2497"/>
  <c r="Q2498"/>
  <c r="Q2499"/>
  <c r="Q2500"/>
  <c r="Q2501"/>
  <c r="Q2502"/>
  <c r="Q2503"/>
  <c r="Q2504"/>
  <c r="Q2505"/>
  <c r="Q2506"/>
  <c r="Q2507"/>
  <c r="Q2508"/>
  <c r="Q2509"/>
  <c r="Q2510"/>
  <c r="Q2511"/>
  <c r="Q2512"/>
  <c r="Q2513"/>
  <c r="Q2514"/>
  <c r="Q2515"/>
  <c r="Q2516"/>
  <c r="Q2517"/>
  <c r="Q2518"/>
  <c r="Q2519"/>
  <c r="Q2520"/>
  <c r="Q2521"/>
  <c r="Q2522"/>
  <c r="Q2523"/>
  <c r="Q2524"/>
  <c r="Q2525"/>
  <c r="Q2526"/>
  <c r="Q2527"/>
  <c r="Q2528"/>
  <c r="Q2529"/>
  <c r="Q2530"/>
  <c r="Q2531"/>
  <c r="Q2532"/>
  <c r="Q2533"/>
  <c r="Q2534"/>
  <c r="Q2535"/>
  <c r="Q2537"/>
  <c r="Q2538"/>
  <c r="Q2539"/>
  <c r="Q2540"/>
  <c r="Q2541"/>
  <c r="Q2542"/>
  <c r="Q2543"/>
  <c r="Q2544"/>
  <c r="Q2545"/>
  <c r="Q2546"/>
  <c r="Q2548"/>
  <c r="Q2549"/>
  <c r="Q2550"/>
  <c r="Q2551"/>
  <c r="Q2552"/>
  <c r="Q2553"/>
  <c r="Q2554"/>
  <c r="Q2555"/>
  <c r="Q2556"/>
  <c r="Q2557"/>
  <c r="Q2558"/>
  <c r="Q2559"/>
  <c r="Q2560"/>
  <c r="Q2561"/>
  <c r="Q2562"/>
  <c r="Q2563"/>
  <c r="Q2564"/>
  <c r="Q2565"/>
  <c r="Q2566"/>
  <c r="Q2567"/>
  <c r="Q2568"/>
  <c r="Q2569"/>
  <c r="Q2570"/>
  <c r="Q2571"/>
  <c r="Q2572"/>
  <c r="Q2573"/>
  <c r="Q2574"/>
  <c r="Q2575"/>
  <c r="Q2576"/>
  <c r="Q2577"/>
  <c r="Q2578"/>
  <c r="Q2579"/>
  <c r="Q2580"/>
  <c r="Q2581"/>
  <c r="Q2582"/>
  <c r="Q2583"/>
  <c r="Q2584"/>
  <c r="Q2585"/>
  <c r="Q2586"/>
  <c r="Q2587"/>
  <c r="Q2588"/>
  <c r="Q2589"/>
  <c r="Q2590"/>
  <c r="Q2591"/>
  <c r="Q2592"/>
  <c r="Q2593"/>
  <c r="Q2595"/>
  <c r="Q2596"/>
  <c r="Q2597"/>
  <c r="Q2598"/>
  <c r="Q2599"/>
  <c r="Q2600"/>
  <c r="Q2601"/>
  <c r="Q2602"/>
  <c r="Q2603"/>
  <c r="Q2604"/>
  <c r="Q2605"/>
  <c r="Q2606"/>
  <c r="Q2607"/>
  <c r="Q2608"/>
  <c r="Q2609"/>
  <c r="Q2611"/>
  <c r="Q2612"/>
  <c r="Q2613"/>
  <c r="Q2614"/>
  <c r="Q2615"/>
  <c r="Q2616"/>
  <c r="Q2617"/>
  <c r="Q2618"/>
  <c r="Q2619"/>
  <c r="Q2620"/>
  <c r="Q2621"/>
  <c r="Q2622"/>
  <c r="Q2623"/>
  <c r="Q2624"/>
  <c r="Q2625"/>
  <c r="Q2626"/>
  <c r="Q2627"/>
  <c r="Q2628"/>
  <c r="Q2629"/>
  <c r="Q2630"/>
  <c r="Q2631"/>
  <c r="Q2632"/>
  <c r="Q2633"/>
  <c r="Q2634"/>
  <c r="Q2635"/>
  <c r="Q2636"/>
  <c r="Q2637"/>
  <c r="Q2638"/>
  <c r="Q2639"/>
  <c r="Q2640"/>
  <c r="Q2641"/>
  <c r="Q2642"/>
  <c r="Q2643"/>
  <c r="Q2644"/>
  <c r="Q2645"/>
  <c r="Q2646"/>
  <c r="Q2647"/>
  <c r="Q2648"/>
  <c r="Q2649"/>
  <c r="Q2650"/>
  <c r="Q2651"/>
  <c r="Q2652"/>
  <c r="Q2653"/>
  <c r="Q2654"/>
  <c r="Q2655"/>
  <c r="Q2656"/>
  <c r="Q2657"/>
  <c r="Q2658"/>
  <c r="Q2659"/>
  <c r="Q2660"/>
  <c r="Q2661"/>
  <c r="Q2662"/>
  <c r="Q2663"/>
  <c r="Q2664"/>
  <c r="Q2665"/>
  <c r="Q2666"/>
  <c r="Q2667"/>
  <c r="Q2668"/>
  <c r="Q2669"/>
  <c r="Q2670"/>
  <c r="Q2671"/>
  <c r="Q2672"/>
  <c r="Q2673"/>
  <c r="Q2674"/>
  <c r="Q2675"/>
  <c r="Q2676"/>
  <c r="Q2677"/>
  <c r="Q2678"/>
  <c r="Q2679"/>
  <c r="Q2680"/>
  <c r="Q2681"/>
  <c r="Q2682"/>
  <c r="Q2683"/>
  <c r="Q2684"/>
  <c r="Q2685"/>
  <c r="Q2686"/>
  <c r="Q2687"/>
  <c r="Q2688"/>
  <c r="Q2689"/>
  <c r="Q2690"/>
  <c r="Q2691"/>
  <c r="Q2692"/>
  <c r="Q2693"/>
  <c r="Q2694"/>
  <c r="Q2695"/>
  <c r="Q2696"/>
  <c r="Q2697"/>
  <c r="Q2698"/>
  <c r="Q2699"/>
  <c r="Q2700"/>
  <c r="Q2701"/>
  <c r="Q2702"/>
  <c r="Q2703"/>
  <c r="Q2704"/>
  <c r="Q2705"/>
  <c r="Q2706"/>
  <c r="Q2707"/>
  <c r="Q2708"/>
  <c r="Q2709"/>
  <c r="Q2710"/>
  <c r="Q2711"/>
  <c r="Q2712"/>
  <c r="Q2713"/>
  <c r="Q2714"/>
  <c r="Q2715"/>
  <c r="Q2716"/>
  <c r="Q2717"/>
  <c r="Q2718"/>
  <c r="Q2719"/>
  <c r="Q2720"/>
  <c r="Q2721"/>
  <c r="Q2722"/>
  <c r="Q2723"/>
  <c r="Q2724"/>
  <c r="Q2725"/>
  <c r="Q2726"/>
  <c r="Q2727"/>
  <c r="Q2728"/>
  <c r="Q2729"/>
  <c r="Q2730"/>
  <c r="Q2731"/>
  <c r="Q2732"/>
  <c r="Q2733"/>
  <c r="Q2734"/>
  <c r="Q2735"/>
  <c r="Q2736"/>
  <c r="Q2737"/>
  <c r="Q2738"/>
  <c r="Q2739"/>
  <c r="Q2740"/>
  <c r="Q2741"/>
  <c r="Q2742"/>
  <c r="Q2743"/>
  <c r="Q2744"/>
  <c r="Q2745"/>
  <c r="Q2746"/>
  <c r="Q2747"/>
  <c r="Q2748"/>
  <c r="Q2749"/>
  <c r="Q2750"/>
  <c r="Q2751"/>
  <c r="Q2752"/>
  <c r="Q2753"/>
  <c r="Q2754"/>
  <c r="Q2755"/>
  <c r="Q2756"/>
  <c r="Q2757"/>
  <c r="Q2758"/>
  <c r="Q2759"/>
  <c r="Q2760"/>
  <c r="Q2761"/>
  <c r="Q2762"/>
  <c r="Q2763"/>
  <c r="Q2764"/>
  <c r="Q2765"/>
  <c r="Q2766"/>
  <c r="Q2767"/>
  <c r="Q2768"/>
  <c r="Q2769"/>
  <c r="Q2770"/>
  <c r="Q2771"/>
  <c r="Q2772"/>
  <c r="Q2773"/>
  <c r="Q2774"/>
  <c r="Q2775"/>
  <c r="Q2776"/>
  <c r="Q2777"/>
  <c r="Q2778"/>
  <c r="Q2779"/>
  <c r="Q2780"/>
  <c r="Q2781"/>
  <c r="Q2782"/>
  <c r="Q2783"/>
  <c r="Q2784"/>
  <c r="Q2785"/>
  <c r="Q2786"/>
  <c r="Q2787"/>
  <c r="Q2788"/>
  <c r="Q2789"/>
  <c r="Q2790"/>
  <c r="Q2791"/>
  <c r="Q2792"/>
  <c r="Q2793"/>
  <c r="Q2794"/>
  <c r="Q2795"/>
  <c r="Q2796"/>
  <c r="Q2797"/>
  <c r="Q2798"/>
  <c r="Q2799"/>
  <c r="Q2800"/>
  <c r="Q2801"/>
  <c r="Q2802"/>
  <c r="Q2803"/>
  <c r="Q2804"/>
  <c r="Q2805"/>
  <c r="Q2806"/>
  <c r="Q2807"/>
  <c r="Q2808"/>
  <c r="Q2809"/>
  <c r="Q2810"/>
  <c r="Q2811"/>
  <c r="Q2812"/>
  <c r="Q2813"/>
  <c r="Q2814"/>
  <c r="Q2815"/>
  <c r="Q2816"/>
  <c r="Q2817"/>
  <c r="Q2818"/>
  <c r="Q2819"/>
  <c r="Q2820"/>
  <c r="Q2821"/>
  <c r="Q2822"/>
  <c r="Q2823"/>
  <c r="Q2824"/>
  <c r="Q2825"/>
  <c r="Q2826"/>
  <c r="Q2827"/>
  <c r="Q2828"/>
  <c r="Q2829"/>
  <c r="Q2830"/>
  <c r="Q2831"/>
  <c r="Q2832"/>
  <c r="Q2833"/>
  <c r="Q2834"/>
  <c r="Q2835"/>
  <c r="Q2836"/>
  <c r="Q2837"/>
  <c r="Q2838"/>
  <c r="Q2839"/>
  <c r="Q2840"/>
  <c r="Q2841"/>
  <c r="Q2842"/>
  <c r="Q2843"/>
  <c r="Q2844"/>
  <c r="Q2845"/>
  <c r="Q2846"/>
  <c r="Q2847"/>
  <c r="Q2848"/>
  <c r="Q2849"/>
  <c r="Q2850"/>
  <c r="Q2851"/>
  <c r="Q2852"/>
  <c r="Q2853"/>
  <c r="Q2854"/>
  <c r="Q2855"/>
  <c r="Q2856"/>
  <c r="Q2857"/>
  <c r="Q2858"/>
  <c r="Q2859"/>
  <c r="Q2860"/>
  <c r="Q2861"/>
  <c r="Q2862"/>
  <c r="Q2863"/>
  <c r="Q2864"/>
  <c r="Q2865"/>
  <c r="Q2866"/>
  <c r="Q2867"/>
  <c r="Q2868"/>
  <c r="Q2869"/>
  <c r="Q2870"/>
  <c r="Q2871"/>
  <c r="Q2872"/>
  <c r="Q2873"/>
  <c r="Q2874"/>
  <c r="Q2875"/>
  <c r="Q2876"/>
  <c r="Q2877"/>
  <c r="Q2878"/>
  <c r="Q2879"/>
  <c r="Q2880"/>
  <c r="Q2881"/>
  <c r="Q2882"/>
  <c r="Q2883"/>
  <c r="Q2884"/>
  <c r="Q2885"/>
  <c r="Q2886"/>
  <c r="Q2887"/>
  <c r="Q2888"/>
  <c r="Q2889"/>
  <c r="Q2890"/>
  <c r="Q2891"/>
  <c r="Q2892"/>
  <c r="Q2893"/>
  <c r="Q2894"/>
  <c r="Q2895"/>
  <c r="Q2896"/>
  <c r="Q2897"/>
  <c r="Q2898"/>
  <c r="Q2899"/>
  <c r="Q2900"/>
  <c r="Q3"/>
  <c r="Q4"/>
  <c r="Q5"/>
  <c r="Q6"/>
  <c r="Q7"/>
  <c r="Q8"/>
  <c r="Q9"/>
  <c r="Q10"/>
  <c r="Q11"/>
  <c r="Q12"/>
  <c r="Q13"/>
  <c r="Q14"/>
  <c r="Q15"/>
  <c r="Q16"/>
  <c r="Q17"/>
  <c r="Q18"/>
  <c r="Q19"/>
  <c r="Q20"/>
  <c r="Q21"/>
  <c r="Q22"/>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Q528"/>
  <c r="Q529"/>
  <c r="Q530"/>
  <c r="Q531"/>
  <c r="Q532"/>
  <c r="Q533"/>
  <c r="Q534"/>
  <c r="Q535"/>
  <c r="Q536"/>
  <c r="Q537"/>
  <c r="Q538"/>
  <c r="Q539"/>
  <c r="Q540"/>
  <c r="Q541"/>
  <c r="Q542"/>
  <c r="Q543"/>
  <c r="Q544"/>
  <c r="Q545"/>
  <c r="Q546"/>
  <c r="Q547"/>
  <c r="Q548"/>
  <c r="Q549"/>
  <c r="Q550"/>
  <c r="Q551"/>
  <c r="Q552"/>
  <c r="Q553"/>
  <c r="Q554"/>
  <c r="Q555"/>
  <c r="Q556"/>
  <c r="Q557"/>
  <c r="Q558"/>
  <c r="Q559"/>
  <c r="Q560"/>
  <c r="Q561"/>
  <c r="Q562"/>
  <c r="Q563"/>
  <c r="Q564"/>
  <c r="Q565"/>
  <c r="Q566"/>
  <c r="Q567"/>
  <c r="Q568"/>
  <c r="Q569"/>
  <c r="Q570"/>
  <c r="Q571"/>
  <c r="Q572"/>
  <c r="Q573"/>
  <c r="Q574"/>
  <c r="Q575"/>
  <c r="Q576"/>
  <c r="Q577"/>
  <c r="Q578"/>
  <c r="Q579"/>
  <c r="Q580"/>
  <c r="Q581"/>
  <c r="Q582"/>
  <c r="Q583"/>
  <c r="Q584"/>
  <c r="Q585"/>
  <c r="Q586"/>
  <c r="Q587"/>
  <c r="Q588"/>
  <c r="Q589"/>
  <c r="Q590"/>
  <c r="Q591"/>
  <c r="Q592"/>
  <c r="Q593"/>
  <c r="Q594"/>
  <c r="Q595"/>
  <c r="Q596"/>
  <c r="Q597"/>
  <c r="Q598"/>
  <c r="Q599"/>
  <c r="Q600"/>
  <c r="Q601"/>
  <c r="Q602"/>
  <c r="Q603"/>
  <c r="Q604"/>
  <c r="Q605"/>
  <c r="Q606"/>
  <c r="Q607"/>
  <c r="Q608"/>
  <c r="Q609"/>
  <c r="Q610"/>
  <c r="Q611"/>
  <c r="Q612"/>
  <c r="Q613"/>
  <c r="Q614"/>
  <c r="Q615"/>
  <c r="Q616"/>
  <c r="Q617"/>
  <c r="Q618"/>
  <c r="Q619"/>
  <c r="Q620"/>
  <c r="Q621"/>
  <c r="Q622"/>
  <c r="Q623"/>
  <c r="Q624"/>
  <c r="Q625"/>
  <c r="Q626"/>
  <c r="Q627"/>
  <c r="Q628"/>
  <c r="Q629"/>
  <c r="Q630"/>
  <c r="Q631"/>
  <c r="Q632"/>
  <c r="Q633"/>
  <c r="Q634"/>
  <c r="Q635"/>
  <c r="Q636"/>
  <c r="Q637"/>
  <c r="Q638"/>
  <c r="Q639"/>
  <c r="Q640"/>
  <c r="Q641"/>
  <c r="Q642"/>
  <c r="Q643"/>
  <c r="Q644"/>
  <c r="Q645"/>
  <c r="Q646"/>
  <c r="Q647"/>
  <c r="Q648"/>
  <c r="Q649"/>
  <c r="Q650"/>
  <c r="Q651"/>
  <c r="Q652"/>
  <c r="Q653"/>
  <c r="Q654"/>
  <c r="Q655"/>
  <c r="Q656"/>
  <c r="Q657"/>
  <c r="Q658"/>
  <c r="Q659"/>
  <c r="Q660"/>
  <c r="Q661"/>
  <c r="Q662"/>
  <c r="Q663"/>
  <c r="Q664"/>
  <c r="Q665"/>
  <c r="Q666"/>
  <c r="Q667"/>
  <c r="Q668"/>
  <c r="Q669"/>
  <c r="Q671"/>
  <c r="Q672"/>
  <c r="Q673"/>
  <c r="Q674"/>
  <c r="Q675"/>
  <c r="Q676"/>
  <c r="Q677"/>
  <c r="Q678"/>
  <c r="Q679"/>
  <c r="Q680"/>
  <c r="Q681"/>
  <c r="Q682"/>
  <c r="Q683"/>
  <c r="Q684"/>
  <c r="Q685"/>
  <c r="Q686"/>
  <c r="Q687"/>
  <c r="Q688"/>
  <c r="Q689"/>
  <c r="Q690"/>
  <c r="Q691"/>
  <c r="Q692"/>
  <c r="Q693"/>
  <c r="Q694"/>
  <c r="Q695"/>
  <c r="Q696"/>
  <c r="Q697"/>
  <c r="Q698"/>
  <c r="Q699"/>
  <c r="Q700"/>
  <c r="Q701"/>
  <c r="Q702"/>
  <c r="Q703"/>
  <c r="Q704"/>
  <c r="Q705"/>
  <c r="Q706"/>
  <c r="Q707"/>
  <c r="Q708"/>
  <c r="Q709"/>
  <c r="Q710"/>
  <c r="Q711"/>
  <c r="Q712"/>
  <c r="Q713"/>
  <c r="Q714"/>
  <c r="Q715"/>
  <c r="Q716"/>
  <c r="Q717"/>
  <c r="Q718"/>
  <c r="Q719"/>
  <c r="Q720"/>
  <c r="Q721"/>
  <c r="Q722"/>
  <c r="Q723"/>
  <c r="Q724"/>
  <c r="Q725"/>
  <c r="Q726"/>
  <c r="Q727"/>
  <c r="Q728"/>
  <c r="Q729"/>
  <c r="Q730"/>
  <c r="Q731"/>
  <c r="Q732"/>
  <c r="Q733"/>
  <c r="Q735"/>
  <c r="Q736"/>
  <c r="Q737"/>
  <c r="Q738"/>
  <c r="Q739"/>
  <c r="Q740"/>
  <c r="Q741"/>
  <c r="Q742"/>
  <c r="Q743"/>
  <c r="Q744"/>
  <c r="Q745"/>
  <c r="Q746"/>
  <c r="Q747"/>
  <c r="Q748"/>
  <c r="Q749"/>
  <c r="Q750"/>
  <c r="Q751"/>
  <c r="Q752"/>
  <c r="Q753"/>
  <c r="Q754"/>
  <c r="Q755"/>
  <c r="Q756"/>
  <c r="Q757"/>
  <c r="Q758"/>
  <c r="Q759"/>
  <c r="Q760"/>
  <c r="Q761"/>
  <c r="Q762"/>
  <c r="Q763"/>
  <c r="Q764"/>
  <c r="Q765"/>
  <c r="Q766"/>
  <c r="Q767"/>
  <c r="Q768"/>
  <c r="Q769"/>
  <c r="Q770"/>
  <c r="Q771"/>
  <c r="Q772"/>
  <c r="Q773"/>
  <c r="Q774"/>
  <c r="Q775"/>
  <c r="Q776"/>
  <c r="Q777"/>
  <c r="Q778"/>
  <c r="Q779"/>
  <c r="Q780"/>
  <c r="Q781"/>
  <c r="Q782"/>
  <c r="Q783"/>
  <c r="Q784"/>
  <c r="Q785"/>
  <c r="Q786"/>
  <c r="Q787"/>
  <c r="Q788"/>
  <c r="Q789"/>
  <c r="Q790"/>
  <c r="Q791"/>
  <c r="Q792"/>
  <c r="Q793"/>
  <c r="Q794"/>
  <c r="Q795"/>
  <c r="Q796"/>
  <c r="Q797"/>
  <c r="Q798"/>
  <c r="Q799"/>
  <c r="Q800"/>
  <c r="Q801"/>
  <c r="Q802"/>
  <c r="Q803"/>
  <c r="Q804"/>
  <c r="Q805"/>
  <c r="Q806"/>
  <c r="Q807"/>
  <c r="Q808"/>
  <c r="Q809"/>
  <c r="Q810"/>
  <c r="Q811"/>
  <c r="Q812"/>
  <c r="Q813"/>
  <c r="Q814"/>
  <c r="Q815"/>
  <c r="Q816"/>
  <c r="Q817"/>
  <c r="Q818"/>
  <c r="Q819"/>
  <c r="Q820"/>
  <c r="Q821"/>
  <c r="Q822"/>
  <c r="Q823"/>
  <c r="Q824"/>
  <c r="Q825"/>
  <c r="Q826"/>
  <c r="Q827"/>
  <c r="Q828"/>
  <c r="Q829"/>
  <c r="Q830"/>
  <c r="Q831"/>
  <c r="Q832"/>
  <c r="Q833"/>
  <c r="Q834"/>
  <c r="Q835"/>
  <c r="Q836"/>
  <c r="Q837"/>
  <c r="Q838"/>
  <c r="Q839"/>
  <c r="Q840"/>
  <c r="Q841"/>
  <c r="Q842"/>
  <c r="Q843"/>
  <c r="Q844"/>
  <c r="Q845"/>
  <c r="Q846"/>
  <c r="Q847"/>
  <c r="Q848"/>
  <c r="Q849"/>
  <c r="Q850"/>
  <c r="Q851"/>
  <c r="Q852"/>
  <c r="Q853"/>
  <c r="Q854"/>
  <c r="Q855"/>
  <c r="Q856"/>
  <c r="Q857"/>
  <c r="Q858"/>
  <c r="Q859"/>
  <c r="Q860"/>
  <c r="Q861"/>
  <c r="Q862"/>
  <c r="Q863"/>
  <c r="Q864"/>
  <c r="Q865"/>
  <c r="Q866"/>
  <c r="Q867"/>
  <c r="Q868"/>
  <c r="Q869"/>
  <c r="Q870"/>
  <c r="Q871"/>
  <c r="Q872"/>
  <c r="Q873"/>
  <c r="Q874"/>
  <c r="Q875"/>
  <c r="Q876"/>
  <c r="Q877"/>
  <c r="Q878"/>
  <c r="Q879"/>
  <c r="Q880"/>
  <c r="Q881"/>
  <c r="Q882"/>
  <c r="Q883"/>
  <c r="Q884"/>
  <c r="Q885"/>
  <c r="Q886"/>
  <c r="Q887"/>
  <c r="Q888"/>
  <c r="Q889"/>
  <c r="Q890"/>
  <c r="Q891"/>
  <c r="Q892"/>
  <c r="Q893"/>
  <c r="Q894"/>
  <c r="Q895"/>
  <c r="Q896"/>
  <c r="Q897"/>
  <c r="Q898"/>
  <c r="Q899"/>
  <c r="Q900"/>
  <c r="Q901"/>
  <c r="Q902"/>
  <c r="Q903"/>
  <c r="Q904"/>
  <c r="Q905"/>
  <c r="Q906"/>
  <c r="Q907"/>
  <c r="Q908"/>
  <c r="Q909"/>
  <c r="Q910"/>
  <c r="Q911"/>
  <c r="Q912"/>
  <c r="Q913"/>
  <c r="Q914"/>
  <c r="Q915"/>
  <c r="Q916"/>
  <c r="Q917"/>
  <c r="Q918"/>
  <c r="Q919"/>
  <c r="Q920"/>
  <c r="Q921"/>
  <c r="Q922"/>
  <c r="Q923"/>
  <c r="Q924"/>
  <c r="Q925"/>
  <c r="Q926"/>
  <c r="Q927"/>
  <c r="Q928"/>
  <c r="Q929"/>
  <c r="Q930"/>
  <c r="Q931"/>
  <c r="Q932"/>
  <c r="Q933"/>
  <c r="Q934"/>
  <c r="Q935"/>
  <c r="Q936"/>
  <c r="Q937"/>
  <c r="Q938"/>
  <c r="Q939"/>
  <c r="Q940"/>
  <c r="Q941"/>
  <c r="Q942"/>
  <c r="Q943"/>
  <c r="Q944"/>
  <c r="Q945"/>
  <c r="Q946"/>
  <c r="Q947"/>
  <c r="Q948"/>
  <c r="Q949"/>
  <c r="Q950"/>
  <c r="Q951"/>
  <c r="Q952"/>
  <c r="Q953"/>
  <c r="Q954"/>
  <c r="Q955"/>
  <c r="Q956"/>
  <c r="Q957"/>
  <c r="Q958"/>
  <c r="Q959"/>
  <c r="Q960"/>
  <c r="Q961"/>
  <c r="Q962"/>
  <c r="Q963"/>
  <c r="Q964"/>
  <c r="Q965"/>
  <c r="Q966"/>
  <c r="Q967"/>
  <c r="Q968"/>
  <c r="Q969"/>
  <c r="Q970"/>
  <c r="Q971"/>
  <c r="Q972"/>
  <c r="Q973"/>
  <c r="Q974"/>
  <c r="Q975"/>
  <c r="Q976"/>
  <c r="Q977"/>
  <c r="Q978"/>
  <c r="Q979"/>
  <c r="Q980"/>
  <c r="Q981"/>
  <c r="Q982"/>
  <c r="Q983"/>
  <c r="Q984"/>
  <c r="Q985"/>
  <c r="Q986"/>
  <c r="Q987"/>
  <c r="Q988"/>
  <c r="Q989"/>
  <c r="Q990"/>
  <c r="Q991"/>
  <c r="Q992"/>
  <c r="Q993"/>
  <c r="Q994"/>
  <c r="Q995"/>
  <c r="Q996"/>
  <c r="Q997"/>
  <c r="Q998"/>
  <c r="Q999"/>
  <c r="Q1000"/>
  <c r="Q1001"/>
  <c r="Q1002"/>
  <c r="Q1003"/>
  <c r="Q1004"/>
  <c r="Q1005"/>
  <c r="Q1006"/>
  <c r="Q1007"/>
  <c r="Q1008"/>
  <c r="Q1009"/>
  <c r="Q1010"/>
  <c r="Q1011"/>
  <c r="Q1012"/>
  <c r="Q1013"/>
  <c r="Q1014"/>
  <c r="Q1015"/>
  <c r="Q1016"/>
  <c r="Q1017"/>
  <c r="Q1018"/>
  <c r="Q1019"/>
  <c r="Q1020"/>
  <c r="Q1021"/>
  <c r="Q1022"/>
  <c r="Q1023"/>
  <c r="Q1024"/>
  <c r="Q1025"/>
  <c r="Q1026"/>
  <c r="Q1027"/>
  <c r="Q1028"/>
  <c r="Q1029"/>
  <c r="Q1030"/>
  <c r="Q1031"/>
  <c r="Q1032"/>
  <c r="Q1033"/>
  <c r="Q1034"/>
  <c r="Q1035"/>
  <c r="Q1036"/>
  <c r="Q1037"/>
  <c r="Q1038"/>
  <c r="Q1039"/>
  <c r="Q1040"/>
  <c r="Q1041"/>
  <c r="Q1042"/>
  <c r="Q1043"/>
  <c r="Q1044"/>
  <c r="Q1045"/>
  <c r="Q1046"/>
  <c r="Q1047"/>
  <c r="Q1048"/>
  <c r="Q1049"/>
  <c r="Q1050"/>
  <c r="Q1051"/>
  <c r="Q1052"/>
  <c r="Q1053"/>
  <c r="Q1054"/>
  <c r="Q1055"/>
  <c r="Q1056"/>
  <c r="Q1057"/>
  <c r="Q1058"/>
  <c r="Q1059"/>
  <c r="Q1060"/>
  <c r="Q1061"/>
  <c r="Q1062"/>
  <c r="Q1063"/>
  <c r="Q1064"/>
  <c r="Q1065"/>
  <c r="Q1066"/>
  <c r="Q1067"/>
  <c r="Q1068"/>
  <c r="Q1069"/>
  <c r="Q1070"/>
  <c r="Q1071"/>
  <c r="Q1072"/>
  <c r="Q1073"/>
  <c r="Q1074"/>
  <c r="Q1075"/>
  <c r="Q1076"/>
  <c r="Q1077"/>
  <c r="Q1078"/>
  <c r="Q1079"/>
  <c r="Q1080"/>
  <c r="Q1081"/>
  <c r="Q1082"/>
  <c r="Q1083"/>
  <c r="Q1084"/>
  <c r="Q1085"/>
  <c r="Q1086"/>
  <c r="Q1087"/>
  <c r="Q1088"/>
  <c r="Q1089"/>
  <c r="Q1090"/>
  <c r="Q1091"/>
  <c r="Q1092"/>
  <c r="Q1093"/>
  <c r="Q1094"/>
  <c r="Q1095"/>
  <c r="Q1096"/>
  <c r="Q1097"/>
  <c r="Q1098"/>
  <c r="Q1099"/>
  <c r="Q1100"/>
  <c r="Q1101"/>
  <c r="Q1102"/>
  <c r="Q1103"/>
  <c r="Q1104"/>
  <c r="Q1105"/>
  <c r="Q1106"/>
  <c r="Q1107"/>
  <c r="Q1108"/>
  <c r="Q1109"/>
  <c r="Q1110"/>
  <c r="Q1111"/>
  <c r="Q1112"/>
  <c r="Q1113"/>
  <c r="Q1114"/>
  <c r="Q1115"/>
  <c r="Q1116"/>
  <c r="Q1117"/>
  <c r="Q1118"/>
  <c r="Q1119"/>
  <c r="Q1120"/>
  <c r="Q1121"/>
  <c r="Q1122"/>
  <c r="Q1123"/>
  <c r="Q1124"/>
  <c r="Q1125"/>
  <c r="Q1126"/>
  <c r="Q1127"/>
  <c r="Q1128"/>
  <c r="Q1129"/>
  <c r="Q1130"/>
  <c r="Q1131"/>
  <c r="Q1132"/>
  <c r="Q1133"/>
  <c r="Q1134"/>
  <c r="Q1135"/>
  <c r="Q1136"/>
  <c r="Q1137"/>
  <c r="Q1138"/>
  <c r="Q1139"/>
  <c r="Q1140"/>
  <c r="Q1141"/>
  <c r="Q1142"/>
  <c r="Q1143"/>
  <c r="Q1144"/>
  <c r="Q1145"/>
  <c r="Q1146"/>
  <c r="Q1147"/>
  <c r="Q1148"/>
  <c r="Q1149"/>
  <c r="Q1150"/>
  <c r="Q1151"/>
  <c r="Q1152"/>
  <c r="Q1153"/>
  <c r="Q1154"/>
  <c r="Q1155"/>
  <c r="Q1157"/>
  <c r="Q1158"/>
  <c r="Q1159"/>
  <c r="Q1160"/>
  <c r="Q1161"/>
  <c r="Q1162"/>
  <c r="Q1163"/>
  <c r="Q1164"/>
  <c r="Q1165"/>
  <c r="Q1166"/>
  <c r="Q1167"/>
  <c r="Q1168"/>
  <c r="Q1169"/>
  <c r="Q1170"/>
  <c r="Q1171"/>
  <c r="Q1172"/>
  <c r="Q1173"/>
  <c r="Q1174"/>
  <c r="Q1175"/>
  <c r="Q1176"/>
  <c r="Q1177"/>
  <c r="Q1178"/>
  <c r="Q1179"/>
  <c r="Q1180"/>
  <c r="Q1181"/>
  <c r="Q1182"/>
  <c r="Q1183"/>
  <c r="Q1184"/>
  <c r="Q1185"/>
  <c r="Q1186"/>
  <c r="Q1187"/>
  <c r="Q1188"/>
  <c r="Q1189"/>
  <c r="Q1190"/>
  <c r="Q1191"/>
  <c r="Q1192"/>
  <c r="Q1193"/>
  <c r="Q1194"/>
  <c r="Q1195"/>
  <c r="Q1196"/>
  <c r="Q1197"/>
  <c r="Q1198"/>
  <c r="Q1199"/>
  <c r="Q1201"/>
  <c r="Q1202"/>
  <c r="Q1203"/>
  <c r="Q1204"/>
  <c r="Q1205"/>
  <c r="Q1206"/>
  <c r="Q1207"/>
  <c r="Q1208"/>
  <c r="Q1209"/>
  <c r="Q1210"/>
  <c r="Q1212"/>
  <c r="Q1213"/>
  <c r="Q1214"/>
  <c r="Q1215"/>
  <c r="Q1216"/>
  <c r="Q1217"/>
  <c r="Q1218"/>
  <c r="Q1219"/>
  <c r="Q1220"/>
  <c r="Q1221"/>
  <c r="Q1222"/>
  <c r="Q1223"/>
  <c r="Q1224"/>
  <c r="Q1225"/>
  <c r="Q1226"/>
  <c r="Q1227"/>
  <c r="Q1228"/>
  <c r="Q1229"/>
  <c r="Q1230"/>
  <c r="Q1231"/>
  <c r="Q1232"/>
  <c r="Q1233"/>
  <c r="Q1234"/>
  <c r="Q1235"/>
  <c r="Q1236"/>
  <c r="Q1237"/>
  <c r="Q1238"/>
  <c r="Q1239"/>
  <c r="Q1240"/>
  <c r="Q1241"/>
  <c r="Q1242"/>
  <c r="Q1243"/>
  <c r="Q1244"/>
  <c r="Q1245"/>
  <c r="Q1246"/>
  <c r="Q1247"/>
  <c r="Q1248"/>
  <c r="Q1249"/>
  <c r="Q1250"/>
  <c r="Q1251"/>
  <c r="Q1252"/>
  <c r="Q1253"/>
  <c r="Q1254"/>
  <c r="Q1255"/>
  <c r="Q1256"/>
  <c r="Q1257"/>
  <c r="Q1258"/>
  <c r="Q1259"/>
  <c r="Q1260"/>
  <c r="Q1261"/>
  <c r="Q1262"/>
  <c r="Q1263"/>
  <c r="Q1264"/>
  <c r="Q1265"/>
  <c r="Q1266"/>
  <c r="Q1267"/>
  <c r="Q1268"/>
  <c r="Q1269"/>
  <c r="Q1270"/>
  <c r="Q1271"/>
  <c r="Q1272"/>
  <c r="Q1273"/>
  <c r="Q1274"/>
  <c r="Q1275"/>
  <c r="Q1276"/>
  <c r="Q1277"/>
  <c r="Q1278"/>
  <c r="Q1279"/>
  <c r="Q1280"/>
  <c r="Q1281"/>
  <c r="Q1282"/>
  <c r="Q1283"/>
  <c r="Q1284"/>
  <c r="Q1285"/>
  <c r="Q1286"/>
  <c r="Q1287"/>
  <c r="Q1288"/>
  <c r="Q1289"/>
  <c r="Q1290"/>
  <c r="Q1291"/>
  <c r="Q1292"/>
  <c r="Q1293"/>
  <c r="Q1294"/>
  <c r="Q1295"/>
  <c r="Q1296"/>
  <c r="Q1297"/>
  <c r="Q1298"/>
  <c r="Q1299"/>
  <c r="Q1300"/>
  <c r="Q1301"/>
  <c r="Q1302"/>
  <c r="Q1303"/>
  <c r="Q1304"/>
  <c r="Q1305"/>
  <c r="Q1306"/>
  <c r="Q1307"/>
  <c r="Q1308"/>
  <c r="Q1309"/>
  <c r="Q1310"/>
  <c r="Q1311"/>
  <c r="Q1312"/>
  <c r="Q1313"/>
  <c r="Q1314"/>
  <c r="Q1315"/>
  <c r="Q1316"/>
  <c r="Q1317"/>
  <c r="Q1318"/>
  <c r="Q1319"/>
  <c r="Q1320"/>
  <c r="Q1321"/>
  <c r="Q1322"/>
  <c r="Q1323"/>
  <c r="Q1324"/>
  <c r="Q1325"/>
  <c r="Q1326"/>
  <c r="Q1327"/>
  <c r="Q1328"/>
  <c r="Q1329"/>
  <c r="Q1330"/>
  <c r="Q1331"/>
  <c r="Q1332"/>
  <c r="Q1333"/>
  <c r="Q1334"/>
  <c r="Q1335"/>
  <c r="Q1336"/>
  <c r="Q1337"/>
  <c r="Q1338"/>
  <c r="Q1339"/>
  <c r="Q1340"/>
  <c r="Q1341"/>
  <c r="Q1342"/>
  <c r="Q1343"/>
  <c r="Q1344"/>
  <c r="Q1345"/>
  <c r="Q1346"/>
  <c r="Q1347"/>
  <c r="Q1348"/>
  <c r="Q1349"/>
  <c r="Q1350"/>
  <c r="Q1351"/>
  <c r="Q1352"/>
  <c r="Q1353"/>
  <c r="Q1354"/>
  <c r="Q1355"/>
  <c r="Q1356"/>
  <c r="Q1357"/>
  <c r="Q1358"/>
  <c r="Q1359"/>
  <c r="Q1360"/>
  <c r="Q1361"/>
  <c r="Q1362"/>
  <c r="Q1363"/>
  <c r="Q1364"/>
  <c r="Q1365"/>
  <c r="Q1366"/>
  <c r="Q1367"/>
  <c r="Q1368"/>
  <c r="Q1369"/>
  <c r="Q1370"/>
  <c r="Q1371"/>
  <c r="Q1372"/>
  <c r="Q1373"/>
  <c r="Q1374"/>
  <c r="Q1375"/>
  <c r="Q1376"/>
  <c r="Q1377"/>
  <c r="Q1378"/>
  <c r="Q1379"/>
  <c r="Q1380"/>
  <c r="Q1381"/>
  <c r="Q1382"/>
  <c r="Q1383"/>
  <c r="Q1384"/>
  <c r="Q1385"/>
  <c r="Q1386"/>
  <c r="Q1387"/>
  <c r="Q1388"/>
  <c r="Q1389"/>
  <c r="Q1390"/>
  <c r="Q1391"/>
  <c r="Q1392"/>
  <c r="Q1393"/>
  <c r="Q1394"/>
  <c r="Q1395"/>
  <c r="Q1396"/>
  <c r="Q1397"/>
  <c r="Q1398"/>
  <c r="Q1399"/>
  <c r="Q1400"/>
  <c r="Q1401"/>
  <c r="Q1402"/>
  <c r="Q1403"/>
  <c r="Q1404"/>
  <c r="Q1405"/>
  <c r="Q1406"/>
  <c r="Q1407"/>
  <c r="Q1408"/>
  <c r="Q1409"/>
  <c r="Q1410"/>
  <c r="Q1411"/>
  <c r="Q1412"/>
  <c r="Q1413"/>
  <c r="Q1414"/>
  <c r="Q1415"/>
  <c r="Q1416"/>
  <c r="Q1417"/>
  <c r="Q1418"/>
  <c r="Q1419"/>
  <c r="Q1420"/>
  <c r="Q1421"/>
  <c r="Q1422"/>
  <c r="Q1423"/>
  <c r="Q1424"/>
  <c r="Q1425"/>
  <c r="Q1426"/>
  <c r="Q1427"/>
  <c r="Q1428"/>
  <c r="Q1429"/>
  <c r="Q1430"/>
  <c r="Q1431"/>
  <c r="Q1432"/>
  <c r="Q1433"/>
  <c r="Q1434"/>
  <c r="Q1435"/>
  <c r="Q1436"/>
  <c r="Q1437"/>
  <c r="Q1438"/>
  <c r="Q1439"/>
  <c r="Q1440"/>
  <c r="Q1441"/>
  <c r="Q1442"/>
  <c r="Q1443"/>
  <c r="Q1444"/>
  <c r="Q1445"/>
  <c r="Q1446"/>
  <c r="Q1447"/>
  <c r="Q1448"/>
  <c r="Q1449"/>
  <c r="Q1450"/>
  <c r="Q1451"/>
  <c r="Q1452"/>
  <c r="Q1453"/>
  <c r="Q1454"/>
  <c r="Q1455"/>
  <c r="Q1456"/>
  <c r="Q1457"/>
  <c r="Q1458"/>
  <c r="Q1459"/>
  <c r="Q1460"/>
  <c r="Q1461"/>
  <c r="Q1462"/>
  <c r="Q1463"/>
  <c r="Q1464"/>
  <c r="Q1465"/>
  <c r="Q1466"/>
  <c r="Q1467"/>
  <c r="Q1468"/>
  <c r="Q1469"/>
  <c r="Q1470"/>
  <c r="Q1471"/>
  <c r="Q1472"/>
  <c r="Q1473"/>
  <c r="Q1474"/>
  <c r="Q1475"/>
  <c r="Q1476"/>
  <c r="Q1477"/>
  <c r="Q1478"/>
  <c r="Q1479"/>
  <c r="Q1480"/>
  <c r="Q1481"/>
  <c r="Q1482"/>
  <c r="Q1483"/>
  <c r="Q1484"/>
  <c r="Q1485"/>
  <c r="Q1486"/>
  <c r="Q1487"/>
  <c r="Q1488"/>
  <c r="Q1489"/>
  <c r="Q1490"/>
  <c r="Q1491"/>
  <c r="Q1492"/>
  <c r="Q1493"/>
  <c r="Q1494"/>
  <c r="Q1495"/>
  <c r="Q1496"/>
  <c r="Q1497"/>
  <c r="Q1498"/>
  <c r="Q1499"/>
  <c r="Q1500"/>
  <c r="Q1501"/>
  <c r="Q1502"/>
  <c r="Q1503"/>
  <c r="Q1504"/>
  <c r="Q1505"/>
  <c r="Q1506"/>
  <c r="Q1507"/>
  <c r="Q1508"/>
  <c r="Q1509"/>
  <c r="Q1510"/>
  <c r="Q1511"/>
  <c r="Q1512"/>
  <c r="Q1513"/>
  <c r="Q1514"/>
  <c r="Q1515"/>
  <c r="Q1516"/>
  <c r="Q1517"/>
  <c r="Q1518"/>
  <c r="Q1519"/>
  <c r="Q1520"/>
  <c r="Q1521"/>
  <c r="Q1522"/>
  <c r="Q1523"/>
  <c r="Q1524"/>
  <c r="Q1525"/>
  <c r="Q1526"/>
  <c r="Q1527"/>
  <c r="Q1528"/>
  <c r="Q1529"/>
  <c r="Q1530"/>
  <c r="Q1531"/>
  <c r="Q1532"/>
  <c r="Q1533"/>
  <c r="Q1534"/>
  <c r="Q1535"/>
  <c r="Q1536"/>
  <c r="Q1537"/>
  <c r="Q1538"/>
  <c r="Q1539"/>
  <c r="Q1540"/>
  <c r="Q1541"/>
  <c r="Q1542"/>
  <c r="Q1543"/>
  <c r="Q1544"/>
  <c r="Q1545"/>
  <c r="Q1546"/>
  <c r="Q1547"/>
  <c r="Q1548"/>
  <c r="Q1549"/>
  <c r="Q1550"/>
  <c r="Q1551"/>
  <c r="Q1552"/>
  <c r="Q1553"/>
  <c r="Q1554"/>
  <c r="Q1555"/>
  <c r="Q1556"/>
  <c r="Q1557"/>
  <c r="Q1558"/>
  <c r="Q1559"/>
  <c r="Q1560"/>
  <c r="Q1561"/>
  <c r="Q1562"/>
  <c r="Q1563"/>
  <c r="Q1564"/>
  <c r="Q1565"/>
  <c r="Q1566"/>
  <c r="Q1567"/>
  <c r="Q1568"/>
  <c r="Q1569"/>
  <c r="Q1570"/>
  <c r="Q1571"/>
  <c r="Q1572"/>
  <c r="Q1573"/>
  <c r="Q1574"/>
  <c r="Q1575"/>
  <c r="Q1576"/>
  <c r="Q1577"/>
  <c r="Q1578"/>
  <c r="Q1579"/>
  <c r="Q1580"/>
  <c r="Q1581"/>
  <c r="Q1582"/>
  <c r="Q1583"/>
  <c r="Q1584"/>
  <c r="Q1585"/>
  <c r="Q1586"/>
  <c r="Q1587"/>
  <c r="Q1588"/>
  <c r="Q1589"/>
  <c r="Q1590"/>
  <c r="Q1591"/>
  <c r="Q1592"/>
  <c r="Q1593"/>
  <c r="Q1594"/>
  <c r="Q1595"/>
  <c r="Q1596"/>
  <c r="Q1597"/>
  <c r="Q1598"/>
  <c r="Q1599"/>
  <c r="Q1600"/>
  <c r="Q1601"/>
  <c r="Q1602"/>
  <c r="Q1603"/>
  <c r="Q1604"/>
  <c r="Q1605"/>
  <c r="Q1606"/>
  <c r="Q1607"/>
  <c r="Q1608"/>
  <c r="Q1609"/>
  <c r="Q1610"/>
  <c r="Q1611"/>
  <c r="Q1612"/>
  <c r="Q1613"/>
  <c r="Q1614"/>
  <c r="Q1615"/>
  <c r="Q1616"/>
  <c r="Q1617"/>
  <c r="Q1618"/>
  <c r="Q1619"/>
  <c r="Q1620"/>
  <c r="Q1621"/>
  <c r="Q1622"/>
  <c r="Q1623"/>
  <c r="Q1624"/>
  <c r="Q1625"/>
  <c r="Q1626"/>
  <c r="Q1627"/>
  <c r="Q1628"/>
  <c r="Q1629"/>
  <c r="Q1630"/>
  <c r="Q1631"/>
  <c r="Q1632"/>
  <c r="Q1633"/>
  <c r="Q1634"/>
  <c r="Q1635"/>
  <c r="Q1636"/>
  <c r="Q1637"/>
  <c r="Q1638"/>
  <c r="Q1639"/>
  <c r="Q1640"/>
  <c r="Q1641"/>
  <c r="Q1642"/>
  <c r="Q1643"/>
  <c r="Q1644"/>
  <c r="Q1645"/>
  <c r="Q1646"/>
  <c r="Q1647"/>
  <c r="Q1648"/>
  <c r="Q1649"/>
  <c r="Q1650"/>
  <c r="Q1651"/>
  <c r="Q1652"/>
  <c r="Q1653"/>
  <c r="Q1654"/>
  <c r="Q1655"/>
  <c r="Q1656"/>
  <c r="Q1657"/>
  <c r="Q1658"/>
  <c r="Q1659"/>
  <c r="Q1660"/>
  <c r="Q1661"/>
  <c r="Q1662"/>
  <c r="Q1663"/>
  <c r="Q1664"/>
  <c r="Q1665"/>
  <c r="Q1666"/>
  <c r="Q1667"/>
  <c r="Q1668"/>
  <c r="Q1669"/>
  <c r="Q1670"/>
  <c r="Q1671"/>
  <c r="Q1672"/>
  <c r="Q1673"/>
  <c r="Q1674"/>
  <c r="Q1675"/>
  <c r="Q1676"/>
  <c r="Q1677"/>
  <c r="Q1678"/>
  <c r="Q1679"/>
  <c r="Q1680"/>
  <c r="Q1681"/>
  <c r="Q1682"/>
  <c r="Q1683"/>
  <c r="Q1684"/>
  <c r="Q1685"/>
  <c r="Q1686"/>
  <c r="Q1687"/>
  <c r="Q1688"/>
  <c r="Q1689"/>
  <c r="Q1690"/>
  <c r="Q1691"/>
  <c r="Q1692"/>
  <c r="Q1693"/>
  <c r="Q1694"/>
  <c r="Q1695"/>
  <c r="Q1696"/>
  <c r="Q1697"/>
  <c r="Q1698"/>
  <c r="Q1699"/>
  <c r="Q1700"/>
  <c r="Q1701"/>
  <c r="Q1702"/>
  <c r="Q1703"/>
  <c r="Q1704"/>
  <c r="Q1705"/>
  <c r="Q1706"/>
  <c r="Q1707"/>
  <c r="Q1708"/>
  <c r="Q1709"/>
  <c r="Q1710"/>
  <c r="Q1711"/>
  <c r="Q1712"/>
  <c r="Q1713"/>
  <c r="Q1714"/>
  <c r="Q1715"/>
  <c r="Q1716"/>
  <c r="Q1717"/>
  <c r="Q1718"/>
  <c r="Q1719"/>
  <c r="Q1720"/>
  <c r="Q1721"/>
  <c r="Q1722"/>
  <c r="Q1723"/>
  <c r="Q1724"/>
  <c r="Q1725"/>
  <c r="Q1726"/>
  <c r="Q1727"/>
  <c r="Q1728"/>
  <c r="Q1729"/>
  <c r="Q1730"/>
  <c r="Q1731"/>
  <c r="Q1732"/>
  <c r="Q1733"/>
  <c r="Q1734"/>
  <c r="Q1735"/>
  <c r="Q1736"/>
  <c r="Q1737"/>
  <c r="Q1738"/>
  <c r="Q1739"/>
  <c r="Q1740"/>
  <c r="Q1741"/>
  <c r="Q1742"/>
  <c r="Q1743"/>
  <c r="Q1744"/>
  <c r="Q1745"/>
  <c r="Q1746"/>
  <c r="Q1747"/>
  <c r="Q1748"/>
  <c r="Q1750"/>
  <c r="Q1751"/>
  <c r="Q1752"/>
  <c r="Q1753"/>
  <c r="Q1754"/>
  <c r="Q1755"/>
  <c r="Q1756"/>
  <c r="Q1757"/>
  <c r="Q1758"/>
  <c r="Q1759"/>
  <c r="Q1760"/>
  <c r="Q1761"/>
  <c r="Q1762"/>
  <c r="Q1763"/>
  <c r="Q1764"/>
  <c r="Q1765"/>
  <c r="Q1766"/>
  <c r="Q1767"/>
  <c r="Q1768"/>
  <c r="Q1769"/>
  <c r="Q1770"/>
  <c r="Q1771"/>
  <c r="Q1772"/>
  <c r="Q1773"/>
  <c r="Q1774"/>
  <c r="Q1775"/>
  <c r="Q1776"/>
  <c r="Q1777"/>
  <c r="Q1778"/>
  <c r="Q1779"/>
  <c r="Q1780"/>
  <c r="Q1781"/>
  <c r="Q1783"/>
  <c r="Q1784"/>
  <c r="Q1786"/>
  <c r="Q1787"/>
  <c r="Q1788"/>
  <c r="Q1789"/>
  <c r="Q1790"/>
  <c r="Q1791"/>
  <c r="Q1792"/>
  <c r="Q1793"/>
  <c r="Q1794"/>
  <c r="Q1795"/>
  <c r="Q1796"/>
  <c r="Q1797"/>
  <c r="Q1798"/>
  <c r="Q1799"/>
  <c r="Q1800"/>
  <c r="Q1801"/>
  <c r="Q1802"/>
  <c r="Q1803"/>
  <c r="Q1804"/>
  <c r="Q1805"/>
  <c r="Q1806"/>
  <c r="Q1807"/>
  <c r="Q1808"/>
  <c r="Q1809"/>
  <c r="Q1810"/>
  <c r="Q1812"/>
  <c r="Q1813"/>
  <c r="Q1814"/>
  <c r="Q1815"/>
  <c r="Q1816"/>
  <c r="Q1817"/>
  <c r="Q1818"/>
  <c r="Q1819"/>
  <c r="Q1820"/>
  <c r="Q1821"/>
  <c r="Q1822"/>
  <c r="Q1823"/>
  <c r="Q1824"/>
  <c r="Q1825"/>
  <c r="Q1826"/>
  <c r="Q1827"/>
  <c r="Q1828"/>
  <c r="Q1829"/>
  <c r="Q1830"/>
  <c r="Q1831"/>
  <c r="Q1832"/>
  <c r="Q1833"/>
  <c r="Q1834"/>
  <c r="Q1835"/>
  <c r="Q1836"/>
  <c r="Q1837"/>
  <c r="Q1838"/>
  <c r="Q1839"/>
  <c r="Q1840"/>
  <c r="Q1841"/>
  <c r="Q1842"/>
  <c r="Q1843"/>
  <c r="Q1844"/>
  <c r="Q1845"/>
  <c r="Q1846"/>
  <c r="Q1847"/>
  <c r="Q1848"/>
  <c r="Q1849"/>
  <c r="Q1850"/>
  <c r="Q1851"/>
  <c r="Q1852"/>
  <c r="Q1853"/>
  <c r="Q1854"/>
  <c r="Q1855"/>
  <c r="Q1856"/>
  <c r="Q1857"/>
  <c r="Q1858"/>
  <c r="Q1859"/>
  <c r="Q1860"/>
  <c r="Q1861"/>
  <c r="Q1862"/>
  <c r="Q1863"/>
  <c r="Q1864"/>
  <c r="Q1865"/>
  <c r="Q1866"/>
  <c r="Q1867"/>
  <c r="Q1868"/>
  <c r="Q1869"/>
  <c r="Q1870"/>
  <c r="Q1871"/>
  <c r="Q1872"/>
  <c r="Q1873"/>
  <c r="Q1874"/>
  <c r="Q1875"/>
  <c r="Q1876"/>
  <c r="Q1877"/>
  <c r="Q1878"/>
  <c r="Q1879"/>
  <c r="Q1880"/>
  <c r="Q1881"/>
  <c r="Q1882"/>
  <c r="Q1883"/>
  <c r="Q1884"/>
  <c r="Q1885"/>
  <c r="Q1886"/>
  <c r="Q1887"/>
  <c r="Q1888"/>
  <c r="Q1889"/>
  <c r="Q1890"/>
  <c r="Q1891"/>
  <c r="Q1892"/>
  <c r="Q1893"/>
  <c r="Q1894"/>
  <c r="Q1895"/>
  <c r="Q1896"/>
  <c r="Q1897"/>
  <c r="Q1898"/>
  <c r="Q1899"/>
  <c r="Q1900"/>
  <c r="Q1901"/>
  <c r="Q1902"/>
  <c r="Q1903"/>
  <c r="Q1904"/>
  <c r="Q1905"/>
  <c r="Q1906"/>
  <c r="Q1907"/>
  <c r="Q1908"/>
  <c r="Q1909"/>
  <c r="Q1910"/>
  <c r="Q1911"/>
  <c r="Q1912"/>
  <c r="Q1913"/>
  <c r="Q1914"/>
  <c r="Q1915"/>
  <c r="Q1916"/>
  <c r="Q1917"/>
  <c r="Q1918"/>
  <c r="Q1919"/>
  <c r="Q1920"/>
  <c r="Q1921"/>
  <c r="Q1922"/>
  <c r="Q1923"/>
  <c r="Q1924"/>
  <c r="Q1925"/>
  <c r="Q1926"/>
  <c r="Q1927"/>
  <c r="Q1928"/>
  <c r="Q1929"/>
  <c r="Q1930"/>
  <c r="Q1931"/>
  <c r="Q1932"/>
  <c r="Q1933"/>
  <c r="Q1934"/>
  <c r="Q1935"/>
  <c r="Q1936"/>
  <c r="Q1937"/>
  <c r="Q1938"/>
  <c r="Q1939"/>
  <c r="Q1940"/>
  <c r="Q1941"/>
  <c r="Q1942"/>
  <c r="Q1943"/>
  <c r="Q1944"/>
  <c r="Q1945"/>
  <c r="Q1946"/>
  <c r="Q1947"/>
  <c r="Q1948"/>
  <c r="Q1949"/>
  <c r="Q1950"/>
  <c r="Q1951"/>
  <c r="Q1952"/>
  <c r="Q1953"/>
  <c r="Q1954"/>
  <c r="Q1955"/>
  <c r="Q1956"/>
  <c r="Q1957"/>
  <c r="Q1958"/>
  <c r="Q1959"/>
  <c r="Q1960"/>
  <c r="Q1961"/>
  <c r="Q1962"/>
  <c r="Q1963"/>
  <c r="Q1964"/>
  <c r="Q1966"/>
  <c r="Q1968"/>
  <c r="Q1969"/>
  <c r="Q1970"/>
  <c r="Q1971"/>
  <c r="Q1972"/>
  <c r="Q1973"/>
  <c r="Q1974"/>
  <c r="Q1975"/>
  <c r="Q1976"/>
  <c r="Q1977"/>
  <c r="Q1978"/>
  <c r="Q1979"/>
  <c r="Q1980"/>
  <c r="Q1981"/>
  <c r="Q1982"/>
  <c r="Q1983"/>
  <c r="Q1984"/>
  <c r="Q1985"/>
  <c r="Q1986"/>
  <c r="Q1987"/>
  <c r="Q1988"/>
  <c r="Q1989"/>
  <c r="Q1990"/>
  <c r="Q1991"/>
  <c r="Q1992"/>
  <c r="Q1993"/>
  <c r="Q1994"/>
  <c r="Q1995"/>
  <c r="Q1996"/>
  <c r="Q1997"/>
  <c r="Q1998"/>
  <c r="Q1999"/>
  <c r="Q2000"/>
  <c r="Q2001"/>
  <c r="Q2002"/>
  <c r="Q2003"/>
  <c r="Q2004"/>
  <c r="Q2005"/>
  <c r="Q2006"/>
  <c r="Q2007"/>
  <c r="Q2008"/>
  <c r="Q2009"/>
  <c r="Q2010"/>
  <c r="Q2011"/>
  <c r="Q2012"/>
  <c r="Q2013"/>
  <c r="Q2014"/>
  <c r="Q2015"/>
  <c r="Q2016"/>
  <c r="Q2017"/>
  <c r="Q2018"/>
  <c r="Q2019"/>
  <c r="Q2020"/>
  <c r="Q2021"/>
  <c r="Q2022"/>
  <c r="Q2023"/>
  <c r="Q2024"/>
  <c r="Q2025"/>
  <c r="Q2026"/>
  <c r="Q2027"/>
  <c r="Q2028"/>
  <c r="Q2029"/>
  <c r="Q2030"/>
  <c r="Q2031"/>
  <c r="Q2032"/>
  <c r="Q2033"/>
  <c r="Q2034"/>
  <c r="Q2035"/>
  <c r="Q2036"/>
  <c r="Q2037"/>
  <c r="Q2038"/>
  <c r="Q2039"/>
  <c r="Q2040"/>
  <c r="Q2041"/>
  <c r="Q2042"/>
  <c r="Q2043"/>
  <c r="Q2044"/>
  <c r="Q2045"/>
  <c r="Q2046"/>
  <c r="Q2047"/>
  <c r="Q2048"/>
  <c r="Q2049"/>
  <c r="Q2050"/>
  <c r="Q2051"/>
  <c r="Q2052"/>
  <c r="Q2053"/>
  <c r="Q2054"/>
  <c r="Q2055"/>
  <c r="Q2056"/>
  <c r="Q2057"/>
  <c r="Q2058"/>
  <c r="Q2059"/>
  <c r="Q2060"/>
  <c r="Q2061"/>
  <c r="Q2062"/>
  <c r="Q2063"/>
  <c r="Q2064"/>
  <c r="Q2065"/>
  <c r="Q2066"/>
  <c r="Q2067"/>
  <c r="Q2068"/>
  <c r="Q2069"/>
  <c r="Q2070"/>
  <c r="Q2071"/>
  <c r="Q2072"/>
  <c r="Q2073"/>
  <c r="Q2074"/>
  <c r="Q2075"/>
  <c r="Q2076"/>
  <c r="Q2077"/>
  <c r="Q2078"/>
  <c r="Q2079"/>
  <c r="Q2080"/>
  <c r="Q2081"/>
  <c r="Q2082"/>
  <c r="Q2083"/>
  <c r="Q2084"/>
  <c r="Q2085"/>
  <c r="Q2086"/>
  <c r="Q2087"/>
  <c r="Q2088"/>
  <c r="Q2089"/>
  <c r="Q2090"/>
  <c r="Q2091"/>
  <c r="Q2092"/>
  <c r="Q2093"/>
  <c r="Q2094"/>
  <c r="Q2095"/>
  <c r="Q2096"/>
  <c r="Q2097"/>
  <c r="Q2098"/>
  <c r="Q2099"/>
  <c r="Q2100"/>
  <c r="Q2101"/>
  <c r="Q2102"/>
  <c r="Q2103"/>
  <c r="Q2104"/>
  <c r="Q2105"/>
  <c r="Q2106"/>
  <c r="Q2107"/>
  <c r="Q2108"/>
  <c r="Q2109"/>
  <c r="Q2110"/>
  <c r="Q2111"/>
  <c r="Q2112"/>
  <c r="Q2113"/>
  <c r="Q2114"/>
  <c r="Q2115"/>
  <c r="Q2116"/>
  <c r="Q2117"/>
  <c r="Q2118"/>
  <c r="Q2119"/>
  <c r="Q2120"/>
  <c r="Q2121"/>
  <c r="Q2122"/>
  <c r="Q2123"/>
  <c r="Q2124"/>
  <c r="Q2125"/>
  <c r="Q2126"/>
  <c r="Q2127"/>
  <c r="Q2128"/>
  <c r="Q2129"/>
  <c r="Q2130"/>
  <c r="Q2131"/>
  <c r="Q2132"/>
  <c r="Q2133"/>
  <c r="Q2134"/>
  <c r="Q2135"/>
  <c r="Q2136"/>
  <c r="Q2137"/>
  <c r="Q2138"/>
  <c r="Q2139"/>
  <c r="Q2140"/>
  <c r="Q2141"/>
  <c r="Q2142"/>
  <c r="Q2143"/>
  <c r="Q2144"/>
  <c r="Q2145"/>
  <c r="Q2146"/>
  <c r="Q2147"/>
  <c r="Q2148"/>
  <c r="Q2149"/>
  <c r="Q2150"/>
  <c r="Q2151"/>
  <c r="Q2152"/>
  <c r="Q2153"/>
  <c r="Q2154"/>
  <c r="Q2155"/>
  <c r="Q2156"/>
  <c r="Q2157"/>
  <c r="Q2158"/>
  <c r="Q2159"/>
  <c r="Q2160"/>
  <c r="Q2161"/>
  <c r="Q2162"/>
  <c r="Q2163"/>
  <c r="Q2164"/>
  <c r="Q2165"/>
  <c r="Q2166"/>
  <c r="Q2167"/>
  <c r="Q2168"/>
  <c r="Q2169"/>
  <c r="Q2170"/>
  <c r="Q2171"/>
  <c r="Q2172"/>
  <c r="Q2173"/>
  <c r="Q2174"/>
  <c r="Q2175"/>
  <c r="Q2176"/>
  <c r="Q2177"/>
  <c r="Q2178"/>
  <c r="Q2179"/>
  <c r="Q2180"/>
  <c r="Q2181"/>
  <c r="Q2182"/>
  <c r="Q2183"/>
  <c r="Q2184"/>
  <c r="Q2185"/>
  <c r="Q2186"/>
  <c r="Q2187"/>
  <c r="Q2188"/>
  <c r="Q2189"/>
  <c r="Q2190"/>
  <c r="Q2191"/>
  <c r="Q2192"/>
  <c r="Q2193"/>
  <c r="Q2194"/>
  <c r="Q2195"/>
  <c r="Q2196"/>
  <c r="Q2197"/>
  <c r="Q2198"/>
  <c r="Q2199"/>
  <c r="Q2200"/>
  <c r="Q2201"/>
  <c r="Q2202"/>
  <c r="Q2203"/>
  <c r="Q2204"/>
  <c r="Q2205"/>
  <c r="Q2206"/>
  <c r="Q2207"/>
  <c r="Q2208"/>
  <c r="Q2209"/>
  <c r="Q2210"/>
  <c r="Q2211"/>
  <c r="Q2212"/>
  <c r="Q2213"/>
  <c r="Q2214"/>
  <c r="Q2215"/>
  <c r="Q2216"/>
  <c r="Q2217"/>
  <c r="Q2218"/>
  <c r="Q2219"/>
  <c r="Q2220"/>
  <c r="Q2221"/>
  <c r="Q2222"/>
  <c r="Q2223"/>
  <c r="Q2224"/>
  <c r="Q2225"/>
  <c r="Q2226"/>
  <c r="Q2227"/>
  <c r="Q2228"/>
  <c r="Q2229"/>
  <c r="Q2230"/>
  <c r="Q2231"/>
  <c r="Q2232"/>
  <c r="Q2233"/>
  <c r="Q2234"/>
  <c r="Q2235"/>
  <c r="Q2236"/>
  <c r="Q2237"/>
  <c r="Q2238"/>
  <c r="Q2239"/>
  <c r="Q2240"/>
  <c r="Q2241"/>
  <c r="Q2242"/>
  <c r="Q2243"/>
  <c r="Q2244"/>
  <c r="Q2245"/>
  <c r="Q2246"/>
  <c r="Q2247"/>
  <c r="Q2248"/>
  <c r="Q2249"/>
  <c r="Q2250"/>
  <c r="Q2251"/>
  <c r="Q2252"/>
  <c r="Q2253"/>
  <c r="Q2254"/>
  <c r="Q2255"/>
  <c r="Q2256"/>
  <c r="Q2257"/>
  <c r="Q2258"/>
  <c r="Q2259"/>
  <c r="Q2260"/>
  <c r="Q2261"/>
  <c r="Q2262"/>
  <c r="Q2263"/>
  <c r="Q2264"/>
  <c r="Q2265"/>
  <c r="Q2266"/>
  <c r="Q2267"/>
  <c r="Q2268"/>
  <c r="Q2269"/>
  <c r="Q2270"/>
  <c r="Q2271"/>
  <c r="Q2272"/>
  <c r="Q2273"/>
  <c r="Q2274"/>
  <c r="Q2275"/>
  <c r="Q2276"/>
  <c r="Q2277"/>
  <c r="Q2278"/>
  <c r="Q2"/>
  <c r="B19"/>
  <c r="B17"/>
  <c r="Y4"/>
  <c r="D27"/>
  <c r="D26"/>
  <c r="H7"/>
  <c r="C7"/>
  <c r="H8"/>
  <c r="C8"/>
  <c r="Z4"/>
  <c r="E27"/>
  <c r="E26"/>
  <c r="H9"/>
  <c r="C9"/>
  <c r="H11"/>
  <c r="C11"/>
  <c r="H12"/>
  <c r="C12"/>
  <c r="H13"/>
  <c r="C13"/>
  <c r="H14"/>
  <c r="C14"/>
  <c r="H15"/>
  <c r="C15"/>
  <c r="AA4"/>
  <c r="F27"/>
  <c r="F26"/>
  <c r="H16"/>
  <c r="C16"/>
  <c r="H17"/>
  <c r="C17"/>
  <c r="H18"/>
  <c r="C18"/>
  <c r="X4"/>
  <c r="C27"/>
  <c r="C26"/>
  <c r="H19"/>
  <c r="C19"/>
  <c r="H20"/>
  <c r="C20"/>
  <c r="H21"/>
  <c r="C21"/>
  <c r="H6"/>
  <c r="C6"/>
  <c r="C25"/>
  <c r="E7"/>
  <c r="E8"/>
  <c r="E9"/>
  <c r="H10"/>
  <c r="E10"/>
  <c r="E11"/>
  <c r="E12"/>
  <c r="E13"/>
  <c r="E14"/>
  <c r="E15"/>
  <c r="E16"/>
  <c r="E17"/>
  <c r="E18"/>
  <c r="E19"/>
  <c r="E20"/>
  <c r="E21"/>
  <c r="E6"/>
  <c r="E25"/>
  <c r="X6"/>
  <c r="X8"/>
  <c r="G7"/>
  <c r="G8"/>
  <c r="G9"/>
  <c r="G10"/>
  <c r="G12"/>
  <c r="G13"/>
  <c r="G14"/>
  <c r="G15"/>
  <c r="G16"/>
  <c r="G18"/>
  <c r="G19"/>
  <c r="G20"/>
  <c r="G21"/>
  <c r="G6"/>
  <c r="G25"/>
  <c r="F7"/>
  <c r="F8"/>
  <c r="F9"/>
  <c r="F10"/>
  <c r="F12"/>
  <c r="F13"/>
  <c r="F14"/>
  <c r="F15"/>
  <c r="F16"/>
  <c r="F18"/>
  <c r="F19"/>
  <c r="F20"/>
  <c r="F21"/>
  <c r="F6"/>
  <c r="F25"/>
  <c r="D7"/>
  <c r="D8"/>
  <c r="D9"/>
  <c r="D10"/>
  <c r="D11"/>
  <c r="D12"/>
  <c r="D13"/>
  <c r="D14"/>
  <c r="D15"/>
  <c r="D16"/>
  <c r="D17"/>
  <c r="D18"/>
  <c r="D19"/>
  <c r="D20"/>
  <c r="D21"/>
  <c r="D6"/>
  <c r="D25"/>
  <c r="AA6"/>
  <c r="Y6"/>
  <c r="G27"/>
  <c r="Z6"/>
  <c r="E42" i="1"/>
  <c r="E46"/>
  <c r="F42"/>
  <c r="F46"/>
  <c r="G42"/>
  <c r="G46"/>
  <c r="H42"/>
  <c r="H46"/>
  <c r="I42"/>
  <c r="I46"/>
  <c r="J42"/>
  <c r="J46"/>
  <c r="E43"/>
  <c r="E47"/>
  <c r="F43"/>
  <c r="F47"/>
  <c r="G43"/>
  <c r="G47"/>
  <c r="H43"/>
  <c r="H47"/>
  <c r="I43"/>
  <c r="I47"/>
  <c r="J43"/>
  <c r="J47"/>
  <c r="E44"/>
  <c r="E48"/>
  <c r="F44"/>
  <c r="F48"/>
  <c r="G44"/>
  <c r="G48"/>
  <c r="H44"/>
  <c r="H48"/>
  <c r="I44"/>
  <c r="I48"/>
  <c r="J44"/>
  <c r="J48"/>
  <c r="E45"/>
  <c r="E49"/>
  <c r="F45"/>
  <c r="F49"/>
  <c r="G45"/>
  <c r="G49"/>
  <c r="H45"/>
  <c r="H49"/>
  <c r="I45"/>
  <c r="I49"/>
  <c r="J45"/>
  <c r="J49"/>
  <c r="D47"/>
  <c r="D48"/>
  <c r="D49"/>
  <c r="D46"/>
  <c r="D43"/>
  <c r="D44"/>
  <c r="D45"/>
  <c r="D42"/>
  <c r="E54"/>
  <c r="F54"/>
  <c r="G54"/>
  <c r="H54"/>
  <c r="I54"/>
  <c r="J54"/>
  <c r="E53"/>
  <c r="F53"/>
  <c r="G53"/>
  <c r="H53"/>
  <c r="I53"/>
  <c r="J53"/>
  <c r="E52"/>
  <c r="F52"/>
  <c r="G52"/>
  <c r="H52"/>
  <c r="I52"/>
  <c r="J52"/>
  <c r="D54"/>
  <c r="D53"/>
  <c r="D52"/>
  <c r="E51"/>
  <c r="F51"/>
  <c r="G51"/>
  <c r="H51"/>
  <c r="I51"/>
  <c r="J51"/>
  <c r="D51"/>
  <c r="E34"/>
  <c r="E18"/>
  <c r="F34"/>
  <c r="F18"/>
  <c r="G34"/>
  <c r="G18"/>
  <c r="H34"/>
  <c r="H18"/>
  <c r="I34"/>
  <c r="I18"/>
  <c r="J34"/>
  <c r="J18"/>
  <c r="E35"/>
  <c r="E19"/>
  <c r="F35"/>
  <c r="F19"/>
  <c r="G35"/>
  <c r="G19"/>
  <c r="H35"/>
  <c r="H19"/>
  <c r="I35"/>
  <c r="I19"/>
  <c r="J35"/>
  <c r="J19"/>
  <c r="E36"/>
  <c r="E20"/>
  <c r="F36"/>
  <c r="F20"/>
  <c r="G36"/>
  <c r="G20"/>
  <c r="H36"/>
  <c r="H20"/>
  <c r="I36"/>
  <c r="I20"/>
  <c r="J36"/>
  <c r="J20"/>
  <c r="E37"/>
  <c r="E21"/>
  <c r="F37"/>
  <c r="F21"/>
  <c r="G37"/>
  <c r="G21"/>
  <c r="H37"/>
  <c r="H21"/>
  <c r="I37"/>
  <c r="I21"/>
  <c r="J37"/>
  <c r="J21"/>
  <c r="D35"/>
  <c r="D19"/>
  <c r="D36"/>
  <c r="D20"/>
  <c r="D37"/>
  <c r="D21"/>
  <c r="D34"/>
  <c r="D18"/>
  <c r="E38"/>
  <c r="E22"/>
  <c r="F38"/>
  <c r="F22"/>
  <c r="G38"/>
  <c r="G22"/>
  <c r="H38"/>
  <c r="H22"/>
  <c r="I38"/>
  <c r="I22"/>
  <c r="J38"/>
  <c r="J22"/>
  <c r="E39"/>
  <c r="E23"/>
  <c r="F39"/>
  <c r="F23"/>
  <c r="G39"/>
  <c r="G23"/>
  <c r="H39"/>
  <c r="H23"/>
  <c r="I39"/>
  <c r="I23"/>
  <c r="J39"/>
  <c r="J23"/>
  <c r="E40"/>
  <c r="E24"/>
  <c r="F40"/>
  <c r="F24"/>
  <c r="G40"/>
  <c r="G24"/>
  <c r="H40"/>
  <c r="H24"/>
  <c r="I40"/>
  <c r="I24"/>
  <c r="J40"/>
  <c r="J24"/>
  <c r="E41"/>
  <c r="E25"/>
  <c r="F41"/>
  <c r="F25"/>
  <c r="G41"/>
  <c r="G25"/>
  <c r="H41"/>
  <c r="H25"/>
  <c r="I41"/>
  <c r="I25"/>
  <c r="J41"/>
  <c r="J25"/>
  <c r="D39"/>
  <c r="D23"/>
  <c r="D40"/>
  <c r="D24"/>
  <c r="D41"/>
  <c r="D25"/>
  <c r="D38"/>
  <c r="D22"/>
  <c r="E30"/>
  <c r="E26"/>
  <c r="E14"/>
  <c r="F30"/>
  <c r="F26"/>
  <c r="F14"/>
  <c r="G30"/>
  <c r="G26"/>
  <c r="G14"/>
  <c r="H30"/>
  <c r="H26"/>
  <c r="H14"/>
  <c r="I30"/>
  <c r="I26"/>
  <c r="I14"/>
  <c r="J30"/>
  <c r="J26"/>
  <c r="J14"/>
  <c r="E31"/>
  <c r="E27"/>
  <c r="E15"/>
  <c r="F31"/>
  <c r="F27"/>
  <c r="F15"/>
  <c r="G31"/>
  <c r="G27"/>
  <c r="G15"/>
  <c r="H31"/>
  <c r="H27"/>
  <c r="H15"/>
  <c r="I31"/>
  <c r="I27"/>
  <c r="I15"/>
  <c r="J31"/>
  <c r="J27"/>
  <c r="J15"/>
  <c r="E32"/>
  <c r="E28"/>
  <c r="E16"/>
  <c r="F32"/>
  <c r="F28"/>
  <c r="F16"/>
  <c r="G32"/>
  <c r="G28"/>
  <c r="G16"/>
  <c r="H32"/>
  <c r="H28"/>
  <c r="H16"/>
  <c r="I32"/>
  <c r="I28"/>
  <c r="I16"/>
  <c r="J32"/>
  <c r="J28"/>
  <c r="J16"/>
  <c r="E33"/>
  <c r="E29"/>
  <c r="E17"/>
  <c r="F33"/>
  <c r="F29"/>
  <c r="F17"/>
  <c r="G33"/>
  <c r="G29"/>
  <c r="G17"/>
  <c r="H33"/>
  <c r="H29"/>
  <c r="H17"/>
  <c r="I33"/>
  <c r="I29"/>
  <c r="I17"/>
  <c r="J33"/>
  <c r="J29"/>
  <c r="J17"/>
  <c r="D31"/>
  <c r="D27"/>
  <c r="D15"/>
  <c r="D32"/>
  <c r="D28"/>
  <c r="D16"/>
  <c r="D33"/>
  <c r="D29"/>
  <c r="D17"/>
  <c r="D30"/>
  <c r="D26"/>
  <c r="D14"/>
  <c r="B13" i="7"/>
  <c r="P1973"/>
  <c r="P865"/>
  <c r="P115"/>
  <c r="P676"/>
  <c r="F15"/>
  <c r="C11"/>
  <c r="F10"/>
  <c r="F8"/>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4"/>
  <c r="P2863"/>
  <c r="P2862"/>
  <c r="P2861"/>
  <c r="P2860"/>
  <c r="P2859"/>
  <c r="P2858"/>
  <c r="P2857"/>
  <c r="P2856"/>
  <c r="P2855"/>
  <c r="P2854"/>
  <c r="P2853"/>
  <c r="P2852"/>
  <c r="P2851"/>
  <c r="P2850"/>
  <c r="P2849"/>
  <c r="P2848"/>
  <c r="P2847"/>
  <c r="P2846"/>
  <c r="P2845"/>
  <c r="P2844"/>
  <c r="P2843"/>
  <c r="P2842"/>
  <c r="P2841"/>
  <c r="P2840"/>
  <c r="P2839"/>
  <c r="P2838"/>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9"/>
  <c r="P2738"/>
  <c r="P2737"/>
  <c r="P2736"/>
  <c r="P2735"/>
  <c r="P2734"/>
  <c r="P2733"/>
  <c r="P2732"/>
  <c r="P2731"/>
  <c r="P2730"/>
  <c r="P2729"/>
  <c r="P2728"/>
  <c r="P2727"/>
  <c r="P2726"/>
  <c r="P2725"/>
  <c r="P2724"/>
  <c r="P2723"/>
  <c r="P2722"/>
  <c r="P2721"/>
  <c r="P2720"/>
  <c r="P2719"/>
  <c r="P2718"/>
  <c r="P2717"/>
  <c r="P2716"/>
  <c r="P2715"/>
  <c r="P2714"/>
  <c r="P2713"/>
  <c r="P2712"/>
  <c r="P2711"/>
  <c r="P2710"/>
  <c r="P2709"/>
  <c r="P2708"/>
  <c r="P2707"/>
  <c r="P2706"/>
  <c r="P2705"/>
  <c r="P2704"/>
  <c r="P2703"/>
  <c r="P2702"/>
  <c r="P2701"/>
  <c r="P2700"/>
  <c r="P2699"/>
  <c r="P2698"/>
  <c r="P2697"/>
  <c r="P2696"/>
  <c r="P2695"/>
  <c r="P2694"/>
  <c r="P2693"/>
  <c r="P2692"/>
  <c r="P2691"/>
  <c r="P2690"/>
  <c r="P2689"/>
  <c r="P2688"/>
  <c r="P2687"/>
  <c r="P2686"/>
  <c r="P2685"/>
  <c r="P2684"/>
  <c r="P2683"/>
  <c r="P2682"/>
  <c r="P2681"/>
  <c r="P2680"/>
  <c r="P2679"/>
  <c r="P2678"/>
  <c r="P2677"/>
  <c r="P2676"/>
  <c r="P2675"/>
  <c r="P2674"/>
  <c r="P2673"/>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31"/>
  <c r="P2630"/>
  <c r="P2629"/>
  <c r="P2628"/>
  <c r="P2627"/>
  <c r="P2626"/>
  <c r="P2625"/>
  <c r="P2624"/>
  <c r="P2623"/>
  <c r="P2622"/>
  <c r="P2621"/>
  <c r="P2620"/>
  <c r="P2619"/>
  <c r="P2618"/>
  <c r="P2617"/>
  <c r="P2616"/>
  <c r="P2615"/>
  <c r="P2614"/>
  <c r="P2613"/>
  <c r="P2612"/>
  <c r="P2611"/>
  <c r="P2610"/>
  <c r="P2609"/>
  <c r="P2608"/>
  <c r="P2607"/>
  <c r="P2606"/>
  <c r="P2605"/>
  <c r="P2604"/>
  <c r="P2603"/>
  <c r="P2602"/>
  <c r="P2601"/>
  <c r="P2600"/>
  <c r="P2599"/>
  <c r="P2598"/>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P2542"/>
  <c r="P2541"/>
  <c r="P2540"/>
  <c r="P2539"/>
  <c r="P2538"/>
  <c r="P2537"/>
  <c r="P2536"/>
  <c r="P2535"/>
  <c r="P2534"/>
  <c r="P2533"/>
  <c r="P2532"/>
  <c r="P2531"/>
  <c r="P2530"/>
  <c r="P2529"/>
  <c r="P2528"/>
  <c r="P2527"/>
  <c r="P2526"/>
  <c r="P2525"/>
  <c r="P2524"/>
  <c r="P2523"/>
  <c r="P2522"/>
  <c r="P2521"/>
  <c r="P2520"/>
  <c r="P2519"/>
  <c r="P2518"/>
  <c r="P2517"/>
  <c r="P2516"/>
  <c r="P2515"/>
  <c r="P2514"/>
  <c r="P2513"/>
  <c r="P2512"/>
  <c r="P2511"/>
  <c r="P2510"/>
  <c r="P2509"/>
  <c r="P2508"/>
  <c r="P2507"/>
  <c r="P2506"/>
  <c r="P2505"/>
  <c r="P2504"/>
  <c r="P2503"/>
  <c r="P2502"/>
  <c r="P2501"/>
  <c r="P2500"/>
  <c r="P2499"/>
  <c r="P2498"/>
  <c r="P2497"/>
  <c r="P2496"/>
  <c r="P2495"/>
  <c r="P2494"/>
  <c r="P2493"/>
  <c r="P2492"/>
  <c r="P2491"/>
  <c r="P2490"/>
  <c r="P2489"/>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3"/>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P2071"/>
  <c r="P2070"/>
  <c r="P2069"/>
  <c r="P2068"/>
  <c r="P2067"/>
  <c r="P2066"/>
  <c r="P2065"/>
  <c r="P2064"/>
  <c r="P2063"/>
  <c r="P2062"/>
  <c r="P2061"/>
  <c r="P2060"/>
  <c r="P2059"/>
  <c r="P2058"/>
  <c r="P2057"/>
  <c r="P2056"/>
  <c r="P2055"/>
  <c r="P2054"/>
  <c r="P2053"/>
  <c r="P2052"/>
  <c r="P2051"/>
  <c r="P2050"/>
  <c r="P2049"/>
  <c r="P2048"/>
  <c r="P2047"/>
  <c r="P2046"/>
  <c r="P2045"/>
  <c r="P2044"/>
  <c r="P2043"/>
  <c r="P2042"/>
  <c r="P2041"/>
  <c r="P2040"/>
  <c r="P2039"/>
  <c r="P2038"/>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2"/>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2"/>
  <c r="P1731"/>
  <c r="P1730"/>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5"/>
  <c r="P1334"/>
  <c r="P1333"/>
  <c r="P1332"/>
  <c r="P1331"/>
  <c r="P1330"/>
  <c r="P1329"/>
  <c r="P1328"/>
  <c r="P1327"/>
  <c r="P1326"/>
  <c r="P1325"/>
  <c r="P1324"/>
  <c r="P1323"/>
  <c r="P1322"/>
  <c r="P1321"/>
  <c r="P1320"/>
  <c r="P1319"/>
  <c r="P1318"/>
  <c r="P1317"/>
  <c r="P1316"/>
  <c r="P1315"/>
  <c r="P1314"/>
  <c r="P1313"/>
  <c r="P1312"/>
  <c r="P1311"/>
  <c r="P1310"/>
  <c r="P1309"/>
  <c r="P1308"/>
  <c r="P1307"/>
  <c r="P1306"/>
  <c r="P1305"/>
  <c r="P1304"/>
  <c r="P1303"/>
  <c r="P1302"/>
  <c r="P1301"/>
  <c r="P1300"/>
  <c r="P1299"/>
  <c r="P1298"/>
  <c r="P1297"/>
  <c r="P1296"/>
  <c r="P1295"/>
  <c r="P1294"/>
  <c r="P1293"/>
  <c r="P1292"/>
  <c r="P1291"/>
  <c r="P1290"/>
  <c r="P1289"/>
  <c r="P1288"/>
  <c r="P1287"/>
  <c r="P1286"/>
  <c r="P1285"/>
  <c r="P1284"/>
  <c r="P1283"/>
  <c r="P1282"/>
  <c r="P1281"/>
  <c r="P1280"/>
  <c r="P1279"/>
  <c r="P1278"/>
  <c r="P1277"/>
  <c r="P1276"/>
  <c r="P1275"/>
  <c r="P1274"/>
  <c r="P1273"/>
  <c r="P1272"/>
  <c r="P1271"/>
  <c r="P1270"/>
  <c r="P1269"/>
  <c r="P1268"/>
  <c r="P1267"/>
  <c r="P1266"/>
  <c r="P1265"/>
  <c r="P1264"/>
  <c r="P1263"/>
  <c r="P1262"/>
  <c r="P1261"/>
  <c r="P1260"/>
  <c r="P1259"/>
  <c r="P1258"/>
  <c r="P1257"/>
  <c r="P1256"/>
  <c r="P1255"/>
  <c r="P1254"/>
  <c r="P1253"/>
  <c r="P1252"/>
  <c r="P1251"/>
  <c r="P1250"/>
  <c r="P1249"/>
  <c r="P1248"/>
  <c r="P1247"/>
  <c r="P1246"/>
  <c r="P1245"/>
  <c r="P1244"/>
  <c r="P1243"/>
  <c r="P1242"/>
  <c r="P1241"/>
  <c r="P1240"/>
  <c r="P1239"/>
  <c r="P1238"/>
  <c r="P1237"/>
  <c r="P1236"/>
  <c r="P1235"/>
  <c r="P1234"/>
  <c r="P1233"/>
  <c r="P1232"/>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70"/>
  <c r="P1069"/>
  <c r="P1068"/>
  <c r="P1067"/>
  <c r="P1066"/>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4"/>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9"/>
  <c r="P578"/>
  <c r="P577"/>
  <c r="P576"/>
  <c r="P575"/>
  <c r="P574"/>
  <c r="P573"/>
  <c r="P572"/>
  <c r="P571"/>
  <c r="P570"/>
  <c r="P569"/>
  <c r="P568"/>
  <c r="P567"/>
  <c r="P566"/>
  <c r="P565"/>
  <c r="P564"/>
  <c r="P563"/>
  <c r="P562"/>
  <c r="P561"/>
  <c r="P560"/>
  <c r="P559"/>
  <c r="P558"/>
  <c r="P557"/>
  <c r="P556"/>
  <c r="P555"/>
  <c r="P554"/>
  <c r="P553"/>
  <c r="P552"/>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9"/>
  <c r="P358"/>
  <c r="P357"/>
  <c r="P356"/>
  <c r="P355"/>
  <c r="P354"/>
  <c r="P353"/>
  <c r="P352"/>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8"/>
  <c r="P247"/>
  <c r="P246"/>
  <c r="P245"/>
  <c r="P244"/>
  <c r="P243"/>
  <c r="P242"/>
  <c r="P241"/>
  <c r="P240"/>
  <c r="P239"/>
  <c r="P238"/>
  <c r="P237"/>
  <c r="P236"/>
  <c r="P235"/>
  <c r="P234"/>
  <c r="P233"/>
  <c r="P232"/>
  <c r="P231"/>
  <c r="P230"/>
  <c r="P229"/>
  <c r="P228"/>
  <c r="P227"/>
  <c r="P226"/>
  <c r="P225"/>
  <c r="P224"/>
  <c r="P223"/>
  <c r="P222"/>
  <c r="P221"/>
  <c r="P220"/>
  <c r="P219"/>
  <c r="P218"/>
  <c r="P217"/>
  <c r="P216"/>
  <c r="P215"/>
  <c r="P214"/>
  <c r="P213"/>
  <c r="P212"/>
  <c r="P211"/>
  <c r="P210"/>
  <c r="P209"/>
  <c r="P208"/>
  <c r="P207"/>
  <c r="P206"/>
  <c r="P205"/>
  <c r="P204"/>
  <c r="P203"/>
  <c r="P202"/>
  <c r="P201"/>
  <c r="P200"/>
  <c r="P199"/>
  <c r="P198"/>
  <c r="P197"/>
  <c r="P196"/>
  <c r="P195"/>
  <c r="P194"/>
  <c r="P193"/>
  <c r="P192"/>
  <c r="P191"/>
  <c r="P190"/>
  <c r="P189"/>
  <c r="P188"/>
  <c r="P187"/>
  <c r="P186"/>
  <c r="P185"/>
  <c r="P184"/>
  <c r="P183"/>
  <c r="P182"/>
  <c r="P181"/>
  <c r="P180"/>
  <c r="P179"/>
  <c r="P178"/>
  <c r="P177"/>
  <c r="P176"/>
  <c r="P175"/>
  <c r="P174"/>
  <c r="P173"/>
  <c r="P172"/>
  <c r="P171"/>
  <c r="P170"/>
  <c r="P169"/>
  <c r="P168"/>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G11"/>
  <c r="P30"/>
  <c r="P29"/>
  <c r="P28"/>
  <c r="P27"/>
  <c r="P25"/>
  <c r="P24"/>
  <c r="P17"/>
  <c r="P16"/>
  <c r="P15"/>
  <c r="P14"/>
  <c r="P13"/>
  <c r="P12"/>
  <c r="P11"/>
  <c r="P10"/>
  <c r="P9"/>
  <c r="P8"/>
  <c r="P7"/>
  <c r="P6"/>
  <c r="P5"/>
  <c r="P4"/>
  <c r="P3"/>
  <c r="P2"/>
  <c r="X4"/>
  <c r="D27"/>
  <c r="D26"/>
  <c r="H7"/>
  <c r="F7"/>
  <c r="H9"/>
  <c r="F9"/>
  <c r="Z4"/>
  <c r="F27"/>
  <c r="F26"/>
  <c r="H11"/>
  <c r="F11"/>
  <c r="H12"/>
  <c r="F12"/>
  <c r="H13"/>
  <c r="F13"/>
  <c r="Y4"/>
  <c r="E27"/>
  <c r="E26"/>
  <c r="H14"/>
  <c r="F14"/>
  <c r="H16"/>
  <c r="F16"/>
  <c r="W4"/>
  <c r="C27"/>
  <c r="C26"/>
  <c r="H6"/>
  <c r="F6"/>
  <c r="F25"/>
  <c r="E7"/>
  <c r="H8"/>
  <c r="E8"/>
  <c r="E9"/>
  <c r="H10"/>
  <c r="E10"/>
  <c r="E11"/>
  <c r="E12"/>
  <c r="E13"/>
  <c r="E14"/>
  <c r="H15"/>
  <c r="E15"/>
  <c r="E16"/>
  <c r="E6"/>
  <c r="E25"/>
  <c r="C7"/>
  <c r="C8"/>
  <c r="C9"/>
  <c r="C10"/>
  <c r="C12"/>
  <c r="C13"/>
  <c r="C14"/>
  <c r="C15"/>
  <c r="C16"/>
  <c r="C6"/>
  <c r="C25"/>
  <c r="D7"/>
  <c r="D8"/>
  <c r="D9"/>
  <c r="D10"/>
  <c r="D11"/>
  <c r="D12"/>
  <c r="D13"/>
  <c r="D14"/>
  <c r="D15"/>
  <c r="D16"/>
  <c r="D6"/>
  <c r="D25"/>
  <c r="G32"/>
  <c r="G7"/>
  <c r="G8"/>
  <c r="G9"/>
  <c r="G10"/>
  <c r="G12"/>
  <c r="G13"/>
  <c r="G14"/>
  <c r="G6"/>
  <c r="G31"/>
  <c r="C12" i="3"/>
  <c r="C24"/>
  <c r="C18"/>
  <c r="C19"/>
  <c r="F19"/>
  <c r="F18"/>
  <c r="C23"/>
  <c r="C22"/>
  <c r="C21"/>
  <c r="C20"/>
  <c r="C11"/>
  <c r="F21"/>
  <c r="F22"/>
  <c r="F20"/>
  <c r="I23" i="11"/>
  <c r="H4"/>
  <c r="H5"/>
  <c r="H6"/>
  <c r="H7"/>
  <c r="H8"/>
  <c r="H9"/>
  <c r="H10"/>
  <c r="H11"/>
  <c r="H12"/>
  <c r="I12"/>
  <c r="H13"/>
  <c r="I13"/>
  <c r="H14"/>
  <c r="I14"/>
  <c r="H15"/>
  <c r="I15"/>
  <c r="H16"/>
  <c r="I16"/>
  <c r="H17"/>
  <c r="I17"/>
  <c r="H18"/>
  <c r="I18"/>
  <c r="H19"/>
  <c r="I19"/>
  <c r="H20"/>
  <c r="I20"/>
  <c r="H21"/>
  <c r="I21"/>
  <c r="H22"/>
  <c r="I22"/>
  <c r="H23"/>
  <c r="H24"/>
  <c r="I24"/>
  <c r="H25"/>
  <c r="I25"/>
  <c r="H26"/>
  <c r="I26"/>
  <c r="H27"/>
  <c r="I27"/>
  <c r="H28"/>
  <c r="I28"/>
  <c r="H29"/>
  <c r="I29"/>
  <c r="H30"/>
  <c r="I30"/>
  <c r="H31"/>
  <c r="I31"/>
  <c r="H32"/>
  <c r="I32"/>
  <c r="H33"/>
  <c r="I33"/>
  <c r="H34"/>
  <c r="I34"/>
  <c r="H35"/>
  <c r="I35"/>
  <c r="H36"/>
  <c r="I36"/>
  <c r="H37"/>
  <c r="I37"/>
  <c r="H38"/>
  <c r="I38"/>
  <c r="H39"/>
  <c r="I39"/>
  <c r="H40"/>
  <c r="I40"/>
  <c r="H41"/>
  <c r="I41"/>
  <c r="H42"/>
  <c r="I42"/>
  <c r="H43"/>
  <c r="I43"/>
  <c r="H44"/>
  <c r="H45"/>
  <c r="H46"/>
  <c r="H47"/>
  <c r="I47"/>
  <c r="I48"/>
  <c r="I44"/>
  <c r="I45"/>
  <c r="I46"/>
  <c r="H48"/>
  <c r="I4"/>
  <c r="I5"/>
  <c r="I6"/>
  <c r="I7"/>
  <c r="I8"/>
  <c r="I9"/>
  <c r="I10"/>
  <c r="I11"/>
  <c r="W4" i="9"/>
  <c r="C27"/>
  <c r="C26"/>
  <c r="X4"/>
  <c r="D27"/>
  <c r="D26"/>
  <c r="H8"/>
  <c r="H6"/>
  <c r="H13"/>
  <c r="H7"/>
  <c r="H12"/>
  <c r="H14"/>
  <c r="H15"/>
  <c r="H9"/>
  <c r="C9"/>
  <c r="H11"/>
  <c r="C11"/>
  <c r="Z4"/>
  <c r="F27"/>
  <c r="F26"/>
  <c r="H10"/>
  <c r="D10"/>
  <c r="C10"/>
  <c r="F8"/>
  <c r="P579"/>
  <c r="E8"/>
  <c r="D8"/>
  <c r="C8"/>
  <c r="Y4"/>
  <c r="E27"/>
  <c r="E26"/>
  <c r="G26"/>
  <c r="F6"/>
  <c r="F9"/>
  <c r="F10"/>
  <c r="F12"/>
  <c r="F13"/>
  <c r="F14"/>
  <c r="F15"/>
  <c r="F7"/>
  <c r="F11"/>
  <c r="F25"/>
  <c r="P2778"/>
  <c r="E6"/>
  <c r="P2545"/>
  <c r="E7"/>
  <c r="P2759"/>
  <c r="P2600"/>
  <c r="E9"/>
  <c r="P1622"/>
  <c r="E10"/>
  <c r="P1556"/>
  <c r="E11"/>
  <c r="E12"/>
  <c r="P872"/>
  <c r="E13"/>
  <c r="E14"/>
  <c r="P2455"/>
  <c r="E15"/>
  <c r="E25"/>
  <c r="C6"/>
  <c r="C7"/>
  <c r="C12"/>
  <c r="C13"/>
  <c r="C14"/>
  <c r="C15"/>
  <c r="C25"/>
  <c r="D6"/>
  <c r="D7"/>
  <c r="D9"/>
  <c r="D11"/>
  <c r="D12"/>
  <c r="D13"/>
  <c r="D14"/>
  <c r="D15"/>
  <c r="D25"/>
  <c r="B15"/>
  <c r="G15"/>
  <c r="G14"/>
  <c r="G11"/>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4"/>
  <c r="P2863"/>
  <c r="P2862"/>
  <c r="P2861"/>
  <c r="P2860"/>
  <c r="P2859"/>
  <c r="P2858"/>
  <c r="P2857"/>
  <c r="P2856"/>
  <c r="P2855"/>
  <c r="P2854"/>
  <c r="P2853"/>
  <c r="P2852"/>
  <c r="P2851"/>
  <c r="P2850"/>
  <c r="P2849"/>
  <c r="P2848"/>
  <c r="P2847"/>
  <c r="P2846"/>
  <c r="P2845"/>
  <c r="P2844"/>
  <c r="P2843"/>
  <c r="P2842"/>
  <c r="P2841"/>
  <c r="P2840"/>
  <c r="P2839"/>
  <c r="P2838"/>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7"/>
  <c r="P2776"/>
  <c r="P2775"/>
  <c r="P2774"/>
  <c r="P2773"/>
  <c r="P2772"/>
  <c r="P2771"/>
  <c r="P2770"/>
  <c r="P2769"/>
  <c r="P2768"/>
  <c r="P2767"/>
  <c r="P2766"/>
  <c r="P2765"/>
  <c r="P2764"/>
  <c r="P2763"/>
  <c r="P2762"/>
  <c r="P2761"/>
  <c r="P2760"/>
  <c r="P2758"/>
  <c r="P2757"/>
  <c r="P2756"/>
  <c r="P2755"/>
  <c r="P2754"/>
  <c r="P2753"/>
  <c r="P2752"/>
  <c r="P2751"/>
  <c r="P2750"/>
  <c r="P2749"/>
  <c r="P2748"/>
  <c r="P2747"/>
  <c r="P2746"/>
  <c r="P2745"/>
  <c r="P2744"/>
  <c r="P2743"/>
  <c r="P2742"/>
  <c r="P2741"/>
  <c r="P2740"/>
  <c r="P2739"/>
  <c r="P2738"/>
  <c r="P2737"/>
  <c r="P2736"/>
  <c r="P2735"/>
  <c r="P2734"/>
  <c r="P2733"/>
  <c r="P2732"/>
  <c r="P2731"/>
  <c r="P2730"/>
  <c r="P2729"/>
  <c r="P2728"/>
  <c r="P2727"/>
  <c r="P2726"/>
  <c r="P2725"/>
  <c r="P2724"/>
  <c r="P2723"/>
  <c r="P2722"/>
  <c r="P2721"/>
  <c r="P2720"/>
  <c r="P2719"/>
  <c r="P2718"/>
  <c r="P2717"/>
  <c r="P2716"/>
  <c r="P2715"/>
  <c r="P2714"/>
  <c r="P2713"/>
  <c r="P2712"/>
  <c r="P2711"/>
  <c r="P2710"/>
  <c r="P2709"/>
  <c r="P2708"/>
  <c r="P2707"/>
  <c r="P2706"/>
  <c r="P2705"/>
  <c r="P2704"/>
  <c r="P2703"/>
  <c r="P2702"/>
  <c r="P2701"/>
  <c r="P2700"/>
  <c r="P2699"/>
  <c r="P2698"/>
  <c r="P2697"/>
  <c r="P2696"/>
  <c r="P2695"/>
  <c r="P2694"/>
  <c r="P2693"/>
  <c r="P2692"/>
  <c r="P2691"/>
  <c r="P2690"/>
  <c r="P2689"/>
  <c r="P2688"/>
  <c r="P2687"/>
  <c r="P2686"/>
  <c r="P2685"/>
  <c r="P2684"/>
  <c r="P2683"/>
  <c r="P2682"/>
  <c r="P2681"/>
  <c r="P2680"/>
  <c r="P2679"/>
  <c r="P2678"/>
  <c r="P2677"/>
  <c r="P2676"/>
  <c r="P2675"/>
  <c r="P2674"/>
  <c r="P2673"/>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31"/>
  <c r="P2630"/>
  <c r="P2629"/>
  <c r="P2628"/>
  <c r="P2627"/>
  <c r="P2626"/>
  <c r="P2625"/>
  <c r="P2624"/>
  <c r="P2623"/>
  <c r="P2622"/>
  <c r="P2621"/>
  <c r="P2620"/>
  <c r="P2619"/>
  <c r="P2618"/>
  <c r="P2617"/>
  <c r="P2616"/>
  <c r="P2615"/>
  <c r="P2614"/>
  <c r="P2613"/>
  <c r="P2612"/>
  <c r="P2611"/>
  <c r="P2610"/>
  <c r="P2609"/>
  <c r="P2608"/>
  <c r="P2607"/>
  <c r="P2606"/>
  <c r="P2605"/>
  <c r="P2604"/>
  <c r="P2603"/>
  <c r="P2602"/>
  <c r="P2601"/>
  <c r="P2599"/>
  <c r="P2598"/>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4"/>
  <c r="P2543"/>
  <c r="P2542"/>
  <c r="P2541"/>
  <c r="P2540"/>
  <c r="P2539"/>
  <c r="P2538"/>
  <c r="P2537"/>
  <c r="P2536"/>
  <c r="P2535"/>
  <c r="P2534"/>
  <c r="P2533"/>
  <c r="P2532"/>
  <c r="P2531"/>
  <c r="P2530"/>
  <c r="P2529"/>
  <c r="P2528"/>
  <c r="P2527"/>
  <c r="P2526"/>
  <c r="P2525"/>
  <c r="P2524"/>
  <c r="P2523"/>
  <c r="P2522"/>
  <c r="P2521"/>
  <c r="P2520"/>
  <c r="P2519"/>
  <c r="P2518"/>
  <c r="P2517"/>
  <c r="P2516"/>
  <c r="P2515"/>
  <c r="P2514"/>
  <c r="P2513"/>
  <c r="P2512"/>
  <c r="P2511"/>
  <c r="P2510"/>
  <c r="P2509"/>
  <c r="P2508"/>
  <c r="P2507"/>
  <c r="P2506"/>
  <c r="P2505"/>
  <c r="P2504"/>
  <c r="P2503"/>
  <c r="P2502"/>
  <c r="P2501"/>
  <c r="P2500"/>
  <c r="P2499"/>
  <c r="P2498"/>
  <c r="P2497"/>
  <c r="P2496"/>
  <c r="P2495"/>
  <c r="P2494"/>
  <c r="P2493"/>
  <c r="P2492"/>
  <c r="P2491"/>
  <c r="P2490"/>
  <c r="P2489"/>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3"/>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P2071"/>
  <c r="P2070"/>
  <c r="P2069"/>
  <c r="P2068"/>
  <c r="P2067"/>
  <c r="P2066"/>
  <c r="P2065"/>
  <c r="P2064"/>
  <c r="P2063"/>
  <c r="P2062"/>
  <c r="P2061"/>
  <c r="P2060"/>
  <c r="P2059"/>
  <c r="P2058"/>
  <c r="P2057"/>
  <c r="P2056"/>
  <c r="P2055"/>
  <c r="P2054"/>
  <c r="P2053"/>
  <c r="P2052"/>
  <c r="P2051"/>
  <c r="P2050"/>
  <c r="P2049"/>
  <c r="P2048"/>
  <c r="P2047"/>
  <c r="P2046"/>
  <c r="P2045"/>
  <c r="P2044"/>
  <c r="P2043"/>
  <c r="P2042"/>
  <c r="P2041"/>
  <c r="P2040"/>
  <c r="P2039"/>
  <c r="P2038"/>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2"/>
  <c r="P1731"/>
  <c r="P1730"/>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5"/>
  <c r="P1334"/>
  <c r="P1333"/>
  <c r="P1332"/>
  <c r="P1331"/>
  <c r="P1330"/>
  <c r="P1329"/>
  <c r="P1328"/>
  <c r="P1327"/>
  <c r="P1326"/>
  <c r="P1325"/>
  <c r="P1324"/>
  <c r="P1323"/>
  <c r="P1322"/>
  <c r="P1321"/>
  <c r="P1320"/>
  <c r="P1319"/>
  <c r="P1318"/>
  <c r="P1317"/>
  <c r="P1316"/>
  <c r="P1315"/>
  <c r="P1314"/>
  <c r="P1313"/>
  <c r="P1312"/>
  <c r="P1311"/>
  <c r="P1310"/>
  <c r="P1309"/>
  <c r="P1308"/>
  <c r="P1307"/>
  <c r="P1306"/>
  <c r="P1305"/>
  <c r="P1304"/>
  <c r="P1303"/>
  <c r="P1302"/>
  <c r="P1301"/>
  <c r="P1300"/>
  <c r="P1299"/>
  <c r="P1298"/>
  <c r="P1297"/>
  <c r="P1296"/>
  <c r="P1295"/>
  <c r="P1294"/>
  <c r="P1293"/>
  <c r="P1292"/>
  <c r="P1291"/>
  <c r="P1290"/>
  <c r="P1289"/>
  <c r="P1288"/>
  <c r="P1287"/>
  <c r="P1286"/>
  <c r="P1285"/>
  <c r="P1284"/>
  <c r="P1283"/>
  <c r="P1282"/>
  <c r="P1281"/>
  <c r="P1280"/>
  <c r="P1279"/>
  <c r="P1278"/>
  <c r="P1277"/>
  <c r="P1276"/>
  <c r="P1275"/>
  <c r="P1274"/>
  <c r="P1273"/>
  <c r="P1272"/>
  <c r="P1271"/>
  <c r="P1270"/>
  <c r="P1269"/>
  <c r="P1268"/>
  <c r="P1267"/>
  <c r="P1266"/>
  <c r="P1265"/>
  <c r="P1264"/>
  <c r="P1263"/>
  <c r="P1262"/>
  <c r="P1261"/>
  <c r="P1260"/>
  <c r="P1259"/>
  <c r="P1258"/>
  <c r="P1257"/>
  <c r="P1256"/>
  <c r="P1255"/>
  <c r="P1254"/>
  <c r="P1253"/>
  <c r="P1252"/>
  <c r="P1251"/>
  <c r="P1250"/>
  <c r="P1249"/>
  <c r="P1248"/>
  <c r="P1247"/>
  <c r="P1246"/>
  <c r="P1245"/>
  <c r="P1244"/>
  <c r="P1243"/>
  <c r="P1242"/>
  <c r="P1241"/>
  <c r="P1240"/>
  <c r="P1239"/>
  <c r="P1238"/>
  <c r="P1237"/>
  <c r="P1236"/>
  <c r="P1235"/>
  <c r="P1234"/>
  <c r="P1233"/>
  <c r="P1232"/>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70"/>
  <c r="P1069"/>
  <c r="P1068"/>
  <c r="P1067"/>
  <c r="P1066"/>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4"/>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8"/>
  <c r="P577"/>
  <c r="P576"/>
  <c r="P575"/>
  <c r="P574"/>
  <c r="P573"/>
  <c r="P572"/>
  <c r="P571"/>
  <c r="P570"/>
  <c r="P569"/>
  <c r="P568"/>
  <c r="P567"/>
  <c r="P566"/>
  <c r="P565"/>
  <c r="P564"/>
  <c r="P563"/>
  <c r="P562"/>
  <c r="P561"/>
  <c r="P560"/>
  <c r="P559"/>
  <c r="P558"/>
  <c r="P557"/>
  <c r="P556"/>
  <c r="P555"/>
  <c r="P554"/>
  <c r="P553"/>
  <c r="P552"/>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9"/>
  <c r="P358"/>
  <c r="P357"/>
  <c r="P356"/>
  <c r="P355"/>
  <c r="P354"/>
  <c r="P353"/>
  <c r="P352"/>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8"/>
  <c r="P247"/>
  <c r="P246"/>
  <c r="P245"/>
  <c r="P244"/>
  <c r="P243"/>
  <c r="P242"/>
  <c r="P241"/>
  <c r="P240"/>
  <c r="P239"/>
  <c r="P238"/>
  <c r="P237"/>
  <c r="P236"/>
  <c r="P235"/>
  <c r="P234"/>
  <c r="P233"/>
  <c r="P232"/>
  <c r="P231"/>
  <c r="P230"/>
  <c r="P229"/>
  <c r="P228"/>
  <c r="P227"/>
  <c r="P226"/>
  <c r="P225"/>
  <c r="P224"/>
  <c r="P223"/>
  <c r="P222"/>
  <c r="P221"/>
  <c r="P220"/>
  <c r="P219"/>
  <c r="P218"/>
  <c r="P217"/>
  <c r="P216"/>
  <c r="P215"/>
  <c r="P214"/>
  <c r="P213"/>
  <c r="P212"/>
  <c r="P211"/>
  <c r="P210"/>
  <c r="P209"/>
  <c r="P208"/>
  <c r="P207"/>
  <c r="P206"/>
  <c r="P205"/>
  <c r="P204"/>
  <c r="P203"/>
  <c r="P202"/>
  <c r="P201"/>
  <c r="P200"/>
  <c r="P199"/>
  <c r="P198"/>
  <c r="P197"/>
  <c r="P196"/>
  <c r="P195"/>
  <c r="P194"/>
  <c r="P193"/>
  <c r="P192"/>
  <c r="P191"/>
  <c r="P190"/>
  <c r="P189"/>
  <c r="P188"/>
  <c r="P187"/>
  <c r="P186"/>
  <c r="P185"/>
  <c r="P184"/>
  <c r="P183"/>
  <c r="P182"/>
  <c r="P181"/>
  <c r="P180"/>
  <c r="P179"/>
  <c r="P178"/>
  <c r="P177"/>
  <c r="P176"/>
  <c r="P175"/>
  <c r="P174"/>
  <c r="P173"/>
  <c r="P172"/>
  <c r="P171"/>
  <c r="P170"/>
  <c r="P169"/>
  <c r="P168"/>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G32"/>
  <c r="P31"/>
  <c r="G6"/>
  <c r="G7"/>
  <c r="G8"/>
  <c r="G10"/>
  <c r="G12"/>
  <c r="G31"/>
  <c r="P30"/>
  <c r="P29"/>
  <c r="P28"/>
  <c r="P27"/>
  <c r="P26"/>
  <c r="P25"/>
  <c r="P24"/>
  <c r="P16"/>
  <c r="P15"/>
  <c r="P14"/>
  <c r="P13"/>
  <c r="P12"/>
  <c r="P11"/>
  <c r="P10"/>
  <c r="P9"/>
  <c r="P8"/>
  <c r="P7"/>
  <c r="P6"/>
  <c r="P5"/>
  <c r="P4"/>
  <c r="P3"/>
  <c r="P2"/>
</calcChain>
</file>

<file path=xl/sharedStrings.xml><?xml version="1.0" encoding="utf-8"?>
<sst xmlns="http://schemas.openxmlformats.org/spreadsheetml/2006/main" count="49600" uniqueCount="4568">
  <si>
    <t>Apricots, stewed with sugar, weighed with stones</t>
  </si>
  <si>
    <t>Apricots, stewed without sugar</t>
  </si>
  <si>
    <t>Apricots, stewed without sugar, weighed with stones</t>
  </si>
  <si>
    <t>Nutrient Calculator</t>
    <phoneticPr fontId="5" type="noConversion"/>
  </si>
  <si>
    <t>Week</t>
    <phoneticPr fontId="5" type="noConversion"/>
  </si>
  <si>
    <t>Monday</t>
    <phoneticPr fontId="5" type="noConversion"/>
  </si>
  <si>
    <t>Tuesday</t>
    <phoneticPr fontId="5" type="noConversion"/>
  </si>
  <si>
    <t>Snack 1</t>
    <phoneticPr fontId="5" type="noConversion"/>
  </si>
  <si>
    <t>Breakfast 1</t>
    <phoneticPr fontId="5" type="noConversion"/>
  </si>
  <si>
    <t>Lunch 1</t>
    <phoneticPr fontId="5" type="noConversion"/>
  </si>
  <si>
    <t>Dinner 1</t>
    <phoneticPr fontId="5" type="noConversion"/>
  </si>
  <si>
    <t xml:space="preserve">Protein </t>
    <phoneticPr fontId="5" type="noConversion"/>
  </si>
  <si>
    <t>Unsat Fat</t>
    <phoneticPr fontId="5" type="noConversion"/>
  </si>
  <si>
    <t>Mayonnaise</t>
    <phoneticPr fontId="5" type="noConversion"/>
  </si>
  <si>
    <t>Celery</t>
    <phoneticPr fontId="5" type="noConversion"/>
  </si>
  <si>
    <t>1.55</t>
  </si>
  <si>
    <t>Beans, red kidney, canned in water, re-heated, drained</t>
  </si>
  <si>
    <t>Beans, red kidney, dried, boiled in unsalted water</t>
  </si>
  <si>
    <t>Bacon rashers, back, dry-fried</t>
  </si>
  <si>
    <t>8.30</t>
  </si>
  <si>
    <t>Meal Name</t>
    <phoneticPr fontId="5" type="noConversion"/>
  </si>
  <si>
    <t>Chicken, breast, grilled, meat and skin</t>
  </si>
  <si>
    <t>173</t>
  </si>
  <si>
    <t>15.10</t>
  </si>
  <si>
    <t>Bacon rashers, back, grilled</t>
  </si>
  <si>
    <t>8.10</t>
  </si>
  <si>
    <t>Bacon rashers, back, grilled crispy</t>
  </si>
  <si>
    <t>7.10</t>
  </si>
  <si>
    <t>Bacon rashers, back, microwaved</t>
  </si>
  <si>
    <t>Agar, dried</t>
  </si>
  <si>
    <t>Tr</t>
  </si>
  <si>
    <t>Bacon rashers, back, raw</t>
  </si>
  <si>
    <t>6.20</t>
  </si>
  <si>
    <t>Bacon rashers, back, reduced salt, grilled</t>
  </si>
  <si>
    <t>7.80</t>
  </si>
  <si>
    <t>Fresh basil</t>
    <phoneticPr fontId="5" type="noConversion"/>
  </si>
  <si>
    <t>Orange flesh</t>
    <phoneticPr fontId="5" type="noConversion"/>
  </si>
  <si>
    <t>Orange juice</t>
    <phoneticPr fontId="5" type="noConversion"/>
  </si>
  <si>
    <t>Fresh lemon juice</t>
    <phoneticPr fontId="5" type="noConversion"/>
  </si>
  <si>
    <t>Tuna in sunflower oil</t>
    <phoneticPr fontId="5" type="noConversion"/>
  </si>
  <si>
    <t xml:space="preserve">This Nutrient Calculator predicts the calories and macro nutrients you require, based on your body composition and the goals you want to achieve. You should use this plan in combination with your L.I.F.T. receipes. </t>
    <phoneticPr fontId="5" type="noConversion"/>
  </si>
  <si>
    <t>Bass, sea, flesh only, baked</t>
  </si>
  <si>
    <t>1.47</t>
  </si>
  <si>
    <t>Beef, fore-rib/rib-roast, microwaved, lean</t>
  </si>
  <si>
    <t>5.00</t>
  </si>
  <si>
    <t>Beef, fore-rib/rib-roast, microwaved, lean and fat</t>
  </si>
  <si>
    <t>9.20</t>
  </si>
  <si>
    <t>Bay leaf, dried</t>
  </si>
  <si>
    <t>Bean loaf, mixed beans, homemade</t>
  </si>
  <si>
    <t>Bass, sea, flesh only, raw, weighed with bones and skin</t>
  </si>
  <si>
    <t>1.86</t>
  </si>
  <si>
    <t>0.04</t>
  </si>
  <si>
    <t>Beanburger, red kidney bean, fried in rapeseed oil</t>
  </si>
  <si>
    <t>Beanburger, soya, fried in rapeseed oil</t>
  </si>
  <si>
    <t>1.18</t>
  </si>
  <si>
    <t>Apples, eating, raw, flesh and skin</t>
  </si>
  <si>
    <t>0.12</t>
  </si>
  <si>
    <t>Beans, aduki, whole, dried, boiled in unsalted water</t>
  </si>
  <si>
    <t>No</t>
  </si>
  <si>
    <t>Yes</t>
  </si>
  <si>
    <t>Yes</t>
    <phoneticPr fontId="5" type="noConversion"/>
  </si>
  <si>
    <t>No</t>
    <phoneticPr fontId="5" type="noConversion"/>
  </si>
  <si>
    <t>Yes</t>
    <phoneticPr fontId="5" type="noConversion"/>
  </si>
  <si>
    <t>No</t>
    <phoneticPr fontId="5" type="noConversion"/>
  </si>
  <si>
    <t>Fresh lime juice</t>
    <phoneticPr fontId="5" type="noConversion"/>
  </si>
  <si>
    <t>Chilli flakes</t>
    <phoneticPr fontId="5" type="noConversion"/>
  </si>
  <si>
    <t>Wholemeal crackers</t>
    <phoneticPr fontId="5" type="noConversion"/>
  </si>
  <si>
    <t>Food</t>
  </si>
  <si>
    <t>Meal 8</t>
    <phoneticPr fontId="5" type="noConversion"/>
  </si>
  <si>
    <t>By LIFTclinic.co.uk</t>
  </si>
  <si>
    <t>https://www.LIFTclinic.co.uk</t>
  </si>
  <si>
    <t>Bacon rashers, back, 'tendersweet', grilled</t>
  </si>
  <si>
    <t>4.50</t>
  </si>
  <si>
    <t>Bacon rashers, back, dry-cured, grilled</t>
  </si>
  <si>
    <t>6.00</t>
  </si>
  <si>
    <t>Muscle Gain</t>
    <phoneticPr fontId="5" type="noConversion"/>
  </si>
  <si>
    <t>Strength Gain</t>
    <phoneticPr fontId="5" type="noConversion"/>
  </si>
  <si>
    <t>Little or no Exercise</t>
    <phoneticPr fontId="5" type="noConversion"/>
  </si>
  <si>
    <t>Body Fat Loss &amp; Muscle Gain</t>
    <phoneticPr fontId="5" type="noConversion"/>
  </si>
  <si>
    <t>Apples, cooking, stewed with sugar, flesh only</t>
  </si>
  <si>
    <t>Apples, cooking, stewed without sugar, flesh only</t>
  </si>
  <si>
    <t>Apples, eating, dried</t>
  </si>
  <si>
    <t>Serving Size</t>
    <phoneticPr fontId="5" type="noConversion"/>
  </si>
  <si>
    <t>Apples, eating, raw, flesh and skin, weighed with core</t>
  </si>
  <si>
    <t>Apricots, dried</t>
  </si>
  <si>
    <t>Apricots, dried, stewed with sugar</t>
  </si>
  <si>
    <t>Apricots, dried, stewed without sugar</t>
  </si>
  <si>
    <t>Apricots, raw, flesh and skin</t>
  </si>
  <si>
    <t>Total</t>
  </si>
  <si>
    <t>Broccoli</t>
  </si>
  <si>
    <t>Cherry tomatoes</t>
  </si>
  <si>
    <t>Chilli flakes</t>
  </si>
  <si>
    <t>Egg whites</t>
  </si>
  <si>
    <t>Eggs whole</t>
  </si>
  <si>
    <t>Wholemeal tortilla</t>
  </si>
  <si>
    <t>Grand Total</t>
  </si>
  <si>
    <t>Sum of weight (g)</t>
  </si>
  <si>
    <t>Aubergine, fried in butter</t>
  </si>
  <si>
    <t>21.10</t>
  </si>
  <si>
    <t>Carbohydrate</t>
    <phoneticPr fontId="5" type="noConversion"/>
  </si>
  <si>
    <t>Sat Fat</t>
    <phoneticPr fontId="5" type="noConversion"/>
  </si>
  <si>
    <t xml:space="preserve">Protein </t>
    <phoneticPr fontId="5" type="noConversion"/>
  </si>
  <si>
    <t>Meal 1</t>
    <phoneticPr fontId="5" type="noConversion"/>
  </si>
  <si>
    <t>Total</t>
    <phoneticPr fontId="5" type="noConversion"/>
  </si>
  <si>
    <t xml:space="preserve">Protein </t>
    <phoneticPr fontId="5" type="noConversion"/>
  </si>
  <si>
    <t>Carbohydrate</t>
    <phoneticPr fontId="5" type="noConversion"/>
  </si>
  <si>
    <t>Unsat Fat</t>
    <phoneticPr fontId="5" type="noConversion"/>
  </si>
  <si>
    <t>Sat Fat</t>
    <phoneticPr fontId="5" type="noConversion"/>
  </si>
  <si>
    <t xml:space="preserve">Protein </t>
    <phoneticPr fontId="5" type="noConversion"/>
  </si>
  <si>
    <t>Carbohydrate</t>
    <phoneticPr fontId="5" type="noConversion"/>
  </si>
  <si>
    <t>Unsat Fat</t>
    <phoneticPr fontId="5" type="noConversion"/>
  </si>
  <si>
    <t>Target</t>
    <phoneticPr fontId="5" type="noConversion"/>
  </si>
  <si>
    <t>Daily Intake</t>
    <phoneticPr fontId="5" type="noConversion"/>
  </si>
  <si>
    <t>Pick Meal</t>
  </si>
  <si>
    <t>Pick Meal</t>
    <phoneticPr fontId="5" type="noConversion"/>
  </si>
  <si>
    <t>Food</t>
    <phoneticPr fontId="5" type="noConversion"/>
  </si>
  <si>
    <t>weight</t>
    <phoneticPr fontId="5" type="noConversion"/>
  </si>
  <si>
    <t>Shopping List (g)</t>
    <phoneticPr fontId="5" type="noConversion"/>
  </si>
  <si>
    <t>Ayr, raw</t>
  </si>
  <si>
    <t>Babaco, flesh only</t>
  </si>
  <si>
    <t>Bacha, raw</t>
  </si>
  <si>
    <t>Bacon loin steaks, lean, grilled</t>
  </si>
  <si>
    <t>Beef, sirloin joint, roasted, lean</t>
  </si>
  <si>
    <t>Beef, sirloin joint, roasted, lean and fat</t>
  </si>
  <si>
    <t>Beef, sirloin steak, fried in corn oil, lean</t>
  </si>
  <si>
    <t>Beans, runner, boiled in unsalted water</t>
  </si>
  <si>
    <t>Beans, runner, raw</t>
  </si>
  <si>
    <t>Beans, red kidney, dried, raw</t>
  </si>
  <si>
    <t>Bacon rashers, back, fat trimmed, grilled</t>
  </si>
  <si>
    <t>4.60</t>
  </si>
  <si>
    <t>Bacon rashers, back, fat trimmed, raw</t>
  </si>
  <si>
    <t>Bacon rashers, back, smoked, grilled</t>
  </si>
  <si>
    <t>Bacon rashers, back, sweetcure, grilled</t>
  </si>
  <si>
    <t>Wednesday</t>
    <phoneticPr fontId="5" type="noConversion"/>
  </si>
  <si>
    <t>Thursday</t>
    <phoneticPr fontId="5" type="noConversion"/>
  </si>
  <si>
    <t>Friday</t>
    <phoneticPr fontId="5" type="noConversion"/>
  </si>
  <si>
    <t>Artichoke, globe, boiled, weighed as served</t>
  </si>
  <si>
    <t>Artichoke, globe, raw</t>
  </si>
  <si>
    <t>Add to shopping list</t>
    <phoneticPr fontId="5" type="noConversion"/>
  </si>
  <si>
    <t>Shallots</t>
    <phoneticPr fontId="5" type="noConversion"/>
  </si>
  <si>
    <t>Olive oil</t>
  </si>
  <si>
    <t>0.90</t>
  </si>
  <si>
    <t>Food Name</t>
  </si>
  <si>
    <t>Protein (g)</t>
  </si>
  <si>
    <t>Carbohydrate (g)</t>
  </si>
  <si>
    <t>Satd FA /100g fd (g)</t>
  </si>
  <si>
    <t>Ackee, canned, drained</t>
  </si>
  <si>
    <t>N</t>
  </si>
  <si>
    <t>Saturday</t>
    <phoneticPr fontId="5" type="noConversion"/>
  </si>
  <si>
    <t>Sunday</t>
    <phoneticPr fontId="5" type="noConversion"/>
  </si>
  <si>
    <t>Do not submit copies or modifications of this template to any website or online template gallery.</t>
  </si>
  <si>
    <t>Do not delete this worksheet.</t>
  </si>
  <si>
    <t>Meal 1</t>
    <phoneticPr fontId="5" type="noConversion"/>
  </si>
  <si>
    <t>Meal 2</t>
    <phoneticPr fontId="5" type="noConversion"/>
  </si>
  <si>
    <t>Meal 3</t>
    <phoneticPr fontId="5" type="noConversion"/>
  </si>
  <si>
    <t>Meal 4</t>
    <phoneticPr fontId="5" type="noConversion"/>
  </si>
  <si>
    <t>Meal 5</t>
    <phoneticPr fontId="5" type="noConversion"/>
  </si>
  <si>
    <t>Meal 6</t>
    <phoneticPr fontId="5" type="noConversion"/>
  </si>
  <si>
    <t>Meal 7</t>
    <phoneticPr fontId="5" type="noConversion"/>
  </si>
  <si>
    <t>Bacon rashers, middle, raw</t>
  </si>
  <si>
    <t>7.30</t>
  </si>
  <si>
    <t>Bacon rashers, streaky, fried in corn oil</t>
  </si>
  <si>
    <t>9.10</t>
  </si>
  <si>
    <t>Bacon rashers, streaky, grilled</t>
  </si>
  <si>
    <t>Bacon rashers, streaky, raw</t>
  </si>
  <si>
    <t>Amaranth leaves, boiled in unsalted water</t>
  </si>
  <si>
    <t>0.10</t>
  </si>
  <si>
    <t>Cherry tomatoes</t>
    <phoneticPr fontId="5" type="noConversion"/>
  </si>
  <si>
    <t>Chilli flakes</t>
    <phoneticPr fontId="5" type="noConversion"/>
  </si>
  <si>
    <t>Pea shoots</t>
    <phoneticPr fontId="5" type="noConversion"/>
  </si>
  <si>
    <t>Apple juice, clear, ambient and chilled</t>
  </si>
  <si>
    <t>Apple sauce, homemade</t>
  </si>
  <si>
    <t>0.05</t>
  </si>
  <si>
    <t>Apples, cooking, baked with sugar, flesh only</t>
  </si>
  <si>
    <t>0.07</t>
  </si>
  <si>
    <t>Apples, cooking, baked with sugar, flesh only, weighed with skin</t>
  </si>
  <si>
    <t>0.06</t>
  </si>
  <si>
    <t>Apples, cooking, baked without sugar, flesh only</t>
  </si>
  <si>
    <t>Apples, cooking, baked without sugar, flesh only, weighed with skin</t>
  </si>
  <si>
    <t>Body Fat Loss</t>
    <phoneticPr fontId="5" type="noConversion"/>
  </si>
  <si>
    <t>Barley, pearl, boiled</t>
  </si>
  <si>
    <t>Barley, pearl, raw</t>
  </si>
  <si>
    <t>Basil, dried, ground</t>
  </si>
  <si>
    <t>Basil, fresh</t>
  </si>
  <si>
    <t>Beef, flank, raw, lean and fat</t>
  </si>
  <si>
    <t>8.70</t>
  </si>
  <si>
    <t>Bhaji, cabbage and pea, with butter ghee, homemade</t>
  </si>
  <si>
    <t>8.31</t>
  </si>
  <si>
    <t>Bhaji, cabbage and pea, with rapeseed oil, homemade</t>
  </si>
  <si>
    <t>1.01</t>
  </si>
  <si>
    <t>0.59</t>
  </si>
  <si>
    <t>Beanburger, aduki, fried in rapeseed oil, homemade</t>
  </si>
  <si>
    <t>Beanburger, butter bean, fried in rapeseed oil, homemade</t>
  </si>
  <si>
    <t>0.85</t>
  </si>
  <si>
    <t>Beef, fore-rib/rib-roast, raw, lean</t>
  </si>
  <si>
    <t>Beef, fore-rib/rib-roast, raw, lean and fat</t>
  </si>
  <si>
    <t>8.90</t>
  </si>
  <si>
    <t>Beans, aduki, whole, dried, raw</t>
  </si>
  <si>
    <t>Beans, balor, ends trimmed, raw</t>
  </si>
  <si>
    <t>Apricots, raw, flesh and skin, weighed with stones</t>
  </si>
  <si>
    <t>Apricots, ready-to-eat, semi-dried</t>
  </si>
  <si>
    <t>Beans, broad, whole, boiled in unsalted water</t>
  </si>
  <si>
    <t>Beans, broad, whole, raw</t>
  </si>
  <si>
    <t>Beans, butter, canned, re-heated, drained</t>
  </si>
  <si>
    <t>Beans, butter, dried, boiled in unsalted water</t>
  </si>
  <si>
    <t>Ingrediants (g)</t>
    <phoneticPr fontId="5" type="noConversion"/>
  </si>
  <si>
    <t>Chilli Flakes</t>
    <phoneticPr fontId="5" type="noConversion"/>
  </si>
  <si>
    <t>Poached eggs with broccoli, tomatoes &amp; wholemeal flatbread</t>
    <phoneticPr fontId="5" type="noConversion"/>
  </si>
  <si>
    <t>Performance Endurance</t>
    <phoneticPr fontId="5" type="noConversion"/>
  </si>
  <si>
    <t>Bass, sea, flesh only, baked, weighed with bones and skin</t>
  </si>
  <si>
    <t>1.31</t>
  </si>
  <si>
    <t>Bass, sea, flesh only, raw</t>
  </si>
  <si>
    <t>2.16</t>
  </si>
  <si>
    <t>0.30</t>
  </si>
  <si>
    <t>Agar, dried, soaked and drained</t>
  </si>
  <si>
    <t>Alfalfa sprouts, raw</t>
  </si>
  <si>
    <t>Allspice, ground</t>
  </si>
  <si>
    <t>2.50</t>
  </si>
  <si>
    <t>Almonds, flaked and ground</t>
  </si>
  <si>
    <t>4.43</t>
  </si>
  <si>
    <t>Almonds, toasted</t>
  </si>
  <si>
    <t>4.70</t>
  </si>
  <si>
    <t>Almonds, weighed with shells</t>
  </si>
  <si>
    <t>1.70</t>
  </si>
  <si>
    <t>Rounded</t>
    <phoneticPr fontId="5" type="noConversion"/>
  </si>
  <si>
    <t>Percentage</t>
    <phoneticPr fontId="5" type="noConversion"/>
  </si>
  <si>
    <t>original weights</t>
    <phoneticPr fontId="5" type="noConversion"/>
  </si>
  <si>
    <t>Soy sauce</t>
    <phoneticPr fontId="5" type="noConversion"/>
  </si>
  <si>
    <t>Apricots, stewed with sugar</t>
  </si>
  <si>
    <t>Asafoetida</t>
  </si>
  <si>
    <t>Asparagus, boiled in unsalted water</t>
  </si>
  <si>
    <t>Asparagus, raw</t>
  </si>
  <si>
    <t>Aubergine, raw</t>
  </si>
  <si>
    <t>Aubergine, stuffed with lentils and vegetables</t>
  </si>
  <si>
    <t>0.50</t>
  </si>
  <si>
    <t>© 2019 Lifestyle, Innovation and Fitness Therapies Ltd</t>
  </si>
  <si>
    <t>This spreadsheet, including all worksheets and associated content is a copyrighted work under the United Kingdom and other copyright laws.</t>
  </si>
  <si>
    <t>Nutrition Programme</t>
    <phoneticPr fontId="5" type="noConversion"/>
  </si>
  <si>
    <t>Avocado, Hass, flesh only</t>
  </si>
  <si>
    <t>Avocado, Hass, flesh only, weighed with skin and stone</t>
  </si>
  <si>
    <t>3.30</t>
  </si>
  <si>
    <t>Beans, pinto, dried, boiled in unsalted water</t>
  </si>
  <si>
    <t>Beans, pinto, dried, raw</t>
  </si>
  <si>
    <t>Beans, pinto, re-fried beans</t>
  </si>
  <si>
    <t>Beef, silverside, salted, raw, lean and fat</t>
  </si>
  <si>
    <t>6.80</t>
  </si>
  <si>
    <t>Bhaji, vegetable, with rapeseed oil, homemade</t>
  </si>
  <si>
    <t>1.64</t>
  </si>
  <si>
    <t>Bicarbonate of soda</t>
  </si>
  <si>
    <t>Beef, sirloin steak, fried in corn oil, lean and fat</t>
  </si>
  <si>
    <t>Beans, soya, dried, boiled in unsalted water</t>
  </si>
  <si>
    <t>Beans, soya, dried, raw</t>
  </si>
  <si>
    <t>Beans, sword, raw</t>
  </si>
  <si>
    <t>Beef, sirloin steak, from steakhouse, lean</t>
  </si>
  <si>
    <t>2.20</t>
  </si>
  <si>
    <t>Beansprouts, mung, boiled in unsalted water</t>
  </si>
  <si>
    <t>Beansprouts, mung, raw</t>
  </si>
  <si>
    <t>Beansprouts, mung, stir-fried in rapeseed oil</t>
  </si>
  <si>
    <t>8.80</t>
  </si>
  <si>
    <t>Beef bourguignon, homemade</t>
  </si>
  <si>
    <t>2.09</t>
  </si>
  <si>
    <t>Beef bourguignonne, made with lean beef, homemade</t>
  </si>
  <si>
    <t>1.25</t>
  </si>
  <si>
    <t>Beef extract</t>
  </si>
  <si>
    <t>Beef olives, homemade</t>
  </si>
  <si>
    <t>4.07</t>
  </si>
  <si>
    <t>Beef steak pudding, homemade</t>
  </si>
  <si>
    <t>5.41</t>
  </si>
  <si>
    <t>Beef Stroganoff, homemade</t>
  </si>
  <si>
    <t>6.22</t>
  </si>
  <si>
    <t>6.60</t>
  </si>
  <si>
    <t>Bacon rashers, middle, fried in corn oil</t>
  </si>
  <si>
    <t>9.80</t>
  </si>
  <si>
    <t>Bacon rashers, middle, grilled</t>
  </si>
  <si>
    <t>8.40</t>
  </si>
  <si>
    <t>10.19</t>
  </si>
  <si>
    <t>Beef, braising steak, braised, lean and fat</t>
  </si>
  <si>
    <t>5.30</t>
  </si>
  <si>
    <t>Beef, braising steak, braised, lean only</t>
  </si>
  <si>
    <t>Beef, braising steak, raw, lean</t>
  </si>
  <si>
    <t>Amaranth leaves, raw</t>
  </si>
  <si>
    <t>Amla</t>
  </si>
  <si>
    <t>Anchovies, canned in oil, drained</t>
  </si>
  <si>
    <t>1.60</t>
  </si>
  <si>
    <t>Anise seeds</t>
  </si>
  <si>
    <t>2.30</t>
  </si>
  <si>
    <t>Baked beans, canned in tomato sauce</t>
  </si>
  <si>
    <t>0.09</t>
  </si>
  <si>
    <t>Snack 1</t>
  </si>
  <si>
    <t>Lunch 1</t>
  </si>
  <si>
    <t>Dinner 1</t>
  </si>
  <si>
    <t>Breakfast 1</t>
  </si>
  <si>
    <t>Eggs whole</t>
    <phoneticPr fontId="5" type="noConversion"/>
  </si>
  <si>
    <t>Egg whites</t>
    <phoneticPr fontId="5" type="noConversion"/>
  </si>
  <si>
    <t>Wholemeal tortilla</t>
    <phoneticPr fontId="5" type="noConversion"/>
  </si>
  <si>
    <t>Banana bread, homemade</t>
  </si>
  <si>
    <t>Apple juice concentrate, unsweetened, commerical</t>
  </si>
  <si>
    <t>Beef, fat, average, raw, extra trimmed</t>
  </si>
  <si>
    <t>33.40</t>
  </si>
  <si>
    <t>3.27</t>
  </si>
  <si>
    <t>Banana split, homemade</t>
  </si>
  <si>
    <t>6.91</t>
  </si>
  <si>
    <t>Bananas, flesh only</t>
  </si>
  <si>
    <t>Bananas, raw, flesh only, weighed with skin</t>
  </si>
  <si>
    <t>0.03</t>
  </si>
  <si>
    <t>Apples, cooking, raw, flesh only, peeled</t>
  </si>
  <si>
    <t>Apples, cooking, raw, flesh only, weighed with skin and core</t>
  </si>
  <si>
    <t>Male</t>
    <phoneticPr fontId="5" type="noConversion"/>
  </si>
  <si>
    <t>Female</t>
    <phoneticPr fontId="5" type="noConversion"/>
  </si>
  <si>
    <t>Gender</t>
    <phoneticPr fontId="5" type="noConversion"/>
  </si>
  <si>
    <t>Light Exercise</t>
    <phoneticPr fontId="5" type="noConversion"/>
  </si>
  <si>
    <t>Moderate Exercise</t>
    <phoneticPr fontId="5" type="noConversion"/>
  </si>
  <si>
    <t>Heavy Exercise</t>
    <phoneticPr fontId="5" type="noConversion"/>
  </si>
  <si>
    <t>Very Heavy Exercise</t>
    <phoneticPr fontId="5" type="noConversion"/>
  </si>
  <si>
    <t>Beef, flank, pot-roasted, lean</t>
  </si>
  <si>
    <t>5.70</t>
  </si>
  <si>
    <t>Beef, flank, pot-roasted, lean and fat</t>
  </si>
  <si>
    <t>Beef, flank, raw, lean</t>
  </si>
  <si>
    <t>Blackcurrants, stewed with sugar</t>
  </si>
  <si>
    <t>Blackcurrants, stewed without sugar</t>
  </si>
  <si>
    <t>Bhaji, cabbage and potato, with butter, homemade</t>
  </si>
  <si>
    <t>Bhaji, cabbage and potato, with rapeseed oil, homemade</t>
  </si>
  <si>
    <t>0.86</t>
  </si>
  <si>
    <t>Beef, fore-rib/rib-roast, microwaved, lean and fat, weighed with bone</t>
  </si>
  <si>
    <t>7.70</t>
  </si>
  <si>
    <t>Bloater, flesh only, grilled</t>
  </si>
  <si>
    <t>Beef, fore-rib/rib-roast, roasted, lean</t>
  </si>
  <si>
    <t>5.10</t>
  </si>
  <si>
    <t>Beef, fore-rib/rib-roast, roasted, lean and fat, weighed with bone</t>
  </si>
  <si>
    <t>Beef, lean, average, raw</t>
  </si>
  <si>
    <t>1.74</t>
  </si>
  <si>
    <t>Beef, lean, average, raw, extra trimmed</t>
  </si>
  <si>
    <t>2.00</t>
  </si>
  <si>
    <t>Beef, mince patties, barbecued</t>
  </si>
  <si>
    <t>Beef, mince, extra lean, stewed</t>
  </si>
  <si>
    <t>1.83</t>
  </si>
  <si>
    <t>Beef, mince, frozen, stewed</t>
  </si>
  <si>
    <t>Bhaji, cauliflower, potato and pea, with vegetable oil</t>
  </si>
  <si>
    <t>1.50</t>
  </si>
  <si>
    <t>Beef, mince, stewed</t>
  </si>
  <si>
    <t>5.72</t>
  </si>
  <si>
    <t>3.79</t>
  </si>
  <si>
    <t>Beans, blackeye, whole, dried, boiled in unsalted water</t>
  </si>
  <si>
    <t>0.20</t>
  </si>
  <si>
    <t>Beans, blackeye, whole, dried, raw</t>
  </si>
  <si>
    <t>Beans, broad, dried, raw</t>
  </si>
  <si>
    <t>Beef, mince, microwaved</t>
  </si>
  <si>
    <t>7.60</t>
  </si>
  <si>
    <t>Beef, mince, raw</t>
  </si>
  <si>
    <t>6.94</t>
  </si>
  <si>
    <t>Beef, mince, raw, extra lean</t>
  </si>
  <si>
    <t>2.08</t>
  </si>
  <si>
    <t>Arrowhead, boiled in unsalted water</t>
  </si>
  <si>
    <t>Arrowhead, raw</t>
  </si>
  <si>
    <t>Arrowroot</t>
  </si>
  <si>
    <t>Artichoke, globe, base of leaves and heart, boiled in unsalted water</t>
  </si>
  <si>
    <t>Beans, chick peas, Kabuli, whole, dried, boiled in unsalted water</t>
  </si>
  <si>
    <t>Artichoke, Jerusalem, boiled in unsalted water, flesh only</t>
  </si>
  <si>
    <t>4.10</t>
  </si>
  <si>
    <t>Aubergine, fried in rapeseed oil</t>
  </si>
  <si>
    <t>2.18</t>
  </si>
  <si>
    <t>Beans, mung, dahl, dried, boiled in unsalted water</t>
  </si>
  <si>
    <t>Beans, mung, dahl, dried, raw</t>
  </si>
  <si>
    <t>Aubergine, stuffed with rice</t>
  </si>
  <si>
    <t>0.22</t>
  </si>
  <si>
    <t>Aubergine, stuffed with vegetables, cheese topping</t>
  </si>
  <si>
    <t>3.48</t>
  </si>
  <si>
    <t>Avocado, average, flesh only</t>
  </si>
  <si>
    <t>Avocado, flesh only, average, weighed with skin and stone</t>
  </si>
  <si>
    <t>2.90</t>
  </si>
  <si>
    <t>Avocado, Fuerte, flesh only</t>
  </si>
  <si>
    <t>3.50</t>
  </si>
  <si>
    <t>Avocado, Fuerte, flesh only, weighed with skin and stone</t>
  </si>
  <si>
    <t>Beef, silverside, salted, boiled, lean</t>
  </si>
  <si>
    <t>Beef, silverside, salted, boiled, lean and fat</t>
  </si>
  <si>
    <t>Beef, silverside, salted, raw, lean</t>
  </si>
  <si>
    <t>Bhaji, vegetable, Punjabi, with vegetable oil</t>
  </si>
  <si>
    <t>1.00</t>
  </si>
  <si>
    <t>Bhaji, vegetable, with butter, homemade</t>
  </si>
  <si>
    <t>9.49</t>
  </si>
  <si>
    <t>Bread, white, sliced</t>
  </si>
  <si>
    <t>0.29</t>
  </si>
  <si>
    <t>Bread, white, sliced, fried in rapeseed oil</t>
  </si>
  <si>
    <t>Biryani, chicken, takeaway</t>
  </si>
  <si>
    <t>2.01</t>
  </si>
  <si>
    <t>Biscuits, cheese flavoured</t>
  </si>
  <si>
    <t>11.67</t>
  </si>
  <si>
    <t>Biscuits, cookies, chocolate chip, American style</t>
  </si>
  <si>
    <t>9.58</t>
  </si>
  <si>
    <t>Beef, sirloin steak, from steakhouse, lean and fat</t>
  </si>
  <si>
    <t>Beef, sirloin steak, grilled medium-rare, lean</t>
  </si>
  <si>
    <t>Beef, sirloin steak, grilled medium-rare, lean and fat</t>
  </si>
  <si>
    <t>0.47</t>
  </si>
  <si>
    <t>Beef, sirloin steak, grilled rare, lean and fat</t>
  </si>
  <si>
    <t>5.80</t>
  </si>
  <si>
    <t>Beef, sirloin steak, grilled well-done, lean</t>
  </si>
  <si>
    <t>Beef, sirloin steak, grilled well-done, lean and fat</t>
  </si>
  <si>
    <t>6.50</t>
  </si>
  <si>
    <t>Beef, sirloin steak, raw, lean</t>
  </si>
  <si>
    <t>Beef, sirloin steak, raw, lean and fat</t>
  </si>
  <si>
    <t>Biscuits, gingernut, homemade</t>
  </si>
  <si>
    <t>Beef Wellington, homemade</t>
  </si>
  <si>
    <t>Beef, stewing steak, frozen, stewed, lean</t>
  </si>
  <si>
    <t>3.10</t>
  </si>
  <si>
    <t>2.40</t>
  </si>
  <si>
    <t>8.20</t>
  </si>
  <si>
    <t>Bacon, fat only, average, cooked</t>
  </si>
  <si>
    <t>28.50</t>
  </si>
  <si>
    <t>Bacon, fat only, average, raw</t>
  </si>
  <si>
    <t>31.50</t>
  </si>
  <si>
    <t>Bagels, plain</t>
  </si>
  <si>
    <t>Baked beans, canned in barbecue sauce</t>
  </si>
  <si>
    <t>Beef, brisket, boiled, lean</t>
  </si>
  <si>
    <t>Baked beans, canned in tomato sauce, reduced sugar, reduced salt</t>
  </si>
  <si>
    <t>Baked beans, canned in tomato sauce, with pork sausages</t>
  </si>
  <si>
    <t>Baking fat and margarine (75-90% fat), hard block</t>
  </si>
  <si>
    <t>26.41</t>
  </si>
  <si>
    <t>Baking powder</t>
  </si>
  <si>
    <t>0.00</t>
  </si>
  <si>
    <t>Beef, fat, average, raw</t>
  </si>
  <si>
    <t>24.90</t>
  </si>
  <si>
    <t>Beef, fillet steak, fried in corn oil, lean and fat</t>
  </si>
  <si>
    <t>3.90</t>
  </si>
  <si>
    <t>Bannocks, made with beremeal, homemade</t>
  </si>
  <si>
    <t>0.23</t>
  </si>
  <si>
    <t>Bannocks, made with wheat flour, homemade</t>
  </si>
  <si>
    <t>0.46</t>
  </si>
  <si>
    <t>Barbecue sauce</t>
  </si>
  <si>
    <t>Barbecue sauce, homemade</t>
  </si>
  <si>
    <t>12.45</t>
  </si>
  <si>
    <t>Barcelona nuts, Kernel only</t>
  </si>
  <si>
    <t>Barcelona nuts, kernel only, weighed with shells</t>
  </si>
  <si>
    <t>Barley water, diluted</t>
  </si>
  <si>
    <t>Barley water, undiluted</t>
  </si>
  <si>
    <t>Betel nuts</t>
  </si>
  <si>
    <t>Bhaji, aubergine and potato, homemade</t>
  </si>
  <si>
    <t>0.61</t>
  </si>
  <si>
    <t>Bhaji, aubergine, pea, potato and cauliflower, homemade</t>
  </si>
  <si>
    <t>0.24</t>
  </si>
  <si>
    <t>Blackberry and apple, stewed without sugar</t>
  </si>
  <si>
    <t>Blackcurrant juice drink/squash, diluted</t>
  </si>
  <si>
    <t>Blackcurrant juice drink/squash, undiluted</t>
  </si>
  <si>
    <t>Blackcurrants, raw</t>
  </si>
  <si>
    <t>Breakfast cereal, wheat biscuits, Weetabix type, fortified</t>
  </si>
  <si>
    <t>0.26</t>
  </si>
  <si>
    <t>Blancmange, homemade</t>
  </si>
  <si>
    <t>1.02</t>
  </si>
  <si>
    <t>Broccoli in cheese sauce, made with semi-skimmed milk, homemade</t>
  </si>
  <si>
    <t>4.52</t>
  </si>
  <si>
    <t>Bhaji, cabbage and potato, with vegetable oil</t>
  </si>
  <si>
    <t>0.48</t>
  </si>
  <si>
    <t>Bhaji, cabbage and spinach</t>
  </si>
  <si>
    <t>1.80</t>
  </si>
  <si>
    <t>Bhaji, cabbage, homemade</t>
  </si>
  <si>
    <t>0.32</t>
  </si>
  <si>
    <t>Bhaji, carrot, potato and pea, with butter, homemade</t>
  </si>
  <si>
    <t>4.01</t>
  </si>
  <si>
    <t>Beef, fore-rib/rib-roast, roasted, lean and fat</t>
  </si>
  <si>
    <t>Bhaji, cauliflower and potato, homemade</t>
  </si>
  <si>
    <t>0.52</t>
  </si>
  <si>
    <t>Bhaji, cauliflower and vegetable, homemade</t>
  </si>
  <si>
    <t>5.28</t>
  </si>
  <si>
    <t>Bhaji, cauliflower, homemade</t>
  </si>
  <si>
    <t>9.21</t>
  </si>
  <si>
    <t>Bhaji, cauliflower, potato and pea, with butter</t>
  </si>
  <si>
    <t>Bhaji, green bean</t>
  </si>
  <si>
    <t>0.70</t>
  </si>
  <si>
    <t>Beans, butter, dried, raw</t>
  </si>
  <si>
    <t>0.40</t>
  </si>
  <si>
    <t>Beans, chick peas, canned, re-heated, drained</t>
  </si>
  <si>
    <t>Beans, chick peas, Kabuli, split, dried, boiled in unsalted water</t>
  </si>
  <si>
    <t>Beans, chick peas, Kabuli, split, dried, raw</t>
  </si>
  <si>
    <t>Beans, chick peas, Kabuli, whole, dried, raw</t>
  </si>
  <si>
    <t>Beans, cluster, raw</t>
  </si>
  <si>
    <t>Beans, green, boiled in unsalted water</t>
  </si>
  <si>
    <t>Beans, green, raw</t>
  </si>
  <si>
    <t>0.08</t>
  </si>
  <si>
    <t>Beans, haricot, whole, dried, boiled in unsalted water</t>
  </si>
  <si>
    <t>Beans, haricot, whole, dried, raw</t>
  </si>
  <si>
    <t>Aubergine, fried in corn oil</t>
  </si>
  <si>
    <t>Beef, rump steak, from steakhouse, lean only</t>
  </si>
  <si>
    <t>Beef, rump steak, raw, lean</t>
  </si>
  <si>
    <t>Beef, rump steak, raw, lean and fat</t>
  </si>
  <si>
    <t>4.30</t>
  </si>
  <si>
    <t>Beans, mung, whole, dried, boiled in unsalted water</t>
  </si>
  <si>
    <t>Beans, mung, whole, dried, raw</t>
  </si>
  <si>
    <t>Beans, papri, raw</t>
  </si>
  <si>
    <t>Beans, pigeon peas, dahl, dried, boiled in unsalted water</t>
  </si>
  <si>
    <t>Beans, pigeon peas, dahl, dried, raw</t>
  </si>
  <si>
    <t>Beans, pigeon peas, whole, dried, boiled in unsalted water</t>
  </si>
  <si>
    <t>Beans, pigeon peas, whole, dried, raw</t>
  </si>
  <si>
    <t>Beef, silverside, raw, lean</t>
  </si>
  <si>
    <t>Beef, silverside, raw, lean and fat</t>
  </si>
  <si>
    <t>5.90</t>
  </si>
  <si>
    <t>9.59</t>
  </si>
  <si>
    <t>Bhaji, vegetable, Punjabi, with butter</t>
  </si>
  <si>
    <t>Bread, white, farmhouse or split tin</t>
  </si>
  <si>
    <t>0.49</t>
  </si>
  <si>
    <t>Bread, white, French stick</t>
  </si>
  <si>
    <t>0.34</t>
  </si>
  <si>
    <t>Bread, white, premium</t>
  </si>
  <si>
    <t>Cabbage leaves, stuffed with lamb and rice, homemade</t>
  </si>
  <si>
    <t>Bread, white, toasted</t>
  </si>
  <si>
    <t>0.35</t>
  </si>
  <si>
    <t>Bread, wholemeal, average</t>
  </si>
  <si>
    <t>Cabbage, green, boiled in unsalted water</t>
  </si>
  <si>
    <t>Cabbage, green, raw</t>
  </si>
  <si>
    <t>Biscuits, cookies, chocolate chip, standard</t>
  </si>
  <si>
    <t>12.15</t>
  </si>
  <si>
    <t>Biscuits, digestive, half coated in chocolate</t>
  </si>
  <si>
    <t>12.68</t>
  </si>
  <si>
    <t>Biscuits, digestive, plain</t>
  </si>
  <si>
    <t>7.71</t>
  </si>
  <si>
    <t>Beef, sirloin steak, grilled rare, lean</t>
  </si>
  <si>
    <t>3.00</t>
  </si>
  <si>
    <t>Biscuits, fully coated with chocolate</t>
  </si>
  <si>
    <t>15.06</t>
  </si>
  <si>
    <t>Biscuits, fully coated with chocolate, with cream</t>
  </si>
  <si>
    <t>15.81</t>
  </si>
  <si>
    <t>Biscuits, fully coated with chocolate, with marshmallow</t>
  </si>
  <si>
    <t>10.64</t>
  </si>
  <si>
    <t>Biscuits, ginger nuts</t>
  </si>
  <si>
    <t>7.26</t>
  </si>
  <si>
    <t>12.27</t>
  </si>
  <si>
    <t>Biscuits, iced</t>
  </si>
  <si>
    <t>4.98</t>
  </si>
  <si>
    <t>Beef, stewing steak, frozen, stewed, lean and fat</t>
  </si>
  <si>
    <t>Beef, stewing steak, pressure cooked, lean</t>
  </si>
  <si>
    <t>Beef, stewing steak, pressure cooked, lean and fat</t>
  </si>
  <si>
    <t>Beef, braising steak, raw, lean and fat</t>
  </si>
  <si>
    <t>3.80</t>
  </si>
  <si>
    <t>Beef, braising steak, slow cooked, lean</t>
  </si>
  <si>
    <t>3.40</t>
  </si>
  <si>
    <t>Beef, braising steak, slow cooked, lean and fat</t>
  </si>
  <si>
    <t>4.80</t>
  </si>
  <si>
    <t>Beef, brisket, boiled, lean and fat</t>
  </si>
  <si>
    <t>7.20</t>
  </si>
  <si>
    <t>Beef, brisket, raw, lean</t>
  </si>
  <si>
    <t>Beef, brisket, raw, lean and fat</t>
  </si>
  <si>
    <t>6.70</t>
  </si>
  <si>
    <t>Beef, fat, average, cooked</t>
  </si>
  <si>
    <t>24.30</t>
  </si>
  <si>
    <t>Beef, topside, raw, lean</t>
  </si>
  <si>
    <t>1.10</t>
  </si>
  <si>
    <t>Beef, fillet steak, fried in corn oil, lean</t>
  </si>
  <si>
    <t>Beef, topside, raw, lean and fat</t>
  </si>
  <si>
    <t>5.40</t>
  </si>
  <si>
    <t>Beef, topside, roasted medium-rare, lean</t>
  </si>
  <si>
    <t>2.10</t>
  </si>
  <si>
    <t>Beef, topside, roasted medium-rare, lean and fat</t>
  </si>
  <si>
    <t>Beef, fillet steak, from steakhouse, lean</t>
  </si>
  <si>
    <t>3.20</t>
  </si>
  <si>
    <t>Beef, fillet steak, from steakhouse, lean and fat</t>
  </si>
  <si>
    <t>3.60</t>
  </si>
  <si>
    <t>Beef, fillet steak, grilled, lean</t>
  </si>
  <si>
    <t>Beef, fillet steak, grilled, lean and fat</t>
  </si>
  <si>
    <t>4.40</t>
  </si>
  <si>
    <t>Beef, fillet steak, raw, lean</t>
  </si>
  <si>
    <t>2.80</t>
  </si>
  <si>
    <t>Beef, fillet steak, raw, lean and fat</t>
  </si>
  <si>
    <t>Beetroot, raw</t>
  </si>
  <si>
    <t>Bele, raw</t>
  </si>
  <si>
    <t>Betel leaves, fresh</t>
  </si>
  <si>
    <t>Blackberry and apple, stewed with sugar</t>
  </si>
  <si>
    <t>Breakfast cereal, Shredded Wheat, honey nut, Nestle</t>
  </si>
  <si>
    <t>Breakfast cereal, wheat and multigrain, chocolate flavoured, fortified</t>
  </si>
  <si>
    <t>1.37</t>
  </si>
  <si>
    <t>Breakfast cereal, wheat biscuits, Weetabix type, unfortified</t>
  </si>
  <si>
    <t>Bream, Sea, raw</t>
  </si>
  <si>
    <t>2.12</t>
  </si>
  <si>
    <t>Cardamom, ground</t>
  </si>
  <si>
    <t>Carp, raw</t>
  </si>
  <si>
    <t>Carrot juice</t>
  </si>
  <si>
    <t>Bloater, flesh only, grilled, weighed with bones and skin</t>
  </si>
  <si>
    <t>Blueberries</t>
  </si>
  <si>
    <t>0.02</t>
  </si>
  <si>
    <t>Boal, raw</t>
  </si>
  <si>
    <t>Bolognese sauce (with meat), homemade</t>
  </si>
  <si>
    <t>4.20</t>
  </si>
  <si>
    <t>Bhaji, carrot, potato and pea, with vegetable oil, homemade</t>
  </si>
  <si>
    <t>Bouillabaisse, homemade</t>
  </si>
  <si>
    <t>1.34</t>
  </si>
  <si>
    <t>Bounty bar and own brand equivalents</t>
  </si>
  <si>
    <t>20.50</t>
  </si>
  <si>
    <t>Brain, lamb, boiled</t>
  </si>
  <si>
    <t>Bran, wheat</t>
  </si>
  <si>
    <t>0.89</t>
  </si>
  <si>
    <t>Brandy snaps, homemade</t>
  </si>
  <si>
    <t>14.16</t>
  </si>
  <si>
    <t>Brawn</t>
  </si>
  <si>
    <t>Brazil nuts, kernel only</t>
  </si>
  <si>
    <t>17.41</t>
  </si>
  <si>
    <t>Bhaji, karela, with butter ghee, homemade</t>
  </si>
  <si>
    <t>Bhaji, karela, with vegetable oil, homemade</t>
  </si>
  <si>
    <t>Bhaji, mushroom, homemade</t>
  </si>
  <si>
    <t>1.11</t>
  </si>
  <si>
    <t>Beef, mince, with vegetables, stewed</t>
  </si>
  <si>
    <t>3.04</t>
  </si>
  <si>
    <t>Beef, minced, stewed with onions, extra lean</t>
  </si>
  <si>
    <t>1.24</t>
  </si>
  <si>
    <t>Beef, rump steak, barbecued, lean</t>
  </si>
  <si>
    <t>Beef, rump steak, barbecued, lean and fat</t>
  </si>
  <si>
    <t>4.00</t>
  </si>
  <si>
    <t>Beef, rump steak, fried in corn oil, lean and fat</t>
  </si>
  <si>
    <t>4.90</t>
  </si>
  <si>
    <t>Beef, rump steak, fried in corn oil, lean only</t>
  </si>
  <si>
    <t>2.41</t>
  </si>
  <si>
    <t>Beef, rump steak, from steakhouse, lean and fat</t>
  </si>
  <si>
    <t>1.36</t>
  </si>
  <si>
    <t>Bhaji, pea, homemade</t>
  </si>
  <si>
    <t>21.58</t>
  </si>
  <si>
    <t>Beef, rump steak, grilled, lean only</t>
  </si>
  <si>
    <t>Bread sauce, made with whole milk, homemade</t>
  </si>
  <si>
    <t>Bread, brown, average</t>
  </si>
  <si>
    <t>0.43</t>
  </si>
  <si>
    <t>Bread, brown, toasted</t>
  </si>
  <si>
    <t>Bhaji, potato and fenugreek leaves, homemade</t>
  </si>
  <si>
    <t>Bhaji, potato and green pepper, homemade</t>
  </si>
  <si>
    <t>0.63</t>
  </si>
  <si>
    <t>Bhaji, potato and onion, homemade</t>
  </si>
  <si>
    <t>6.32</t>
  </si>
  <si>
    <t>Bhaji, potato, onion and mushroom, homemade</t>
  </si>
  <si>
    <t>Beef, rump steak, strips, stir-fried in corn oil, lean</t>
  </si>
  <si>
    <t>Beef, rump steak, strips, stir-fried in corn oil, lean and fat</t>
  </si>
  <si>
    <t>5.60</t>
  </si>
  <si>
    <t>Beef, silverside, pot-roasted, lean</t>
  </si>
  <si>
    <t>Beef, silverside, pot-roasted, lean and fat</t>
  </si>
  <si>
    <t>Bread, white, crusty bloomer, unsliced, fresh, large</t>
  </si>
  <si>
    <t>0.39</t>
  </si>
  <si>
    <t>Bread, white, Danish style</t>
  </si>
  <si>
    <t>Bread, white, average</t>
  </si>
  <si>
    <t>Butter, spreadable, light (60% fat)</t>
  </si>
  <si>
    <t>25.70</t>
  </si>
  <si>
    <t>Butter, unsalted</t>
  </si>
  <si>
    <t>Butteroil, unsalted</t>
  </si>
  <si>
    <t>65.60</t>
  </si>
  <si>
    <t>Cabbage, average, boiled in unsalted water</t>
  </si>
  <si>
    <t>Cabbage, average, raw</t>
  </si>
  <si>
    <t>Cabbage, Chinese, raw</t>
  </si>
  <si>
    <t>Cabbage, red, boiled in unsalted water</t>
  </si>
  <si>
    <t>Cabbage, red, cooked with apple</t>
  </si>
  <si>
    <t>Bread, wholemeal, toasted</t>
  </si>
  <si>
    <t>0.54</t>
  </si>
  <si>
    <t>Biscuits, digestive, with oats, plain</t>
  </si>
  <si>
    <t>5.94</t>
  </si>
  <si>
    <t>Breakfast cereal, cornflakes, crunchy / honey nut coated, fortified</t>
  </si>
  <si>
    <t>Breakfast cereal, cornflakes, fortified</t>
  </si>
  <si>
    <t>0.14</t>
  </si>
  <si>
    <t>Breakfast cereal, cornflakes, frosted, fortified</t>
  </si>
  <si>
    <t>Breakfast cereal, cornflakes, unfortified</t>
  </si>
  <si>
    <t>4.67</t>
  </si>
  <si>
    <t>Cake, chocolate fudge</t>
  </si>
  <si>
    <t>4.57</t>
  </si>
  <si>
    <t>Cake, chocolate, not filled, homemade</t>
  </si>
  <si>
    <t>Biscuits, jam filled</t>
  </si>
  <si>
    <t>6.75</t>
  </si>
  <si>
    <t>Biscuits, melting moments, homemade</t>
  </si>
  <si>
    <t>23.31</t>
  </si>
  <si>
    <t>Biscuits, oat based, chocolate, half coated</t>
  </si>
  <si>
    <t>9.00</t>
  </si>
  <si>
    <t>Beef, stewing steak, raw, lean</t>
  </si>
  <si>
    <t>1.40</t>
  </si>
  <si>
    <t>Beef, stewing steak, raw, lean and fat</t>
  </si>
  <si>
    <t>2.60</t>
  </si>
  <si>
    <t>Beef, stewing steak, stewed, lean</t>
  </si>
  <si>
    <t>Beef, stewing steak, stewed, lean and fat</t>
  </si>
  <si>
    <t>3.70</t>
  </si>
  <si>
    <t>Beef, stir-fried with green peppers, homemade</t>
  </si>
  <si>
    <t>2.67</t>
  </si>
  <si>
    <t>Beef, topside, microwaved, lean</t>
  </si>
  <si>
    <t>1.90</t>
  </si>
  <si>
    <t>Beef, topside, microwaved, lean and fat</t>
  </si>
  <si>
    <t>Biscuits, short, sweet</t>
  </si>
  <si>
    <t>10.05</t>
  </si>
  <si>
    <t>Biscuits, wholemeal, homemade</t>
  </si>
  <si>
    <t>3.89</t>
  </si>
  <si>
    <t>Black gram, chilki urad dahl, dried, split, boiled in unsalted water</t>
  </si>
  <si>
    <t>Black gram, chilki urad dahl, split, dried, raw</t>
  </si>
  <si>
    <t>Black gram, duhli urad dahl, split, dried, boiled in unsalted water</t>
  </si>
  <si>
    <t>Beef, topside, roasted well-done, lean</t>
  </si>
  <si>
    <t>Beef, topside, roasted well-done, lean and fat</t>
  </si>
  <si>
    <t>5.20</t>
  </si>
  <si>
    <t>Beer, bitter, average (&lt;4% ABV)</t>
  </si>
  <si>
    <t>Beer, bitter, best, premium</t>
  </si>
  <si>
    <t>Beer, bitter, strong (&gt;5% ABV)</t>
  </si>
  <si>
    <t>Beetroot, boiled in unsalted water</t>
  </si>
  <si>
    <t>Beetroot, pickled, drained</t>
  </si>
  <si>
    <t>Blackberries, stewed without sugar</t>
  </si>
  <si>
    <t>Breakfast cereal, shredded wheat type, unfortified</t>
  </si>
  <si>
    <t>Breakfast cereal, shredded wheat type with fruit, unfortified</t>
  </si>
  <si>
    <t>0.25</t>
  </si>
  <si>
    <t>Cannelloni, vegetable, homemade</t>
  </si>
  <si>
    <t>2.87</t>
  </si>
  <si>
    <t>Caramel bars and sweets, chocolate covered</t>
  </si>
  <si>
    <t>13.78</t>
  </si>
  <si>
    <t>Caraway seeds</t>
  </si>
  <si>
    <t>Carbonnade of Beef, homemade</t>
  </si>
  <si>
    <t>Cheese, processed, smoked</t>
  </si>
  <si>
    <t>Carrots, old, boiled in unsalted water</t>
  </si>
  <si>
    <t>Carrots, old, microwaved</t>
  </si>
  <si>
    <t>Bolognese sauce (with meat), made with extra lean minced beef, homemade</t>
  </si>
  <si>
    <t>1.49</t>
  </si>
  <si>
    <t>Bombay duck</t>
  </si>
  <si>
    <t>Bombay mix</t>
  </si>
  <si>
    <t>3.95</t>
  </si>
  <si>
    <t>Broccoli, green, steamed</t>
  </si>
  <si>
    <t>Broccoli, purple sprouting, boiled in unsalted water</t>
  </si>
  <si>
    <t>Broccoli, purple sprouting, raw</t>
  </si>
  <si>
    <t>Brown fruity sauce</t>
  </si>
  <si>
    <t>Brown sauce, reduced salt/sugar</t>
  </si>
  <si>
    <t>0.15</t>
  </si>
  <si>
    <t>Cassava, boiled in unsalted water</t>
  </si>
  <si>
    <t>Cassava, frozen, raw</t>
  </si>
  <si>
    <t>Cassava, raw</t>
  </si>
  <si>
    <t>Cassava, steamed</t>
  </si>
  <si>
    <t>Brazil nuts, kernel only, weighed with shells</t>
  </si>
  <si>
    <t>8.01</t>
  </si>
  <si>
    <t>Bread pudding, homemade</t>
  </si>
  <si>
    <t>Bread rolls, brown, crusty</t>
  </si>
  <si>
    <t>0.60</t>
  </si>
  <si>
    <t>Bread rolls, brown, soft</t>
  </si>
  <si>
    <t>Bread rolls, malted wheat</t>
  </si>
  <si>
    <t>1.08</t>
  </si>
  <si>
    <t>Bread rolls, white, crusty</t>
  </si>
  <si>
    <t>Bhaji, mustard leaves and spinach, homemade</t>
  </si>
  <si>
    <t>3.75</t>
  </si>
  <si>
    <t>Bhaji, mustard leaves, homemade</t>
  </si>
  <si>
    <t>2.97</t>
  </si>
  <si>
    <t>0.80</t>
  </si>
  <si>
    <t>Bhaji, okra, Bangladeshi, with butter ghee, homemade</t>
  </si>
  <si>
    <t>Bhaji, okra, Bangladeshi, with vegetable oil, homemade</t>
  </si>
  <si>
    <t>0.55</t>
  </si>
  <si>
    <t>Bhaji, okra, Islami, homemade</t>
  </si>
  <si>
    <t>Bread sauce, made with skimmed milk, homemade</t>
  </si>
  <si>
    <t>0.41</t>
  </si>
  <si>
    <t>Bread, malt, fruited</t>
  </si>
  <si>
    <t>Bread, malted wheat</t>
  </si>
  <si>
    <t>0.58</t>
  </si>
  <si>
    <t>1.17</t>
  </si>
  <si>
    <t>Bhaji, potato, spinach and cauliflower, homemade</t>
  </si>
  <si>
    <t>9.60</t>
  </si>
  <si>
    <t>Bhaji, potato, with butter ghee, homemade</t>
  </si>
  <si>
    <t>Bhaji, potato, with vegetable oil, homemade</t>
  </si>
  <si>
    <t>0.69</t>
  </si>
  <si>
    <t>Bhaji, spinach and potato, homemade</t>
  </si>
  <si>
    <t>0.98</t>
  </si>
  <si>
    <t>Bhaji, spinach, homemade</t>
  </si>
  <si>
    <t>3.82</t>
  </si>
  <si>
    <t>Bhaji, turnip and onion, homemade</t>
  </si>
  <si>
    <t>Bhaji, turnip, homemade</t>
  </si>
  <si>
    <t>Bread, white, 'with added fibre'</t>
  </si>
  <si>
    <t>0.42</t>
  </si>
  <si>
    <t>Bread, white, 'with added fibre', toasted</t>
  </si>
  <si>
    <t>Butter, spreadable (75-80% fat)</t>
  </si>
  <si>
    <t>34.15</t>
  </si>
  <si>
    <t>Celery, boiled in unsalted water</t>
  </si>
  <si>
    <t>Celery, raw</t>
  </si>
  <si>
    <t>Cereal bars, with fruit and/or nuts, no chocolate, unfortified</t>
  </si>
  <si>
    <t>3.85</t>
  </si>
  <si>
    <t>Chicken, breast, casseroled, meat and skin, weighed with bone</t>
  </si>
  <si>
    <t>Chicken, breast, casseroled, meat only</t>
  </si>
  <si>
    <t>Chicken, breast, grilled with skin, meat only</t>
  </si>
  <si>
    <t>Cereal bars, with fruit and/or nuts, with chocolate, unfortified</t>
  </si>
  <si>
    <t>8.43</t>
  </si>
  <si>
    <t>Chapatis, made with fat, retail</t>
  </si>
  <si>
    <t>Chapatis, made without fat</t>
  </si>
  <si>
    <t>Breadfruit, boiled in unsalted water</t>
  </si>
  <si>
    <t>Breadfruit, raw</t>
  </si>
  <si>
    <t>Breadnut seeds, dried</t>
  </si>
  <si>
    <t>Breadsticks, plain</t>
  </si>
  <si>
    <t>6.01</t>
  </si>
  <si>
    <t>Breakfast cereal, bran flakes, fortified</t>
  </si>
  <si>
    <t>0.31</t>
  </si>
  <si>
    <t>Breakfast cereal, bran type cereal, fortified</t>
  </si>
  <si>
    <t>0.53</t>
  </si>
  <si>
    <t>Cake, carrot, with topping, homemade</t>
  </si>
  <si>
    <t>5.19</t>
  </si>
  <si>
    <t>Cake, cherry, homemade</t>
  </si>
  <si>
    <t>Cheese sauce, made with whole milk, homemade</t>
  </si>
  <si>
    <t>9.12</t>
  </si>
  <si>
    <t>8.28</t>
  </si>
  <si>
    <t>Breakfast cereal, crunchy clusters type, without nuts, unfortified</t>
  </si>
  <si>
    <t>4.15</t>
  </si>
  <si>
    <t>Breakfast cereal, crunchy/crispy muesli type cereal, with nuts, unfortified</t>
  </si>
  <si>
    <t>4.61</t>
  </si>
  <si>
    <t>Breakfast cereal, fruit and fibre type, fortified</t>
  </si>
  <si>
    <t>2.65</t>
  </si>
  <si>
    <t>Biscuits, plain, homemade</t>
  </si>
  <si>
    <t>13.39</t>
  </si>
  <si>
    <t>Biscuits, plain, reduced fat</t>
  </si>
  <si>
    <t>4.31</t>
  </si>
  <si>
    <t>Biscuits, sandwich, cream</t>
  </si>
  <si>
    <t>Biscuits, semi-sweet</t>
  </si>
  <si>
    <t>5.08</t>
  </si>
  <si>
    <t>Biscuits, short or sweet, half coated in chocolate</t>
  </si>
  <si>
    <t>12.50</t>
  </si>
  <si>
    <t>Breakfast cereal, instant hot oat, plain, raw, fortified</t>
  </si>
  <si>
    <t>1.20</t>
  </si>
  <si>
    <t>Breakfast cereal, malted flake, fortified</t>
  </si>
  <si>
    <t>0.27</t>
  </si>
  <si>
    <t>Breakfast cereal, Oat, instant, flavoured, unfortified, made up with semi-skimmed milk</t>
  </si>
  <si>
    <t>Black gram, duhli urad dahl, split, dried, raw</t>
  </si>
  <si>
    <t>Black gram, urad gram, whole, dried, boiled in unsalted water</t>
  </si>
  <si>
    <t>Black gram, urad gram, whole, dried, raw</t>
  </si>
  <si>
    <t>Black pudding, dry-fried</t>
  </si>
  <si>
    <t>8.50</t>
  </si>
  <si>
    <t>Black pudding, raw</t>
  </si>
  <si>
    <t>Blackberries, raw</t>
  </si>
  <si>
    <t>Blackberries, stewed with sugar</t>
  </si>
  <si>
    <t>Breakfast cereal, rice, toasted/crisp, fortified</t>
  </si>
  <si>
    <t>Breakfast cereal, Ricicles, Kellogg's</t>
  </si>
  <si>
    <t>Cheese, Port Salut, St Paulin type</t>
  </si>
  <si>
    <t>18.06</t>
  </si>
  <si>
    <t>Cheese, processed, plain</t>
  </si>
  <si>
    <t>14.32</t>
  </si>
  <si>
    <t>Cheese, processed, slices, reduced fat</t>
  </si>
  <si>
    <t>5.85</t>
  </si>
  <si>
    <t>Chicken, stir-fried with rice and vegetables, retail, reheated</t>
  </si>
  <si>
    <t>Chicken, thighs, casseroled, meat and skin</t>
  </si>
  <si>
    <t>Cheese, spreadable, full fat, soft, white</t>
  </si>
  <si>
    <t>15.97</t>
  </si>
  <si>
    <t>20.70</t>
  </si>
  <si>
    <t>Cheese, Sage Derby</t>
  </si>
  <si>
    <t>Cheese, Quark</t>
  </si>
  <si>
    <t>Cheese, Red Leicester</t>
  </si>
  <si>
    <t>Cheese, Red Windsor</t>
  </si>
  <si>
    <t>Cheese, Ricotta</t>
  </si>
  <si>
    <t>6.90</t>
  </si>
  <si>
    <t>Cheese, Roquefort</t>
  </si>
  <si>
    <t>Carrots, old, raw</t>
  </si>
  <si>
    <t>Carrots, young, boiled in unsalted water</t>
  </si>
  <si>
    <t>Broccoli in cheese sauce, made with skimmed milk, homemade</t>
  </si>
  <si>
    <t>4.18</t>
  </si>
  <si>
    <t>Broccoli in cheese sauce, made with whole milk, homemade</t>
  </si>
  <si>
    <t>Broccoli, green, boiled in salted water</t>
  </si>
  <si>
    <t>Broccoli, green, boiled in unsalted water</t>
  </si>
  <si>
    <t>Broccoli, green, raw</t>
  </si>
  <si>
    <t>21.23</t>
  </si>
  <si>
    <t>Cheese, white, average</t>
  </si>
  <si>
    <t>Cheesecake, fruit, frozen</t>
  </si>
  <si>
    <t>Casserole, bean and mixed vegetable, homemade</t>
  </si>
  <si>
    <t>0.11</t>
  </si>
  <si>
    <t>Brownies, chocolate, homemade</t>
  </si>
  <si>
    <t>16.43</t>
  </si>
  <si>
    <t>Brussels sprouts, boiled in unsalted water</t>
  </si>
  <si>
    <t>Brussels sprouts, raw</t>
  </si>
  <si>
    <t>Bubble and squeak, fried in rapeseed oil, homemade</t>
  </si>
  <si>
    <t>Bubble and squeak, fried in sunflower oil, homemade</t>
  </si>
  <si>
    <t>Buckwheat, groats</t>
  </si>
  <si>
    <t>Build up, powder, shake, assorted flavours</t>
  </si>
  <si>
    <t>0.51</t>
  </si>
  <si>
    <t>Bread sauce, made with semi-skimmed milk, HOMEMADE</t>
  </si>
  <si>
    <t>1.43</t>
  </si>
  <si>
    <t>Burger, beef, 62-85% beef, raw</t>
  </si>
  <si>
    <t>Burger, beef, 62-85%, beef, grilled</t>
  </si>
  <si>
    <t>5.22</t>
  </si>
  <si>
    <t>Bread, ciabatta</t>
  </si>
  <si>
    <t>0.57</t>
  </si>
  <si>
    <t>Bread, garlic and herb, retail</t>
  </si>
  <si>
    <t>8.63</t>
  </si>
  <si>
    <t>Burger, beef, 98-99% beef, raw</t>
  </si>
  <si>
    <t>10.71</t>
  </si>
  <si>
    <t>Burger, beef, fried in rapeseed oil, homemade</t>
  </si>
  <si>
    <t>8.32</t>
  </si>
  <si>
    <t>Burger, beef, grilled, homemade</t>
  </si>
  <si>
    <t>8.54</t>
  </si>
  <si>
    <t>Bread, naan, peshwari naan, takeaway and retail</t>
  </si>
  <si>
    <t>3.13</t>
  </si>
  <si>
    <t>Bread, naan, retail</t>
  </si>
  <si>
    <t>0.97</t>
  </si>
  <si>
    <t>Bread, pitta, white</t>
  </si>
  <si>
    <t>Bread, seeded</t>
  </si>
  <si>
    <t>Bread, soda, made with white flour, homemade</t>
  </si>
  <si>
    <t>0.73</t>
  </si>
  <si>
    <t>Bread, wheatgerm</t>
  </si>
  <si>
    <t>0.72</t>
  </si>
  <si>
    <t>Burger, hamburger, takeaway</t>
  </si>
  <si>
    <t>Burger, Quarter Pounder with cheese, takeaway</t>
  </si>
  <si>
    <t>Burger, Whopper, takeaway</t>
  </si>
  <si>
    <t>Butter, salted</t>
  </si>
  <si>
    <t>52.09</t>
  </si>
  <si>
    <t>Chicken wings, marinated, meat and skin, barbecued, weighed with bone</t>
  </si>
  <si>
    <t>Chicken, breast, casseroled, meat and skin</t>
  </si>
  <si>
    <t>Chocolate covered wafer biscuit</t>
  </si>
  <si>
    <t>2.76</t>
  </si>
  <si>
    <t>17.50</t>
  </si>
  <si>
    <t>Chocolate nut spread</t>
  </si>
  <si>
    <t>9.34</t>
  </si>
  <si>
    <t>Chocolate nut sundae</t>
  </si>
  <si>
    <t>8.94</t>
  </si>
  <si>
    <t>Chocolate spread</t>
  </si>
  <si>
    <t>8.13</t>
  </si>
  <si>
    <t>Chard, Swiss, boiled in unsalted water</t>
  </si>
  <si>
    <t>Chard, Swiss, raw</t>
  </si>
  <si>
    <t>0.77</t>
  </si>
  <si>
    <t>Cabbage, red, raw</t>
  </si>
  <si>
    <t>Cabbage, white, boiled in unsalted water</t>
  </si>
  <si>
    <t>Cabbage, white, raw</t>
  </si>
  <si>
    <t>Cake bars, chocolate</t>
  </si>
  <si>
    <t>9.90</t>
  </si>
  <si>
    <t>Cake rusks</t>
  </si>
  <si>
    <t>8.08</t>
  </si>
  <si>
    <t>Cake, battenberg, retail</t>
  </si>
  <si>
    <t>3.08</t>
  </si>
  <si>
    <t>Cake, carrot, iced, retail</t>
  </si>
  <si>
    <t>5.14</t>
  </si>
  <si>
    <t>Chicken, corn-fed, roasted, light meat only</t>
  </si>
  <si>
    <t>Chicken, corn-fed, roasted, meat only</t>
  </si>
  <si>
    <t>Chicken, dark meat, raw</t>
  </si>
  <si>
    <t>Cheese sauce, packet mix, made up with semi-skimmed milk, homemade</t>
  </si>
  <si>
    <t>3.26</t>
  </si>
  <si>
    <t>Cake, chocolate, with butter icing, homemade</t>
  </si>
  <si>
    <t>10.43</t>
  </si>
  <si>
    <t>Cake, chocolate, with filling and icing, retail</t>
  </si>
  <si>
    <t>9.46</t>
  </si>
  <si>
    <t>Cake, coconut, homemade</t>
  </si>
  <si>
    <t>10.44</t>
  </si>
  <si>
    <t>Cake, fruit, retail</t>
  </si>
  <si>
    <t>4.64</t>
  </si>
  <si>
    <t>Cake, fruit, rich, homemade</t>
  </si>
  <si>
    <t>6.48</t>
  </si>
  <si>
    <t>Cake, fruit, rich, iced, homemade</t>
  </si>
  <si>
    <t>13.31</t>
  </si>
  <si>
    <t>Breakfast cereal, honey loops and hoops, including Honey and Nut Cheerios, fortified</t>
  </si>
  <si>
    <t>0.67</t>
  </si>
  <si>
    <t>Cake, fruit, wholemeal, homemade</t>
  </si>
  <si>
    <t>4.59</t>
  </si>
  <si>
    <t>Cake, lardy, homemade</t>
  </si>
  <si>
    <t>6.44</t>
  </si>
  <si>
    <t>Cake, loaf, retail</t>
  </si>
  <si>
    <t>3.16</t>
  </si>
  <si>
    <t>Breakfast cereal, malted wheat, fortified</t>
  </si>
  <si>
    <t>Breakfast cereal, multigrain hoops, fortified</t>
  </si>
  <si>
    <t>Cake, sponge, soft iced, retail</t>
  </si>
  <si>
    <t>6.21</t>
  </si>
  <si>
    <t>Cake, sponge, with butter icing, homemade</t>
  </si>
  <si>
    <t>16.57</t>
  </si>
  <si>
    <t>Cake, sponge, with dairy cream and jam, frozen</t>
  </si>
  <si>
    <t>Breakfast cereal, oat, instant, plain, fortified, cooked, made up with semi-skimmed milk</t>
  </si>
  <si>
    <t>Breakfast cereal, puffed wheat, honey coated, fortified</t>
  </si>
  <si>
    <t>0.16</t>
  </si>
  <si>
    <t>Breakfast cereal, puffed wheat, unfortified</t>
  </si>
  <si>
    <t>Breakfast cereal, rice, chocolate flavoured, fortified</t>
  </si>
  <si>
    <t>Calamari, coated in batter, baked</t>
  </si>
  <si>
    <t>2.07</t>
  </si>
  <si>
    <t>Callaloo and cho cho, homemade</t>
  </si>
  <si>
    <t>2.84</t>
  </si>
  <si>
    <t>Callaloo and okra, homemade</t>
  </si>
  <si>
    <t>2.75</t>
  </si>
  <si>
    <t>Cannelloni, spinach, homemade</t>
  </si>
  <si>
    <t>1.81</t>
  </si>
  <si>
    <t>Chicken, stir-fried with peppers in black bean sauce, homemade</t>
  </si>
  <si>
    <t>Cod, flesh only, salted and smoked, raw</t>
  </si>
  <si>
    <t>Cod, flesh only, steamed</t>
  </si>
  <si>
    <t>0.21</t>
  </si>
  <si>
    <t>Cod, flesh only, steamed, weighed with bones and skin</t>
  </si>
  <si>
    <t>0.18</t>
  </si>
  <si>
    <t>Carrots, young, canned in water, re-heated, drained</t>
  </si>
  <si>
    <t>Carrots, young, raw</t>
  </si>
  <si>
    <t>Cashew fruit, flesh only</t>
  </si>
  <si>
    <t>Cashew nuts, kernel only, plain</t>
  </si>
  <si>
    <t>9.50</t>
  </si>
  <si>
    <t>Cashew nuts, kernel only, roasted and salted</t>
  </si>
  <si>
    <t>10.10</t>
  </si>
  <si>
    <t>Cassava, baked</t>
  </si>
  <si>
    <t>Cheese, Wensleydale</t>
  </si>
  <si>
    <t>19.70</t>
  </si>
  <si>
    <t>Cheese, White Cheshire</t>
  </si>
  <si>
    <t>Chicken, whole, raw, meat and skin</t>
  </si>
  <si>
    <t>Chicken, whole, raw, meat and skin, weighed with bone</t>
  </si>
  <si>
    <t>9.44</t>
  </si>
  <si>
    <t>Cheesecake, fruit, individual</t>
  </si>
  <si>
    <t>7.54</t>
  </si>
  <si>
    <t>Cheesecake, homemade</t>
  </si>
  <si>
    <t>Casserole, bean and root vegetable, homemade</t>
  </si>
  <si>
    <t>Casserole, beef, made with cook-in sauce</t>
  </si>
  <si>
    <t>Casserole, pork and apple, homemade</t>
  </si>
  <si>
    <t>0.66</t>
  </si>
  <si>
    <t>Casserole, pork, made with cook-in sauce</t>
  </si>
  <si>
    <t>2.68</t>
  </si>
  <si>
    <t>Cherries, stewed with sugar</t>
  </si>
  <si>
    <t>Bread rolls, white, soft</t>
  </si>
  <si>
    <t>0.62</t>
  </si>
  <si>
    <t>Bread rolls, wholemeal</t>
  </si>
  <si>
    <t>Casserole, rabbit, homemade</t>
  </si>
  <si>
    <t>Casserole, sausage, homemade</t>
  </si>
  <si>
    <t>3.65</t>
  </si>
  <si>
    <t>Build-up powder, soup, assorted flavours</t>
  </si>
  <si>
    <t>Catfish, flesh only, steamed</t>
  </si>
  <si>
    <t>Catfish, flesh only, steamed, weighed with bones</t>
  </si>
  <si>
    <t>Burger, beef, 98-99% beef, fried in vegetable oil</t>
  </si>
  <si>
    <t>10.70</t>
  </si>
  <si>
    <t>Burger, beef, 98-99% beef, grilled</t>
  </si>
  <si>
    <t>10.90</t>
  </si>
  <si>
    <t>Cauliflower cheese, made with skimmed milk, homemade</t>
  </si>
  <si>
    <t>2.81</t>
  </si>
  <si>
    <t>Cauliflower cheese, made with whole milk, homemade</t>
  </si>
  <si>
    <t>3.36</t>
  </si>
  <si>
    <t>Burger, beef, with bun, fried in rapeseed oil, homemade</t>
  </si>
  <si>
    <t>6.93</t>
  </si>
  <si>
    <t>Burger, beef, with bun, grilled, homemade</t>
  </si>
  <si>
    <t>7.11</t>
  </si>
  <si>
    <t>Burger, Big Mac, takeaway</t>
  </si>
  <si>
    <t>Burger, cheeseburger, takeaway</t>
  </si>
  <si>
    <t>Burger, chicken, takeaway</t>
  </si>
  <si>
    <t>Burger, chicken/turkey, coated, retail, grilled</t>
  </si>
  <si>
    <t>2.63</t>
  </si>
  <si>
    <t>Caviare, bottled in brine, drained</t>
  </si>
  <si>
    <t>Celeriac, boiled in unsalted water</t>
  </si>
  <si>
    <t>Celeriac, raw</t>
  </si>
  <si>
    <t>Celery seeds</t>
  </si>
  <si>
    <t>Chicken wings, marinated, meat and skin, barbecued</t>
  </si>
  <si>
    <t>Chocolate covered caramel and biscuit fingers</t>
  </si>
  <si>
    <t>13.52</t>
  </si>
  <si>
    <t>Cho cho, boiled in unsalted water</t>
  </si>
  <si>
    <t>Coq au vin, homemade, weighed with bone</t>
  </si>
  <si>
    <t>Coriander leaves, dried</t>
  </si>
  <si>
    <t>Coriander leaves, fresh</t>
  </si>
  <si>
    <t>Coriander seeds</t>
  </si>
  <si>
    <t>0.99</t>
  </si>
  <si>
    <t>Chicken, breast, grilled without skin, meat only</t>
  </si>
  <si>
    <t>Cheese and onion rolls, pastry, retail</t>
  </si>
  <si>
    <t>8.97</t>
  </si>
  <si>
    <t>Cheese pudding, homemade</t>
  </si>
  <si>
    <t>4.95</t>
  </si>
  <si>
    <t>Cheese sauce, made with semi-skimmed milk, homemade</t>
  </si>
  <si>
    <t>Cheese sauce, made with skimmed milk, homemade</t>
  </si>
  <si>
    <t>7.23</t>
  </si>
  <si>
    <t>Chicken, corn-fed, raw, skin only</t>
  </si>
  <si>
    <t>15.20</t>
  </si>
  <si>
    <t>Chicken, corn-fed, roasted, dark meat only</t>
  </si>
  <si>
    <t>Chutney, apple, homemade</t>
  </si>
  <si>
    <t>Chutney, mango, sweet</t>
  </si>
  <si>
    <t>Chicken, dark meat, roasted</t>
  </si>
  <si>
    <t>Chicken, drumsticks, casseroled, meat and skin</t>
  </si>
  <si>
    <t>Cheese sauce, packet mix, made up with skimmed milk, homemade</t>
  </si>
  <si>
    <t>Cheese sauce, packet mix, made up with whole milk, homemade</t>
  </si>
  <si>
    <t>Cheese spread, plain</t>
  </si>
  <si>
    <t>12.91</t>
  </si>
  <si>
    <t>Cheese spread, plain, reduced fat</t>
  </si>
  <si>
    <t>4.56</t>
  </si>
  <si>
    <t>Chicken, drumsticks, roasted, meat and skin</t>
  </si>
  <si>
    <t>Cheese straws/twists, retail</t>
  </si>
  <si>
    <t>17.54</t>
  </si>
  <si>
    <t>Cheese, Brie, rind only</t>
  </si>
  <si>
    <t>Cheese, Brie, with outer rind removed</t>
  </si>
  <si>
    <t>18.20</t>
  </si>
  <si>
    <t>4.53</t>
  </si>
  <si>
    <t>Cheese, Cheddar type, half fat</t>
  </si>
  <si>
    <t>Cheese, Cheddar, English</t>
  </si>
  <si>
    <t>21.68</t>
  </si>
  <si>
    <t>Cheese, cottage, plain</t>
  </si>
  <si>
    <t>3.24</t>
  </si>
  <si>
    <t>Cake, sponge, fatless, homemade</t>
  </si>
  <si>
    <t>1.59</t>
  </si>
  <si>
    <t>Cake, sponge, homemade</t>
  </si>
  <si>
    <t>15.69</t>
  </si>
  <si>
    <t>Cheese, Dolcelatte, rind removed</t>
  </si>
  <si>
    <t>22.23</t>
  </si>
  <si>
    <t>Cheese, Double Gloucester</t>
  </si>
  <si>
    <t>21.93</t>
  </si>
  <si>
    <t>Cake, sponge, with jam and butter cream, retail</t>
  </si>
  <si>
    <t>6.96</t>
  </si>
  <si>
    <t>Cake, Swiss roll, homemade</t>
  </si>
  <si>
    <t>Cake, Swiss rolls, chocolate covered and filled, retail</t>
  </si>
  <si>
    <t>11.68</t>
  </si>
  <si>
    <t>Cakes from 'healthy eating' ranges</t>
  </si>
  <si>
    <t>1.22</t>
  </si>
  <si>
    <t>Cakes, crispie, homemade</t>
  </si>
  <si>
    <t>Cakes, fancy iced, individual, retail</t>
  </si>
  <si>
    <t>5.86</t>
  </si>
  <si>
    <t>Cheese, Parmesan, fresh</t>
  </si>
  <si>
    <t>19.25</t>
  </si>
  <si>
    <t>Chicken, skin, roasted/grilled, moist</t>
  </si>
  <si>
    <t>12.00</t>
  </si>
  <si>
    <t>Chicken, stir-fried with mushrooms and cashew nuts, homemade</t>
  </si>
  <si>
    <t>Chicken, skin, roasted/grilled, dry</t>
  </si>
  <si>
    <t>12.90</t>
  </si>
  <si>
    <t>Cod, flesh only, raw</t>
  </si>
  <si>
    <t>Crumble, fruit, homemade</t>
  </si>
  <si>
    <t>Crumble, fruit, retail</t>
  </si>
  <si>
    <t>3.97</t>
  </si>
  <si>
    <t>Crumble, fruit, wholemeal, homemade</t>
  </si>
  <si>
    <t>4.37</t>
  </si>
  <si>
    <t>Crumble, vegetable, with tinned tomatoes, homemade</t>
  </si>
  <si>
    <t>Cod, in batter, baked</t>
  </si>
  <si>
    <t>1.71</t>
  </si>
  <si>
    <t>2.28</t>
  </si>
  <si>
    <t>Cod, in batter, fried in dripping, takeaway</t>
  </si>
  <si>
    <t>8.21</t>
  </si>
  <si>
    <t>Cheese, spreadable, medium fat, soft, white</t>
  </si>
  <si>
    <t>7.35</t>
  </si>
  <si>
    <t>Cheese, spreadable, soft white, low fat</t>
  </si>
  <si>
    <t>Cheese, Stilton, blue</t>
  </si>
  <si>
    <t>23.02</t>
  </si>
  <si>
    <t>Cheese, Stilton, white</t>
  </si>
  <si>
    <t>Chicken, whole, corn-fed, roasted, meat and skin</t>
  </si>
  <si>
    <t>Chicken, whole, corn-fed, roasted, meat and skin, weighed with bone</t>
  </si>
  <si>
    <t>2.70</t>
  </si>
  <si>
    <t>Chicken, whole, roasted, meat and skin</t>
  </si>
  <si>
    <t>Chicken, whole, roasted, meat and skin, weighed with bone</t>
  </si>
  <si>
    <t>13.18</t>
  </si>
  <si>
    <t>Chelsea buns, homemade</t>
  </si>
  <si>
    <t>4.08</t>
  </si>
  <si>
    <t>Cherries, flesh and skin, raw</t>
  </si>
  <si>
    <t>Cherries, flesh and skin, raw, weighed with stones</t>
  </si>
  <si>
    <t>Cherries, glace</t>
  </si>
  <si>
    <t>Chicken, wing quarter, casseroled, meat only</t>
  </si>
  <si>
    <t>Cherries, stewed without sugar</t>
  </si>
  <si>
    <t>Cherries, stewed with sugar, weighed with stones</t>
  </si>
  <si>
    <t>Casserole, sweet potato and green banana, homemade</t>
  </si>
  <si>
    <t>4.09</t>
  </si>
  <si>
    <t>Casserole, vegetable, homemade</t>
  </si>
  <si>
    <t>Chestnuts, dried</t>
  </si>
  <si>
    <t>Chestnuts, kernel only, raw</t>
  </si>
  <si>
    <t>Chestnuts, kernel only, raw, weighed with shells</t>
  </si>
  <si>
    <t>Catfish, raw</t>
  </si>
  <si>
    <t>Cauliflower cheese, made with semi-skimmed milk, homemade</t>
  </si>
  <si>
    <t>3.05</t>
  </si>
  <si>
    <t>Chicken chasseur, homemade, weighed with bone</t>
  </si>
  <si>
    <t>Cauliflower cheese, retail</t>
  </si>
  <si>
    <t>Cauliflower in white sauce, made with semi-skimmed milk, homemade</t>
  </si>
  <si>
    <t>Cauliflower in white sauce, made with skimmed milk, homemade</t>
  </si>
  <si>
    <t>1.46</t>
  </si>
  <si>
    <t>Cauliflower in white sauce, made with whole milk, homemade</t>
  </si>
  <si>
    <t>2.38</t>
  </si>
  <si>
    <t>Cauliflower with onions and chilli pepper, homemade</t>
  </si>
  <si>
    <t>Cauliflower, boiled in unsalted water</t>
  </si>
  <si>
    <t>Cauliflower, raw</t>
  </si>
  <si>
    <t>Chicken slices</t>
  </si>
  <si>
    <t>Chicken soup, cream of, canned, condensed, as served</t>
  </si>
  <si>
    <t>Cho cho, raw</t>
  </si>
  <si>
    <t>Chocolate covered bar with caramel and cereal</t>
  </si>
  <si>
    <t>16.26</t>
  </si>
  <si>
    <t>Cho cho fritters, fried in rapeseed oil, homemade</t>
  </si>
  <si>
    <t>2.14</t>
  </si>
  <si>
    <t>Curry, chick pea, whole and tomato, Punjabi, with butter, homemade</t>
  </si>
  <si>
    <t>Curry, chick pea, whole and tomato, Punjabi, with vegetable oil, homemade</t>
  </si>
  <si>
    <t>Corn fritters, fried in rapeseed oil, homemade</t>
  </si>
  <si>
    <t>Corn pudding, homemade</t>
  </si>
  <si>
    <t>Corn snacks</t>
  </si>
  <si>
    <t>Chicken, breast, strips, stir-fried in corn oil</t>
  </si>
  <si>
    <t>Chicken, corn-fed, raw, dark meat only</t>
  </si>
  <si>
    <t>Chicken, corn-fed, raw, light meat only</t>
  </si>
  <si>
    <t>Chicken, corn-fed, raw, meat only</t>
  </si>
  <si>
    <t>Chow mein, beef, retail, reheated</t>
  </si>
  <si>
    <t>1.30</t>
  </si>
  <si>
    <t>Chow mein, chicken, takeaway</t>
  </si>
  <si>
    <t>Chow mein, pork and chicken, homemade</t>
  </si>
  <si>
    <t>0.76</t>
  </si>
  <si>
    <t>18.40</t>
  </si>
  <si>
    <t>Chorizo</t>
  </si>
  <si>
    <t>Chutney, tomato</t>
  </si>
  <si>
    <t>Chutney, tomato, homemade</t>
  </si>
  <si>
    <t>Cider, dry</t>
  </si>
  <si>
    <t>Cider, low alcohol</t>
  </si>
  <si>
    <t>Cider, strong</t>
  </si>
  <si>
    <t>Cider, sweet</t>
  </si>
  <si>
    <t>Cinnamon, ground</t>
  </si>
  <si>
    <t>Chicken, drumsticks, casseroled, meat and skin, weighed with bone</t>
  </si>
  <si>
    <t>Chicken, drumsticks, casseroled, meat only</t>
  </si>
  <si>
    <t>Cockles, boiled</t>
  </si>
  <si>
    <t>Chicken, drumsticks, roasted, meat and skin, weighed with bone</t>
  </si>
  <si>
    <t>Cheese, Caerphilly</t>
  </si>
  <si>
    <t>19.60</t>
  </si>
  <si>
    <t>Cheese, Camembert</t>
  </si>
  <si>
    <t>14.20</t>
  </si>
  <si>
    <t>Cheese, Cheddar type, '30% less fat'</t>
  </si>
  <si>
    <t>13.80</t>
  </si>
  <si>
    <t>Chicken, leg quarter, casseroled, meat and skin, weighed with bone</t>
  </si>
  <si>
    <t>Chicken, leg quarter, casseroled, meat only</t>
  </si>
  <si>
    <t>Cheese, cottage, plain, reduced fat</t>
  </si>
  <si>
    <t>0.96</t>
  </si>
  <si>
    <t>Cheese, Danish blue</t>
  </si>
  <si>
    <t>19.13</t>
  </si>
  <si>
    <t>Cheese, Derby</t>
  </si>
  <si>
    <t>21.20</t>
  </si>
  <si>
    <t>Cheese, Edam</t>
  </si>
  <si>
    <t>15.80</t>
  </si>
  <si>
    <t>Cheese, Emmental</t>
  </si>
  <si>
    <t>20.59</t>
  </si>
  <si>
    <t>Cheese, Feta</t>
  </si>
  <si>
    <t>13.70</t>
  </si>
  <si>
    <t>Cheese, goats milk, full fat, soft, white rind</t>
  </si>
  <si>
    <t>17.91</t>
  </si>
  <si>
    <t>Cheese, Gouda</t>
  </si>
  <si>
    <t>20.33</t>
  </si>
  <si>
    <t>Cheese, Gruyere</t>
  </si>
  <si>
    <t>20.80</t>
  </si>
  <si>
    <t>Cheese, Halloumi</t>
  </si>
  <si>
    <t>16.58</t>
  </si>
  <si>
    <t>Cheese, hard, average</t>
  </si>
  <si>
    <t>21.57</t>
  </si>
  <si>
    <t>Cheese, Lancashire</t>
  </si>
  <si>
    <t>21.04</t>
  </si>
  <si>
    <t>Cheese, Mascarpone</t>
  </si>
  <si>
    <t>29.48</t>
  </si>
  <si>
    <t>Cheese, Mozzarella, fresh</t>
  </si>
  <si>
    <t>13.75</t>
  </si>
  <si>
    <t>Cheese, Paneer</t>
  </si>
  <si>
    <t>15.43</t>
  </si>
  <si>
    <t>Chicken, portions, not coated, deep-fried, meat and skin, weighed with bone</t>
  </si>
  <si>
    <t>Chicken, skin, casseroled</t>
  </si>
  <si>
    <t>11.00</t>
  </si>
  <si>
    <t>Chicken, skin, raw</t>
  </si>
  <si>
    <t>13.60</t>
  </si>
  <si>
    <t>Cod, flesh only, poached in milk, butter and salt added, weighed with bones and skin</t>
  </si>
  <si>
    <t>Curry, lentil, red/masoor dahl, Punjabi, homemade</t>
  </si>
  <si>
    <t>Curry, lentil, red/masoor dahl, with butter, homemade</t>
  </si>
  <si>
    <t>3.93</t>
  </si>
  <si>
    <t>2.31</t>
  </si>
  <si>
    <t>Cod, in batter, fried in rapeseed oil</t>
  </si>
  <si>
    <t>Chicken, thighs, casseroled, meat and skin, weighed with bone</t>
  </si>
  <si>
    <t>Chicken, thighs, casseroled, meat only, diced</t>
  </si>
  <si>
    <t>Chicken, whole, corn-fed, raw, meat and skin</t>
  </si>
  <si>
    <t>Chicken, whole, corn-fed, raw, meat and skin, weighed with bone</t>
  </si>
  <si>
    <t>Coffee, infusion, average, with semi-skimmed milk</t>
  </si>
  <si>
    <t>Coffee and chicory essence, with water</t>
  </si>
  <si>
    <t>Coffee, cappuccino, latte</t>
  </si>
  <si>
    <t>Coffee, infusion, average, with single cream</t>
  </si>
  <si>
    <t>Coffee, infusion, average, with whole milk</t>
  </si>
  <si>
    <t>Coffee, infusion, strong</t>
  </si>
  <si>
    <t>Coffee, infusion, weak</t>
  </si>
  <si>
    <t>Coffee, instant, made up with water</t>
  </si>
  <si>
    <t>Chicken, wing quarter, casseroled, meat and skin</t>
  </si>
  <si>
    <t>Chicken, wing quarter, casseroled, meat and skin, weighed with bone</t>
  </si>
  <si>
    <t>Coffee, powder, instant</t>
  </si>
  <si>
    <t>Coffeemate, whitener powder</t>
  </si>
  <si>
    <t>Cherries, stewed without sugar, weighed with stones</t>
  </si>
  <si>
    <t>Cherries, West Indian, flesh only</t>
  </si>
  <si>
    <t>Chervil, dried</t>
  </si>
  <si>
    <t>Chicken, wing quarter, raw, meat and skin</t>
  </si>
  <si>
    <t>Chicken, wing quarter, raw, meat and skin, weighed with bone</t>
  </si>
  <si>
    <t>Chevda/chevra/chewra, homemade</t>
  </si>
  <si>
    <t>4.71</t>
  </si>
  <si>
    <t>Chicken breast/steak, coated, baked</t>
  </si>
  <si>
    <t>1.78</t>
  </si>
  <si>
    <t>Chicken chasseur, homemade</t>
  </si>
  <si>
    <t>Chicken/turkey pasties/slices, puff pastry</t>
  </si>
  <si>
    <t>9.17</t>
  </si>
  <si>
    <t>Chicken/turkey pieces, coated, baked</t>
  </si>
  <si>
    <t>2.11</t>
  </si>
  <si>
    <t>Chicken fricassee, homemade</t>
  </si>
  <si>
    <t>Chicken fricassee, reduced fat, homemade</t>
  </si>
  <si>
    <t>1.19</t>
  </si>
  <si>
    <t>Chicken in white sauce, made with semi-skimmed milk</t>
  </si>
  <si>
    <t>3.42</t>
  </si>
  <si>
    <t>Chicken in white sauce, made with whole milk</t>
  </si>
  <si>
    <t>4.22</t>
  </si>
  <si>
    <t>Chicken pieces, coated, takeaway</t>
  </si>
  <si>
    <t>2.32</t>
  </si>
  <si>
    <t>Chicken portions, battered, deep fried, takeaway</t>
  </si>
  <si>
    <t>3.07</t>
  </si>
  <si>
    <t>Chicken satay, takeaway</t>
  </si>
  <si>
    <t>3.02</t>
  </si>
  <si>
    <t>Chilli, Quorn, homemade</t>
  </si>
  <si>
    <t>Chilli, vegetable, homemade</t>
  </si>
  <si>
    <t>Chinese 5 spice</t>
  </si>
  <si>
    <t>Chital, raw</t>
  </si>
  <si>
    <t>Chives, fresh</t>
  </si>
  <si>
    <t>42.30</t>
  </si>
  <si>
    <t>Coq au vin, homemade</t>
  </si>
  <si>
    <t>4.19</t>
  </si>
  <si>
    <t>1.03</t>
  </si>
  <si>
    <t>Custard, made up with skimmed milk</t>
  </si>
  <si>
    <t>Custard, made up with whole milk</t>
  </si>
  <si>
    <t>2.64</t>
  </si>
  <si>
    <t>Custard, ready to eat, canned and tetra-pak</t>
  </si>
  <si>
    <t>Cuttlefish, raw</t>
  </si>
  <si>
    <t>Dab, raw</t>
  </si>
  <si>
    <t>Curry, chick pea, whole, Gujerati type, homemade</t>
  </si>
  <si>
    <t>Curry, chicken tandoori, retail, reheated</t>
  </si>
  <si>
    <t>Corned beef hash, homemade</t>
  </si>
  <si>
    <t>Corned beef, canned</t>
  </si>
  <si>
    <t>Cornetto type ice cream cone</t>
  </si>
  <si>
    <t>11.04</t>
  </si>
  <si>
    <t>Chocolate, dark, with crème or mint fondant centres</t>
  </si>
  <si>
    <t>Chocolate, fancy and filled</t>
  </si>
  <si>
    <t>11.30</t>
  </si>
  <si>
    <t>Chocolate, milk</t>
  </si>
  <si>
    <t>18.71</t>
  </si>
  <si>
    <t>Chocolate, plain</t>
  </si>
  <si>
    <t>16.80</t>
  </si>
  <si>
    <t>Chocolate, white</t>
  </si>
  <si>
    <t>3.25</t>
  </si>
  <si>
    <t>Coronation chicken, reduced fat, homemade</t>
  </si>
  <si>
    <t>Choux buns, homemade</t>
  </si>
  <si>
    <t>18.23</t>
  </si>
  <si>
    <t>Courgette, fried in butter</t>
  </si>
  <si>
    <t>Courgette, fried in corn oil</t>
  </si>
  <si>
    <t>Courgette, fried in rapeseed oil</t>
  </si>
  <si>
    <t>Courgette, raw</t>
  </si>
  <si>
    <t>Courgettes with eggs, homemade</t>
  </si>
  <si>
    <t>1.66</t>
  </si>
  <si>
    <t>Citrus fruit, soft/easy peelers, flesh only</t>
  </si>
  <si>
    <t>Citrus fruit, soft/easy peelers, flesh only, weighed with peel and pips</t>
  </si>
  <si>
    <t>Cloves, dried</t>
  </si>
  <si>
    <t>Crab, canned in brine, drained</t>
  </si>
  <si>
    <t>Chicken, drumsticks, roasted, meat only</t>
  </si>
  <si>
    <t>Chicken, leg quarter, casseroled, meat and skin</t>
  </si>
  <si>
    <t>Crackers, wholemeal, homemade</t>
  </si>
  <si>
    <t>3.38</t>
  </si>
  <si>
    <t>Chicken, leg quarter, raw, meat and skin</t>
  </si>
  <si>
    <t>Chicken, leg quarter, raw, meat and skin, weighed with bone</t>
  </si>
  <si>
    <t>Chicken, leg quarter, roasted, meat and skin</t>
  </si>
  <si>
    <t>12.80</t>
  </si>
  <si>
    <t>Cocoa powder, made up with semi-skimmed milk</t>
  </si>
  <si>
    <t>1.27</t>
  </si>
  <si>
    <t>Cocoa powder, made up with skimmed milk</t>
  </si>
  <si>
    <t>0.36</t>
  </si>
  <si>
    <t>Cocoa powder, made up with whole milk</t>
  </si>
  <si>
    <t>2.44</t>
  </si>
  <si>
    <t>Coconut ice, homemade</t>
  </si>
  <si>
    <t>Chicken, leg quarter, roasted, meat and skin, weighed with bone</t>
  </si>
  <si>
    <t>Chicken, light meat, raw</t>
  </si>
  <si>
    <t>Chicken, light meat, roasted</t>
  </si>
  <si>
    <t>Chicken, meat, average, raw</t>
  </si>
  <si>
    <t>Chicken, meat, average, roasted</t>
  </si>
  <si>
    <t>Chicken, portions, not coated, deep-fried, meat and skin</t>
  </si>
  <si>
    <t>Cod, flesh only, grilled</t>
  </si>
  <si>
    <t>Cod, flesh only, microwaved</t>
  </si>
  <si>
    <t>Cod, flesh only, poached in milk, butter and salt added</t>
  </si>
  <si>
    <t>Crispbread, rye</t>
  </si>
  <si>
    <t>Croissants</t>
  </si>
  <si>
    <t>9.76</t>
  </si>
  <si>
    <t>Crumble, apple, homemade</t>
  </si>
  <si>
    <t>Duck with pineapple, homemade</t>
  </si>
  <si>
    <t>7.62</t>
  </si>
  <si>
    <t>Duck, crispy, chinese style, meat and skin</t>
  </si>
  <si>
    <t>Duck, meat only, raw</t>
  </si>
  <si>
    <t>Duck, raw, meat only, weighed with fat, skin and bone</t>
  </si>
  <si>
    <t>Curry, lentil, red/masoor dahl, with vegetable oil, homemade</t>
  </si>
  <si>
    <t>Crumble, vegetable, with tinned tomatoes, wholemeal, homemade</t>
  </si>
  <si>
    <t>Curry, lentil, whole/masoor, Punjabi, homemade</t>
  </si>
  <si>
    <t>Crumble, vegetable, with white sauce, homemade</t>
  </si>
  <si>
    <t>Cod, in batter, fried in sunflower oil, takeaway</t>
  </si>
  <si>
    <t>1.72</t>
  </si>
  <si>
    <t>Cod, in batter, fried, takeaway</t>
  </si>
  <si>
    <t>7.58</t>
  </si>
  <si>
    <t>Cod, in breadcrumbs, baked</t>
  </si>
  <si>
    <t>1.33</t>
  </si>
  <si>
    <t>2.66</t>
  </si>
  <si>
    <t>Crumble, with pie filling, homemade</t>
  </si>
  <si>
    <t>Crumpets, toasted</t>
  </si>
  <si>
    <t>Coffee, infusion, average</t>
  </si>
  <si>
    <t>Currant buns, retail</t>
  </si>
  <si>
    <t>Currant buns, toasted</t>
  </si>
  <si>
    <t>Currants</t>
  </si>
  <si>
    <t>Curry leaves, fresh</t>
  </si>
  <si>
    <t>Curry paste</t>
  </si>
  <si>
    <t>Curry powder</t>
  </si>
  <si>
    <t>Curry powder, mixed flavours</t>
  </si>
  <si>
    <t>Curry, almond, homemade</t>
  </si>
  <si>
    <t>Coffee, instant, made up with water and semi-skimmed milk</t>
  </si>
  <si>
    <t>Coffee, instant, made up with water and whole milk</t>
  </si>
  <si>
    <t>Coffee, Irish</t>
  </si>
  <si>
    <t>5.44</t>
  </si>
  <si>
    <t>2.61</t>
  </si>
  <si>
    <t>26.00</t>
  </si>
  <si>
    <t>Cola</t>
  </si>
  <si>
    <t>Cola, diet</t>
  </si>
  <si>
    <t>Cole leaves, dried, boiled in unsalted water</t>
  </si>
  <si>
    <t>Curry, black gram, whole and red kidney bean, homemade</t>
  </si>
  <si>
    <t>Chicken, wing quarter, roasted, meat and skin</t>
  </si>
  <si>
    <t>Chicken, wing quarter, roasted, meat and skin, weighed with bone</t>
  </si>
  <si>
    <t>Coley, flesh only, baked</t>
  </si>
  <si>
    <t>Coley, flesh only, grilled</t>
  </si>
  <si>
    <t>Coley, flesh only, poached</t>
  </si>
  <si>
    <t>Coley, flesh only, raw</t>
  </si>
  <si>
    <t>Coley, flesh only, steamed</t>
  </si>
  <si>
    <t>Coley, flesh only, steamed, weighed with bones and skin</t>
  </si>
  <si>
    <t>Chicory, pale variety, boiled in unsalted water</t>
  </si>
  <si>
    <t>Chicory, pale variety, raw</t>
  </si>
  <si>
    <t>Chilli con carne, homemade</t>
  </si>
  <si>
    <t>Chilli con carne, retail, reheated</t>
  </si>
  <si>
    <t>Chilli con carne, retail, reheated, with rice</t>
  </si>
  <si>
    <t>Chilli powder</t>
  </si>
  <si>
    <t>2.46</t>
  </si>
  <si>
    <t>Chilli sauce</t>
  </si>
  <si>
    <t>Chilli, bean and lentil, homemade</t>
  </si>
  <si>
    <t>Complan powder, sweet, made up with whole milk</t>
  </si>
  <si>
    <t>3.21</t>
  </si>
  <si>
    <t>Coo-coo, homemade</t>
  </si>
  <si>
    <t>0.64</t>
  </si>
  <si>
    <t>Cooking fat, compound, not polyunsaturated</t>
  </si>
  <si>
    <t>Curry, chick pea, whole and tomato, Gujerati, with vegetable oil, homemade</t>
  </si>
  <si>
    <t>Fat spread, reduced fat (41-62%), polyunsaturated</t>
  </si>
  <si>
    <t>13.21</t>
  </si>
  <si>
    <t>Fat spread, reduced fat (62-75%), not polyunsaturated</t>
  </si>
  <si>
    <t>24.35</t>
  </si>
  <si>
    <t>Curry, chicken balti, retail</t>
  </si>
  <si>
    <t>Curry, chicken korma, homemade</t>
  </si>
  <si>
    <t>1.15</t>
  </si>
  <si>
    <t>Curry, chicken tikka masala, retail, reheated</t>
  </si>
  <si>
    <t>Curry, chicken vindaloo, homemade</t>
  </si>
  <si>
    <t>Cornish pasty, homemade</t>
  </si>
  <si>
    <t>7.07</t>
  </si>
  <si>
    <t>Cornish pasty, retail</t>
  </si>
  <si>
    <t>8.53</t>
  </si>
  <si>
    <t>Cornmeal, sifted</t>
  </si>
  <si>
    <t>Coronation chicken, homemade</t>
  </si>
  <si>
    <t>Curry, chicken vindaloo, reduced fat, homemade</t>
  </si>
  <si>
    <t>Curry, chicken, average, retail, reheated</t>
  </si>
  <si>
    <t>Curry, chicken, average, retail, reheated with rice</t>
  </si>
  <si>
    <t>2.34</t>
  </si>
  <si>
    <t>Courgette, boiled in unsalted water</t>
  </si>
  <si>
    <t>Courgette, dried</t>
  </si>
  <si>
    <t>Curry, chicken, Thai green, takeaway and restaurant</t>
  </si>
  <si>
    <t>5.29</t>
  </si>
  <si>
    <t>Curry, courgette and potato, homemade</t>
  </si>
  <si>
    <t>Curry, dudhi, kofta, homemade</t>
  </si>
  <si>
    <t>1.87</t>
  </si>
  <si>
    <t>Couscous, plain, cooked</t>
  </si>
  <si>
    <t>Couscous, plain, raw</t>
  </si>
  <si>
    <t>Crab, brown meat, purchased cooked</t>
  </si>
  <si>
    <t>1.26</t>
  </si>
  <si>
    <t>5.56</t>
  </si>
  <si>
    <t>Crab, purchased cooked</t>
  </si>
  <si>
    <t>0.65</t>
  </si>
  <si>
    <t>Crab, white and brown meat, purchased cooked, weighed with shell</t>
  </si>
  <si>
    <t>Crab, white meat, purchased cooked</t>
  </si>
  <si>
    <t>Curry, green bean, masala, homemade</t>
  </si>
  <si>
    <t>0.87</t>
  </si>
  <si>
    <t>Coco fritters, fried in rapeseed oil, homemade</t>
  </si>
  <si>
    <t>Cocoa butter</t>
  </si>
  <si>
    <t>59.00</t>
  </si>
  <si>
    <t>Cocoa powder</t>
  </si>
  <si>
    <t>Cream substitute, double</t>
  </si>
  <si>
    <t>24.34</t>
  </si>
  <si>
    <t>Cream substitute, single</t>
  </si>
  <si>
    <t>9.19</t>
  </si>
  <si>
    <t>Cream, dairy, extra thick (24% fat)</t>
  </si>
  <si>
    <t>15.25</t>
  </si>
  <si>
    <t>Cream, dairy, UHT, canned spray, 85% cream</t>
  </si>
  <si>
    <t>10.54</t>
  </si>
  <si>
    <t>Coconut milk</t>
  </si>
  <si>
    <t>Coconut milk, reduced fat, retail</t>
  </si>
  <si>
    <t>6.35</t>
  </si>
  <si>
    <t>Coconut milk, retail</t>
  </si>
  <si>
    <t>14.64</t>
  </si>
  <si>
    <t>Coconut, desiccated</t>
  </si>
  <si>
    <t>53.40</t>
  </si>
  <si>
    <t>Coconut, flesh only, fresh</t>
  </si>
  <si>
    <t>31.39</t>
  </si>
  <si>
    <t>Cod, dried, salted, boiled</t>
  </si>
  <si>
    <t>Cod, flesh only, baked</t>
  </si>
  <si>
    <t>Cod, flesh only, baked, weighed with bones and skin</t>
  </si>
  <si>
    <t>1.23</t>
  </si>
  <si>
    <t>Creme caramel, retail</t>
  </si>
  <si>
    <t>Creme egg</t>
  </si>
  <si>
    <t>9.70</t>
  </si>
  <si>
    <t>Creme fraiche, full fat</t>
  </si>
  <si>
    <t>27.10</t>
  </si>
  <si>
    <t>Creme fraiche, half fat</t>
  </si>
  <si>
    <t>10.16</t>
  </si>
  <si>
    <t>Curry, lentil, red/masoor dahl, mung bean dahl and tomato, homemade</t>
  </si>
  <si>
    <t>Flour, gari (cassava flour)</t>
  </si>
  <si>
    <t>Flour, gram</t>
  </si>
  <si>
    <t>Flour, millet, foxtail</t>
  </si>
  <si>
    <t>Flour, rice</t>
  </si>
  <si>
    <t>Flour, rye</t>
  </si>
  <si>
    <t>Flour, soya</t>
  </si>
  <si>
    <t>2.74</t>
  </si>
  <si>
    <t>Flour, wheat, bread/strong, white</t>
  </si>
  <si>
    <t>Curry, lentil, whole/masoor, Gujerati, homemade</t>
  </si>
  <si>
    <t>3.63</t>
  </si>
  <si>
    <t>Curry, mung bean dahl and tomato, homemade</t>
  </si>
  <si>
    <t>Curry, mung bean dahl, Bengali, homemade</t>
  </si>
  <si>
    <t>2.03</t>
  </si>
  <si>
    <t>Curry, mung bean, whole and turnip leaves, homemade</t>
  </si>
  <si>
    <t>7.49</t>
  </si>
  <si>
    <t>Crumble, vegetable, with white sauce, wholemeal, homemade</t>
  </si>
  <si>
    <t>Curry, mung bean, whole, Gujerati, homemade</t>
  </si>
  <si>
    <t>Curry, mung bean, whole, Punjabi, homemade</t>
  </si>
  <si>
    <t>Curry, pea and potato, homemade</t>
  </si>
  <si>
    <t>Curry, pigeon pea dahl and tomato, homemade</t>
  </si>
  <si>
    <t>Cucumber, raw, flesh and skin</t>
  </si>
  <si>
    <t>Cumin seeds</t>
  </si>
  <si>
    <t>1.54</t>
  </si>
  <si>
    <t>Curly kale, boiled in unsalted water</t>
  </si>
  <si>
    <t>Curly kale, raw</t>
  </si>
  <si>
    <t>Curry, pigeon pea dahl, with butter, homemade</t>
  </si>
  <si>
    <t>Curry, pigeon pea dahl, with vegetable oil, homemade</t>
  </si>
  <si>
    <t>14.15</t>
  </si>
  <si>
    <t>Curry, beef and spinach, homemade</t>
  </si>
  <si>
    <t>1.28</t>
  </si>
  <si>
    <t>Curry, beef, homemade</t>
  </si>
  <si>
    <t>Curry, beef, reduced fat, homemade</t>
  </si>
  <si>
    <t>Curry, beef, retail, reheated</t>
  </si>
  <si>
    <t>Curry, beef, retail, reheated, with rice</t>
  </si>
  <si>
    <t>Curry, bhindi subji, homemade</t>
  </si>
  <si>
    <t>Coleslaw, not low calorie, retail</t>
  </si>
  <si>
    <t>1.65</t>
  </si>
  <si>
    <t>Coleslaw, with reduced calorie dressing, retail</t>
  </si>
  <si>
    <t>Curry, black-eye bean, homemade</t>
  </si>
  <si>
    <t>0.44</t>
  </si>
  <si>
    <t>Curry, black-eye bean, Punjabi, homemade</t>
  </si>
  <si>
    <t>Curry, Bombay potato, homemade</t>
  </si>
  <si>
    <t>Curry, cabbage, masala, homemade</t>
  </si>
  <si>
    <t>0.33</t>
  </si>
  <si>
    <t>Complan powder, original and sweet</t>
  </si>
  <si>
    <t>Complan powder, savoury</t>
  </si>
  <si>
    <t>6.62</t>
  </si>
  <si>
    <t>Complan powder, savoury, made up with water</t>
  </si>
  <si>
    <t>Complan powder, sweet, made up with semi-skimmed milk</t>
  </si>
  <si>
    <t>2.26</t>
  </si>
  <si>
    <t>Complan powder, sweet, made up with skimmed milk</t>
  </si>
  <si>
    <t>1.52</t>
  </si>
  <si>
    <t>Complan powder, sweet, made up with water</t>
  </si>
  <si>
    <t>Curry, chick pea, whole and potato, homemade</t>
  </si>
  <si>
    <t>Curry, chick pea, whole and tomato, Gujerati, with butter ghee, homemade</t>
  </si>
  <si>
    <t>7.63</t>
  </si>
  <si>
    <t>Custard, egg</t>
  </si>
  <si>
    <t>1.57</t>
  </si>
  <si>
    <t>Custard, made up with semi-skimmed milk</t>
  </si>
  <si>
    <t>13.22</t>
  </si>
  <si>
    <t>Fat spread, reduced fat (41-62%), not polyunsaturated, with olive oil</t>
  </si>
  <si>
    <t>Glucose liquid, BP</t>
  </si>
  <si>
    <t>Goose, meat, raw, fat and skin</t>
  </si>
  <si>
    <t>Goose, meat, roasted, fat and skin</t>
  </si>
  <si>
    <t>Fat spread, reduced fat (62-75%), polyunsaturated</t>
  </si>
  <si>
    <t>15.00</t>
  </si>
  <si>
    <t>Dahl, mixed, homemade</t>
  </si>
  <si>
    <t>Dal Dhokari, homemade</t>
  </si>
  <si>
    <t>Damsons, stewed with sugar</t>
  </si>
  <si>
    <t>Damsons, stewed with sugar, weighed with stones</t>
  </si>
  <si>
    <t>Damsons, stewed without sugar</t>
  </si>
  <si>
    <t>Damsons, stewed without sugar, weighed with stones</t>
  </si>
  <si>
    <t>Dates, dried, flesh and skin</t>
  </si>
  <si>
    <t>Figs, dried, stewed without sugar</t>
  </si>
  <si>
    <t>Dates, dried, flesh and skin, weighed with stones</t>
  </si>
  <si>
    <t>Dates, raw, flesh and skin</t>
  </si>
  <si>
    <t>Dates, raw, flesh and skin, weighed with stones</t>
  </si>
  <si>
    <t>Curry, chicken, average, takeaway</t>
  </si>
  <si>
    <t>Curry, chicken, made with cook-in sauce</t>
  </si>
  <si>
    <t>Dill, fresh</t>
  </si>
  <si>
    <t>Dips, sour-cream based, assorted flavours</t>
  </si>
  <si>
    <t>Dips, sour-cream based, reduced fat</t>
  </si>
  <si>
    <t>Curry, egg and potato, homemade</t>
  </si>
  <si>
    <t>1.58</t>
  </si>
  <si>
    <t>Curry, egg, in sweet sauce, UK type, homemade</t>
  </si>
  <si>
    <t>Curry, egg, with rapeseed oil, homemade</t>
  </si>
  <si>
    <t>Curry, fish and vegetable, Bangladeshi, homemade</t>
  </si>
  <si>
    <t>Curry, fish, Bangladeshi, homemade</t>
  </si>
  <si>
    <t>0.78</t>
  </si>
  <si>
    <t>Curry, fish, homemade</t>
  </si>
  <si>
    <t>Cranberry fruit juice drink</t>
  </si>
  <si>
    <t>Crayfish, raw</t>
  </si>
  <si>
    <t>Cream crackers</t>
  </si>
  <si>
    <t>7.38</t>
  </si>
  <si>
    <t>Cream of tartar</t>
  </si>
  <si>
    <t>Curry, karela, homemade</t>
  </si>
  <si>
    <t>1.38</t>
  </si>
  <si>
    <t>Curry, lamb biryani, homemade</t>
  </si>
  <si>
    <t>1.79</t>
  </si>
  <si>
    <t>Curry, lamb biryani, reduced fat, homemade</t>
  </si>
  <si>
    <t>Curry, lamb rogan josh, homemade</t>
  </si>
  <si>
    <t>3.58</t>
  </si>
  <si>
    <t>Curry, lamb vindaloo, homemade</t>
  </si>
  <si>
    <t>Cream, dairy, UHT, half fat, canned spray</t>
  </si>
  <si>
    <t>10.87</t>
  </si>
  <si>
    <t>Cream, fresh, clotted</t>
  </si>
  <si>
    <t>39.70</t>
  </si>
  <si>
    <t>Cream, fresh, double, including Jersey cream</t>
  </si>
  <si>
    <t>33.39</t>
  </si>
  <si>
    <t>Cream, fresh, single</t>
  </si>
  <si>
    <t>Cream, fresh, whipping</t>
  </si>
  <si>
    <t>25.23</t>
  </si>
  <si>
    <t>Cream, half, fresh</t>
  </si>
  <si>
    <t>Crème caramel, homemade</t>
  </si>
  <si>
    <t>Curry, lentil, red/masoor dahl and tomato, with vegetable oil, homemade</t>
  </si>
  <si>
    <t>0.45</t>
  </si>
  <si>
    <t>Curry, lentil, red/masoor dahl and vegetable, UK type, homemade</t>
  </si>
  <si>
    <t>Duck a l'orange, excluding fat and skin, homemade</t>
  </si>
  <si>
    <t>2.62</t>
  </si>
  <si>
    <t>Duck a l'orange, including fat and skin, homemade</t>
  </si>
  <si>
    <t>6.54</t>
  </si>
  <si>
    <t>Flounder, flesh only, steamed, weighed with bones and skin</t>
  </si>
  <si>
    <t>Flounder, raw</t>
  </si>
  <si>
    <t>Flour, wheat, brown</t>
  </si>
  <si>
    <t>Duck, roasted, meat only</t>
  </si>
  <si>
    <t>Duck, raw, meat, fat and skin</t>
  </si>
  <si>
    <t>Curry, mung bean dahl and spinach, homemade</t>
  </si>
  <si>
    <t>Duck, roasted, meat, fat and skin</t>
  </si>
  <si>
    <t>11.40</t>
  </si>
  <si>
    <t>Dumplings, homemade</t>
  </si>
  <si>
    <t>6.63</t>
  </si>
  <si>
    <t>Durian, flesh only</t>
  </si>
  <si>
    <t>Eccles cakes, retail</t>
  </si>
  <si>
    <t>9.40</t>
  </si>
  <si>
    <t>Eel, conger, flesh only, grilled</t>
  </si>
  <si>
    <t>Flying fish, raw</t>
  </si>
  <si>
    <t>Frankfurter</t>
  </si>
  <si>
    <t>Eel, conger, flesh only, grilled, weighed with bones and skin</t>
  </si>
  <si>
    <t>Eel, conger, flesh only, raw</t>
  </si>
  <si>
    <t>Curry, pigeon pea dahl with tomatoes and peanuts, homemade</t>
  </si>
  <si>
    <t>Eggs, chicken, white, raw</t>
  </si>
  <si>
    <t>Eggs, chicken, whole, boiled</t>
  </si>
  <si>
    <t>Eggs, chicken, whole, dried</t>
  </si>
  <si>
    <t>9.73</t>
  </si>
  <si>
    <t>Curry, potato and pea, homemade</t>
  </si>
  <si>
    <t>Curry, potato, Gujerati, homemade</t>
  </si>
  <si>
    <t>0.38</t>
  </si>
  <si>
    <t>Curry, prawn and mushroom, homemade</t>
  </si>
  <si>
    <t>Curry, Prawn bhuna, takeaway</t>
  </si>
  <si>
    <t>Curry, Prawn madras, takeaway</t>
  </si>
  <si>
    <t>Curry, prawn, takeaway</t>
  </si>
  <si>
    <t>Curry, red kidney and mung bean, whole, homemade</t>
  </si>
  <si>
    <t>Curry, red kidney bean, Gujerati, homemade</t>
  </si>
  <si>
    <t>Curry, black gram, whole, Bengali, homemade</t>
  </si>
  <si>
    <t>1.62</t>
  </si>
  <si>
    <t>Curry, black gram, whole, Gujerati, homemade</t>
  </si>
  <si>
    <t>3.96</t>
  </si>
  <si>
    <t>Curry, Thai, stir-fry vegetable, takeaway and restaurant</t>
  </si>
  <si>
    <t>Curry, tinda gourd and potato, homemade</t>
  </si>
  <si>
    <t>0.56</t>
  </si>
  <si>
    <t>Curry, vegetable, frozen mixed vegetables, homemade</t>
  </si>
  <si>
    <t>Curry, vegetable, in sweet sauce, UK type, homemade</t>
  </si>
  <si>
    <t>Curry, cauliflower and potato, homemade</t>
  </si>
  <si>
    <t>0.19</t>
  </si>
  <si>
    <t>Curry, chick pea dahl and spinach, with butter, homemade</t>
  </si>
  <si>
    <t>6.69</t>
  </si>
  <si>
    <t>Curry, chick pea dahl and spinach, with vegetable oil, homemade</t>
  </si>
  <si>
    <t>Curry, chick pea dhal, homemade</t>
  </si>
  <si>
    <t>0.68</t>
  </si>
  <si>
    <t>Curry, chick pea, UK type, homemade</t>
  </si>
  <si>
    <t>0.28</t>
  </si>
  <si>
    <t>Curry, vegetable, West Indian, homemade</t>
  </si>
  <si>
    <t>0.37</t>
  </si>
  <si>
    <t>Curry, vegetable, with yogurt, UK type, homemade</t>
  </si>
  <si>
    <t>Custard apple/Bullock's heart, flesh only</t>
  </si>
  <si>
    <t>Custard powder</t>
  </si>
  <si>
    <t>Custard, confectioners'</t>
  </si>
  <si>
    <t>Fat spread, low fat (26-39%), polyunsaturated</t>
  </si>
  <si>
    <t>8.55</t>
  </si>
  <si>
    <t>Fat spread, reduced fat (41-62%), not polyunsaturated</t>
  </si>
  <si>
    <t>15.61</t>
  </si>
  <si>
    <t>Gooseberries, cooking, raw</t>
  </si>
  <si>
    <t>Gooseberries, cooking, stewed with sugar</t>
  </si>
  <si>
    <t>Feijoa, flesh only</t>
  </si>
  <si>
    <t>Fennel seeds</t>
  </si>
  <si>
    <t>Damsons, flesh and skin, raw</t>
  </si>
  <si>
    <t>Damsons, flesh and skin, raw, weighed with stones</t>
  </si>
  <si>
    <t>Fennel, Florence, raw</t>
  </si>
  <si>
    <t>Fenugreek leaves, raw</t>
  </si>
  <si>
    <t>Fenugreek seeds</t>
  </si>
  <si>
    <t>Fig Rolls</t>
  </si>
  <si>
    <t>4.76</t>
  </si>
  <si>
    <t>Figs, dried, stewed with sugar</t>
  </si>
  <si>
    <t>Gourd, karela, raw</t>
  </si>
  <si>
    <t>Gourd, ridge, raw</t>
  </si>
  <si>
    <t>Gourd, snake, raw</t>
  </si>
  <si>
    <t>Gourd, tinda, raw</t>
  </si>
  <si>
    <t>Grape juice, unsweetened</t>
  </si>
  <si>
    <t>Desserts, dairy, chocolate</t>
  </si>
  <si>
    <t>6.26</t>
  </si>
  <si>
    <t>Devilled kidneys, homemade</t>
  </si>
  <si>
    <t>3.09</t>
  </si>
  <si>
    <t>Dill seeds</t>
  </si>
  <si>
    <t>Dill, dried</t>
  </si>
  <si>
    <t>Fish fingers, salmon, grilled/baked</t>
  </si>
  <si>
    <t>1.07</t>
  </si>
  <si>
    <t>Doner kebab in pitta bread with salad</t>
  </si>
  <si>
    <t>Doner kebabs, meat only</t>
  </si>
  <si>
    <t>14.98</t>
  </si>
  <si>
    <t>Curry, egg, with butter, homemade</t>
  </si>
  <si>
    <t>Doughnuts, ring, iced</t>
  </si>
  <si>
    <t>14.14</t>
  </si>
  <si>
    <t>Doughnuts, with jam</t>
  </si>
  <si>
    <t>4.96</t>
  </si>
  <si>
    <t>Dover sole, raw</t>
  </si>
  <si>
    <t>Dressing, blue cheese</t>
  </si>
  <si>
    <t>6.59</t>
  </si>
  <si>
    <t>Dressing, French</t>
  </si>
  <si>
    <t>Dressing, French, fat free</t>
  </si>
  <si>
    <t>Cranberries</t>
  </si>
  <si>
    <t>Dressing, French, homemade</t>
  </si>
  <si>
    <t>10.73</t>
  </si>
  <si>
    <t>Curry, haddock, Bengali, homemade</t>
  </si>
  <si>
    <t>Curry, herring, Bengali, homemade</t>
  </si>
  <si>
    <t>15.89</t>
  </si>
  <si>
    <t>Dressing, oil and lemon, homemade</t>
  </si>
  <si>
    <t>4.79</t>
  </si>
  <si>
    <t>Dressing, thousand island</t>
  </si>
  <si>
    <t>2.04</t>
  </si>
  <si>
    <t>Dressing, yogurt, homemade</t>
  </si>
  <si>
    <t>1.73</t>
  </si>
  <si>
    <t>Dried mixed fruit</t>
  </si>
  <si>
    <t>Drinking chocolate powder, made up with semi-skimmed milk</t>
  </si>
  <si>
    <t>Drinking chocolate powder, made up with skimmed milk</t>
  </si>
  <si>
    <t>5.06</t>
  </si>
  <si>
    <t>Curry, lamb, made with cook-in sauce</t>
  </si>
  <si>
    <t>7.13</t>
  </si>
  <si>
    <t>Curry, lentil, red/masoor dahl and mung bean dahl, homemade</t>
  </si>
  <si>
    <t>Curry, lentil, red/masoor dahl and tomato, Punjabi, homemade</t>
  </si>
  <si>
    <t>Curry, lentil, red/masoor dahl and tomato, with butter, homemade</t>
  </si>
  <si>
    <t>3.18</t>
  </si>
  <si>
    <t>Drinking chocolate, powder, reduced fat</t>
  </si>
  <si>
    <t>1.35</t>
  </si>
  <si>
    <t>Dripping, beef</t>
  </si>
  <si>
    <t>50.62</t>
  </si>
  <si>
    <t>Drumstick leaves, boiled in unsalted water</t>
  </si>
  <si>
    <t>Drumstick leaves, raw</t>
  </si>
  <si>
    <t>Drumstick pods, boiled in unsalted water</t>
  </si>
  <si>
    <t>Drumstick pods, raw</t>
  </si>
  <si>
    <t>10.25</t>
  </si>
  <si>
    <t>Flapjacks, retail, chocolate covered</t>
  </si>
  <si>
    <t>10.92</t>
  </si>
  <si>
    <t>Flour, chapati, brown</t>
  </si>
  <si>
    <t>Flour, chapati, white</t>
  </si>
  <si>
    <t>Flour, corn</t>
  </si>
  <si>
    <t>Haddock, fillets, flesh only, in flour, fried in sunflower oil, weighed with bones and skin</t>
  </si>
  <si>
    <t>Haddock, flesh only, grilled</t>
  </si>
  <si>
    <t>Duck, roasted, meat only, weighed with fat, skin and bone</t>
  </si>
  <si>
    <t>Flour, wheat, white, self raising</t>
  </si>
  <si>
    <t>Flour, wheat, wholemeal</t>
  </si>
  <si>
    <t>Flour, wheat, wholemeal, bread/strong</t>
  </si>
  <si>
    <t>Flour, wheat, wholemeal, self raising</t>
  </si>
  <si>
    <t>Haddock, flesh only, poached, fillets weighed with bones and skin</t>
  </si>
  <si>
    <t>Eel, yellow, raw</t>
  </si>
  <si>
    <t>Egg fu yung</t>
  </si>
  <si>
    <t>2.47</t>
  </si>
  <si>
    <t>Egg nog, homemade</t>
  </si>
  <si>
    <t>Eggs, chicken, scrambled, with semi-skimmed milk</t>
  </si>
  <si>
    <t>10.82</t>
  </si>
  <si>
    <t>Eggs, chicken, white, boiled</t>
  </si>
  <si>
    <t>Eggs, chicken, whole, fried in sunflower oil</t>
  </si>
  <si>
    <t>3.35</t>
  </si>
  <si>
    <t>Eggs, chicken, whole, fried, without fat</t>
  </si>
  <si>
    <t>Curry, potato, Punjabi, homemade</t>
  </si>
  <si>
    <t>2.45</t>
  </si>
  <si>
    <t>Eggs, chicken, whole, raw</t>
  </si>
  <si>
    <t>2.52</t>
  </si>
  <si>
    <t>Eggs, chicken, whole, scrambled, without milk</t>
  </si>
  <si>
    <t>2.92</t>
  </si>
  <si>
    <t>Eggs, chicken, yolk, boiled</t>
  </si>
  <si>
    <t>Eggs, chicken, yolk, raw</t>
  </si>
  <si>
    <t>Eggs, duck, boiled and salted</t>
  </si>
  <si>
    <t>Curry, red kidney bean, Punjabi, homemade</t>
  </si>
  <si>
    <t>Curry, spinach and potato, masala, homemade</t>
  </si>
  <si>
    <t>Fruit juice drink/squash, no sugar added, undiluted</t>
  </si>
  <si>
    <t>Fruit juice drink/squash, ready to drink</t>
  </si>
  <si>
    <t>Eggs, duck, whole, raw</t>
  </si>
  <si>
    <t>Eggs, quail, whole, raw</t>
  </si>
  <si>
    <t>Eggs, turkey, whole, raw</t>
  </si>
  <si>
    <t>Elderberries, whole fruit</t>
  </si>
  <si>
    <t>Enchiladas, beef, homemade</t>
  </si>
  <si>
    <t>3.49</t>
  </si>
  <si>
    <t>Endive, raw</t>
  </si>
  <si>
    <t>Energy drink, carbonated</t>
  </si>
  <si>
    <t>Faggots in gravy, retail, reheated</t>
  </si>
  <si>
    <t>Curry, vegetable, Islami, homemade</t>
  </si>
  <si>
    <t>Curry, vegetable, Pakistani, homemade</t>
  </si>
  <si>
    <t>Curry, vegetable, ready meal, without rice, cooked</t>
  </si>
  <si>
    <t>1.89</t>
  </si>
  <si>
    <t>Curry, vegetable, retail, with rice</t>
  </si>
  <si>
    <t>1.16</t>
  </si>
  <si>
    <t>Falafel, fried in rapeseed oil, homemade</t>
  </si>
  <si>
    <t>Fat spread, low fat (26-39%), not polyunsaturated, including dairy type</t>
  </si>
  <si>
    <t>Fat spread, low fat (26-39%), not polyunsaturated, with olive oil</t>
  </si>
  <si>
    <t>Gateau, chocolate based, frozen</t>
  </si>
  <si>
    <t>10.30</t>
  </si>
  <si>
    <t>Gateau, fruit, frozen</t>
  </si>
  <si>
    <t>7.89</t>
  </si>
  <si>
    <t>Gelatine</t>
  </si>
  <si>
    <t>Heart, pig, raw</t>
  </si>
  <si>
    <t>Ghee made from vegetable oil</t>
  </si>
  <si>
    <t>46.72</t>
  </si>
  <si>
    <t>Ghee, butter</t>
  </si>
  <si>
    <t>58.42</t>
  </si>
  <si>
    <t>Gherkins, pickled, drained</t>
  </si>
  <si>
    <t>Gherkins, raw</t>
  </si>
  <si>
    <t>Giblets, chicken, boiled</t>
  </si>
  <si>
    <t>Giblets, chicken, raw</t>
  </si>
  <si>
    <t>Giblets, turkey, boiled</t>
  </si>
  <si>
    <t>Ginger, fresh</t>
  </si>
  <si>
    <t>Ginger, ground</t>
  </si>
  <si>
    <t>Gingerbread, homemade</t>
  </si>
  <si>
    <t>3.74</t>
  </si>
  <si>
    <t>High juice drink, undiluted</t>
  </si>
  <si>
    <t>Hilsa, raw</t>
  </si>
  <si>
    <t>Hoki, grilled</t>
  </si>
  <si>
    <t>Fennel, Florence, boiled in unsalted water</t>
  </si>
  <si>
    <t>Goulash, homemade</t>
  </si>
  <si>
    <t>0.81</t>
  </si>
  <si>
    <t>Gourd, ash, raw</t>
  </si>
  <si>
    <t>Gourd, bottle, raw</t>
  </si>
  <si>
    <t>Gourd, kantola, raw</t>
  </si>
  <si>
    <t>Figs, ready-to-eat, semi-dried</t>
  </si>
  <si>
    <t>Figs, whole fruit, dried</t>
  </si>
  <si>
    <t>Figs, whole green fruit, raw</t>
  </si>
  <si>
    <t>Fish balls, steamed</t>
  </si>
  <si>
    <t>Fish fingers, cod, fried in rapeseed oil</t>
  </si>
  <si>
    <t>Fish paste</t>
  </si>
  <si>
    <t>Fishcakes, cod, homemade</t>
  </si>
  <si>
    <t>Fishcakes, salmon, coated in breadcrumbs, baked</t>
  </si>
  <si>
    <t>Fishcakes, salmon, homemade</t>
  </si>
  <si>
    <t>Dosa, filling, vegetable, homemade</t>
  </si>
  <si>
    <t>0.74</t>
  </si>
  <si>
    <t>Flan case, pastry, homemade</t>
  </si>
  <si>
    <t>10.12</t>
  </si>
  <si>
    <t>Flan case, sponge, homemade</t>
  </si>
  <si>
    <t>Flan, cheese and mushroom, homemade</t>
  </si>
  <si>
    <t>Flan, cheese and mushroom, wholemeal, homemade</t>
  </si>
  <si>
    <t>10.46</t>
  </si>
  <si>
    <t>Flan, cheese, onion and potato, homemade</t>
  </si>
  <si>
    <t>13.33</t>
  </si>
  <si>
    <t>Greengages, stewed without sugar, weighed with stones</t>
  </si>
  <si>
    <t>Greengages, stones, removed, stewed without sugar</t>
  </si>
  <si>
    <t>Grenadillas, flesh and seeds</t>
  </si>
  <si>
    <t>Grouse, meat only, roasted</t>
  </si>
  <si>
    <t>Flan, cheese, onion and potato, wholemeal, homemade</t>
  </si>
  <si>
    <t>14.82</t>
  </si>
  <si>
    <t>Flan, lentil and tomato, homemade</t>
  </si>
  <si>
    <t>Flan, lentil and tomato, wholemeal, homemade</t>
  </si>
  <si>
    <t>Flan, pastry, with fruit, homemade</t>
  </si>
  <si>
    <t>1.14</t>
  </si>
  <si>
    <t>Flan, spinach, homemade</t>
  </si>
  <si>
    <t>Drinking chocolate powder, made up with whole milk</t>
  </si>
  <si>
    <t>Drinking chocolate, powder</t>
  </si>
  <si>
    <t>3.41</t>
  </si>
  <si>
    <t>Flan, sponge, with fruit, homemade</t>
  </si>
  <si>
    <t>Flan, vegetable, homemade</t>
  </si>
  <si>
    <t>6.68</t>
  </si>
  <si>
    <t>Flan, vegetable, wholemeal, homemade</t>
  </si>
  <si>
    <t>Flapjacks, homemade</t>
  </si>
  <si>
    <t>7.45</t>
  </si>
  <si>
    <t>Flapjacks, retail</t>
  </si>
  <si>
    <t>Haddock, coated in crumbs, frozen, raw</t>
  </si>
  <si>
    <t>Jellabi, homemade</t>
  </si>
  <si>
    <t>1.12</t>
  </si>
  <si>
    <t>Jelly, made with skimmed milk</t>
  </si>
  <si>
    <t>Jelly, made with water</t>
  </si>
  <si>
    <t>Flounder, flesh only, steamed</t>
  </si>
  <si>
    <t>Haddock, fillets, flesh only, in flour, fried in blended oil, weighed with bones and skin</t>
  </si>
  <si>
    <t>Haddock, fillets, flesh only, in flour, fried in dripping</t>
  </si>
  <si>
    <t>Haddock, fillets, flesh only, in flour, fried in dripping, weighed with bones and skin</t>
  </si>
  <si>
    <t>Haddock, fillets, flesh only, in flour, fried in sunflower oil</t>
  </si>
  <si>
    <t>Khatiyu</t>
    <phoneticPr fontId="5" type="noConversion"/>
  </si>
  <si>
    <t>Kheema, beef, homemade</t>
  </si>
  <si>
    <t>Haddock, flesh only, grilled, fillets weighed with bones and skin</t>
  </si>
  <si>
    <t>Flour, wheat, brown, bread/strong</t>
  </si>
  <si>
    <t>Flour, wheat, white, plain, soft</t>
  </si>
  <si>
    <t>Haddock, flesh only, raw</t>
  </si>
  <si>
    <t>Haddock, flesh only, smoked, poached</t>
  </si>
  <si>
    <t>Haddock, flesh only, smoked, poached, fillets weighed with bones and skin</t>
  </si>
  <si>
    <t>Frankfurter with bun</t>
  </si>
  <si>
    <t>3.32</t>
  </si>
  <si>
    <t>Eggs, chicken, white, dried</t>
  </si>
  <si>
    <t>Fruit cocktail, canned in syrup, whole contents</t>
  </si>
  <si>
    <t>Fruit fool, homemade</t>
  </si>
  <si>
    <t>Fruit gums/jellies</t>
  </si>
  <si>
    <t>Eggs, chicken, whole, poached</t>
  </si>
  <si>
    <t>Fruit juice drink, no added sugar, ready to drink</t>
  </si>
  <si>
    <t>Fruit juice drink/squash, diluted</t>
  </si>
  <si>
    <t>8.81</t>
  </si>
  <si>
    <t>Fruit juice drink, carbonated, ready to drink</t>
  </si>
  <si>
    <t>Fruit juice drink/squash, no sugar added, diluted</t>
  </si>
  <si>
    <t>Hake, flesh only, raw</t>
  </si>
  <si>
    <t>Halibut, flesh only, grilled</t>
  </si>
  <si>
    <t>Halibut, flesh only, poached</t>
  </si>
  <si>
    <t>Halibut, flesh only, poached, weighed with bones and skin</t>
  </si>
  <si>
    <t>Halibut, flesh only, raw</t>
  </si>
  <si>
    <t>Fruit juice drink/squash, undiluted</t>
  </si>
  <si>
    <t>Fruit juice, mixed</t>
  </si>
  <si>
    <t>Fruit pastilles</t>
  </si>
  <si>
    <t>Fruit salad, homemade</t>
  </si>
  <si>
    <t>Fu-fu, sweet potato, homemade</t>
  </si>
  <si>
    <t>Fu-fu, yam, homemade</t>
  </si>
  <si>
    <t>Fudge, homemade</t>
  </si>
  <si>
    <t>8.29</t>
  </si>
  <si>
    <t>Gajjeralla</t>
  </si>
  <si>
    <t>4.81</t>
  </si>
  <si>
    <t>Garam masala</t>
  </si>
  <si>
    <t>Fajita, chicken, meat only, takeaway and restaurant</t>
  </si>
  <si>
    <t>Ham, gammon joint, boiled</t>
  </si>
  <si>
    <t>4.11</t>
  </si>
  <si>
    <t>Ham, gammon joint, raw</t>
  </si>
  <si>
    <t>Ham, gammon rashers, grilled</t>
  </si>
  <si>
    <t>Hare, meat only, stewed</t>
  </si>
  <si>
    <t>Garlic mushrooms, not coated, homemade</t>
  </si>
  <si>
    <t>8.85</t>
  </si>
  <si>
    <t>Garlic powder</t>
  </si>
  <si>
    <t>Garlic, raw</t>
  </si>
  <si>
    <t>Heart, ox, raw</t>
  </si>
  <si>
    <t>Heart, ox, stewed</t>
  </si>
  <si>
    <t>Lamb, best end neck cutlets, grilled, lean, weighed with fat and bone</t>
  </si>
  <si>
    <t>Heart, pig, stewed</t>
  </si>
  <si>
    <t>Herring, flesh only, grilled</t>
  </si>
  <si>
    <t>Herring, flesh only, grilled, weighed with bones and skin</t>
  </si>
  <si>
    <t>Herring, flesh only, raw</t>
  </si>
  <si>
    <t>Herring, pickled</t>
  </si>
  <si>
    <t>High juice drink, diluted</t>
  </si>
  <si>
    <t>High juice drink, no added sugar, undiluted</t>
  </si>
  <si>
    <t>Lamb, breast, roasted, lean and fat</t>
  </si>
  <si>
    <t>14.30</t>
  </si>
  <si>
    <t>Hoki, raw</t>
  </si>
  <si>
    <t>Hollandaise sauce, homemade</t>
  </si>
  <si>
    <t>46.36</t>
  </si>
  <si>
    <t>Honey</t>
  </si>
  <si>
    <t>Honey and comb</t>
  </si>
  <si>
    <t>Gooseberries, cooking, stewed without sugar</t>
  </si>
  <si>
    <t>Gooseberries, dessert, raw</t>
  </si>
  <si>
    <t>Lamb, chump chops, fried, lean and fat, weighed with bone</t>
  </si>
  <si>
    <t>Horlicks powder, made up with skimmed milk</t>
  </si>
  <si>
    <t>Horlicks powder, made up with whole milk</t>
  </si>
  <si>
    <t>Horlicks, powder</t>
  </si>
  <si>
    <t>Horseradish sauce</t>
  </si>
  <si>
    <t>Horseradish, raw</t>
  </si>
  <si>
    <t>Hot cross buns, homemade</t>
  </si>
  <si>
    <t>1.95</t>
  </si>
  <si>
    <t>1.41</t>
  </si>
  <si>
    <t>Fish fingers, cod, fried in sunflower oil</t>
  </si>
  <si>
    <t>Fish fingers, cod, grilled/baked</t>
  </si>
  <si>
    <t>Fish fingers, pollock, grilled</t>
  </si>
  <si>
    <t>Fishcakes, white fish, coated in breadcrumbs, baked</t>
  </si>
  <si>
    <t>Greengages, stewed with sugar, weighed with stones</t>
  </si>
  <si>
    <t>Gravy instant granules</t>
  </si>
  <si>
    <t>10.66</t>
  </si>
  <si>
    <t>Gravy instant granules, made up with water</t>
  </si>
  <si>
    <t>Green beans, dried</t>
  </si>
  <si>
    <t>0.82</t>
  </si>
  <si>
    <t>Greengages, raw</t>
  </si>
  <si>
    <t>Ice cream, non dairy, vanilla, soft scoop</t>
  </si>
  <si>
    <t>5.01</t>
  </si>
  <si>
    <t>Ice cream, virtually fat free alternative</t>
  </si>
  <si>
    <t>Iced buns, retail</t>
  </si>
  <si>
    <t>3.62</t>
  </si>
  <si>
    <t>Icing, butter, homemade</t>
  </si>
  <si>
    <t>18.61</t>
  </si>
  <si>
    <t>Icing, fondant, homemade</t>
  </si>
  <si>
    <t>Icing, glace, homemade</t>
  </si>
  <si>
    <t>Grouse, meat only, roasted, weighed with bone</t>
  </si>
  <si>
    <t>Guacamole, homemade</t>
  </si>
  <si>
    <t>Guava, flesh only, raw</t>
  </si>
  <si>
    <t>Guava, raw, weighed with skin and pips</t>
  </si>
  <si>
    <t>Gulab jamen/jambu, homemade</t>
  </si>
  <si>
    <t>Gulab jamen/jambu, retail</t>
  </si>
  <si>
    <t>4.38</t>
  </si>
  <si>
    <t>Flan, spinach, wholemeal, homemade</t>
  </si>
  <si>
    <t>Instant drinks powder, chocolate, low calorie</t>
  </si>
  <si>
    <t>8.05</t>
  </si>
  <si>
    <t>Instant drinks powder, malted, unfortified</t>
  </si>
  <si>
    <t>Haddock, coated in crumbs, frozen, fried in blended oil</t>
  </si>
  <si>
    <t>Haddock, coated in crumbs, frozen, fried in blended oil, weighed with bones and skin</t>
  </si>
  <si>
    <t>Jam, reduced sugar</t>
  </si>
  <si>
    <t>Jam, stone fruit</t>
  </si>
  <si>
    <t>Jambu fruit, flesh only</t>
  </si>
  <si>
    <t>Jelly, sugar free, made with water</t>
  </si>
  <si>
    <t>John Dory, raw</t>
  </si>
  <si>
    <t>Jujube, flesh only</t>
  </si>
  <si>
    <t>Kalabasu, raw</t>
  </si>
  <si>
    <t>Katla, raw</t>
  </si>
  <si>
    <t>Kebabs, pork and pineapple, homemade</t>
  </si>
  <si>
    <t>Kedgeree, homemade</t>
  </si>
  <si>
    <t>2.37</t>
  </si>
  <si>
    <t>Khadhi</t>
  </si>
  <si>
    <t>Lamb, loin chops, raw, lean and fat</t>
  </si>
  <si>
    <t>3.69</t>
  </si>
  <si>
    <t>Kheema, lamb, homemade</t>
  </si>
  <si>
    <t>3.84</t>
  </si>
  <si>
    <t>Kheema, lamb, reduced fat, homemade</t>
  </si>
  <si>
    <t>Haddock, flesh only, poached</t>
  </si>
  <si>
    <t>Khichadi, with vegetable oil</t>
  </si>
  <si>
    <t>Khichadi, with butter ghee</t>
  </si>
  <si>
    <t>3.03</t>
  </si>
  <si>
    <t>Lamb, loin chops, roasted, lean and fat, weighed with bone</t>
  </si>
  <si>
    <t>Kidney, lamb, fried in corn oil</t>
  </si>
  <si>
    <t>Kidney, lamb, raw</t>
  </si>
  <si>
    <t>Kidney, ox, raw</t>
  </si>
  <si>
    <t>Kidney, ox, stewed</t>
  </si>
  <si>
    <t>Kidney, pig, fried</t>
  </si>
  <si>
    <t>Kidney, pig, raw</t>
  </si>
  <si>
    <t>Kidney, pig, stewed</t>
  </si>
  <si>
    <t>Kippers, flesh only, boil in the bag, with butter, cooked</t>
  </si>
  <si>
    <t>Frankfurter with bun, ketchup, fried onions and mustard</t>
  </si>
  <si>
    <t>Fromage frais, fruit, children's, fortified</t>
  </si>
  <si>
    <t>Fromage frais, virtually fat free, fruit</t>
  </si>
  <si>
    <t>Fruit juice drink, carbonated, no added sugar, ready to drink</t>
  </si>
  <si>
    <t>Fruit cocktail, canned in juice, whole contents</t>
  </si>
  <si>
    <t>Haddock, in batter, fried in dripping</t>
  </si>
  <si>
    <t>Hake, flesh only, grilled, weighed with bones and skin</t>
  </si>
  <si>
    <t>Haddock, in batter, fried in sunflower oil</t>
  </si>
  <si>
    <t>Haggis, boiled</t>
  </si>
  <si>
    <t>Hake, flesh only, grilled</t>
  </si>
  <si>
    <t>Kulfi, homemade</t>
  </si>
  <si>
    <t>24.22</t>
  </si>
  <si>
    <t>Kumquats, whole fruit, raw</t>
  </si>
  <si>
    <t>Lager, alcohol-free</t>
  </si>
  <si>
    <t>Lager, extra strong</t>
  </si>
  <si>
    <t>Lager, low alcohol</t>
  </si>
  <si>
    <t>Lager, premium</t>
  </si>
  <si>
    <t>Lager, standard</t>
  </si>
  <si>
    <t>Lamb stir-fried with vegetables, homemade</t>
  </si>
  <si>
    <t>7.36</t>
  </si>
  <si>
    <t>Lamb, average, raw, lean and fat</t>
  </si>
  <si>
    <t>5.36</t>
  </si>
  <si>
    <t>Halibut, grilled, weighed with bones and skin</t>
  </si>
  <si>
    <t>Halva, carrot, homemade</t>
  </si>
  <si>
    <t>Halva, semolina, homemade</t>
  </si>
  <si>
    <t>7.00</t>
  </si>
  <si>
    <t>Ham</t>
  </si>
  <si>
    <t>Lamb, best end neck cutlets, barbecued, lean, weighed with fat and bone</t>
  </si>
  <si>
    <t>Hare, meat only, stewed, weighed with bone</t>
  </si>
  <si>
    <t>Hazelnuts, kernel only</t>
  </si>
  <si>
    <t>4.55</t>
  </si>
  <si>
    <t>Hazelnuts, kernel only, weighed with shells</t>
  </si>
  <si>
    <t>Heart, lamb, raw</t>
  </si>
  <si>
    <t>Heart, lamb, roasted</t>
  </si>
  <si>
    <t>Lamb, best end neck cutlets, grilled, lean and fat, weighed with bone</t>
  </si>
  <si>
    <t>Lamb, best end neck cutlets, raw, lean and fat</t>
  </si>
  <si>
    <t>Lamb, best end neck cutlets, raw, lean and fat, weighed with bone</t>
  </si>
  <si>
    <t>Lamb, breast, raw, lean</t>
  </si>
  <si>
    <t>Lamb, breast, raw, lean and fat</t>
  </si>
  <si>
    <t>11.90</t>
  </si>
  <si>
    <t>Lamb, breast, roasted, lean</t>
  </si>
  <si>
    <t>8.60</t>
  </si>
  <si>
    <t>13.30</t>
  </si>
  <si>
    <t>Lamb, rack of, lean, roasted</t>
  </si>
  <si>
    <t>Lamb, chump chops, fried, lean</t>
  </si>
  <si>
    <t>Lamb, chump chops, fried, lean and fat</t>
  </si>
  <si>
    <t>10.80</t>
  </si>
  <si>
    <t>Horlicks powder, made up with semi-skimmed milk</t>
  </si>
  <si>
    <t>Lamb, shoulder joint, roasted, lean</t>
  </si>
  <si>
    <t>Lamb, shoulder joint, roasted, lean and fat</t>
  </si>
  <si>
    <t>Lamb, chump chops, fried, lean, weighed with fat and bone</t>
  </si>
  <si>
    <t>Lamb, chump chops, raw, lean and fat</t>
  </si>
  <si>
    <t>Lamb, chump chops, raw, lean and fat, weighed with bone</t>
  </si>
  <si>
    <t>Lamb, chump steaks, fried, lean and fat</t>
  </si>
  <si>
    <t>Hot pot, lamb/beef with potatoes, retail, reheated</t>
  </si>
  <si>
    <t>Grapefruit juice, unsweetened</t>
  </si>
  <si>
    <t>Grapefruit, canned in juice, whole contents</t>
  </si>
  <si>
    <t>Grapefruit, flesh only, raw, weighed with peel and pips</t>
  </si>
  <si>
    <t>Grapefruit, raw, flesh only</t>
  </si>
  <si>
    <t>Grapes, red</t>
  </si>
  <si>
    <t>Greengages, raw, weighed with stones</t>
  </si>
  <si>
    <t>Greengages, stewed with sugar</t>
  </si>
  <si>
    <t>Ice cream, dairy, vanilla, soft scoop</t>
  </si>
  <si>
    <t>Ice cream with wafers, non-dairy, vanilla</t>
  </si>
  <si>
    <t>4.84</t>
  </si>
  <si>
    <t>Ice cream, dairy, luxury, with chocolate/caramel</t>
  </si>
  <si>
    <t>Lamb, leg joint, roasted, lean and fat</t>
  </si>
  <si>
    <t>Lamb, leg steaks, grilled, lean</t>
  </si>
  <si>
    <t>Lamb, leg steaks, grilled, lean and fat</t>
  </si>
  <si>
    <t>5.50</t>
  </si>
  <si>
    <t>Lamb, leg, half fillet, braised, lean</t>
  </si>
  <si>
    <t>Lamb, leg, half fillet, braised, lean and fat</t>
  </si>
  <si>
    <t>Lamb, leg, half knuckle, pot-roasted, lean</t>
  </si>
  <si>
    <t>Icing, Royal, homemade</t>
  </si>
  <si>
    <t>Instant dessert powder, made up with skimmed milk</t>
  </si>
  <si>
    <t>2.89</t>
  </si>
  <si>
    <t>Instant dessert powder, made up with whole milk</t>
  </si>
  <si>
    <t>4.69</t>
  </si>
  <si>
    <t>Lamb, leg, whole, roasted well done, lean</t>
  </si>
  <si>
    <t>Lamb, leg, whole, roasted well done, lean and fat</t>
  </si>
  <si>
    <t>Jackfish, raw</t>
  </si>
  <si>
    <t>Jackfruit, raw</t>
  </si>
  <si>
    <t>Jaffa cakes</t>
  </si>
  <si>
    <t>4.33</t>
  </si>
  <si>
    <t>Jam tarts, retail</t>
  </si>
  <si>
    <t>5.54</t>
  </si>
  <si>
    <t>Jam, fruit with edible seeds</t>
  </si>
  <si>
    <t>Lamb, loin chops, grilled, lean and fat, weighed with bone</t>
  </si>
  <si>
    <t>Lamb, loin chops, grilled, lean, weighed with fat and bone</t>
  </si>
  <si>
    <t>Lamb, loin chops, microwaved, lean</t>
  </si>
  <si>
    <t>Lamb, loin chops, microwaved, lean and fat</t>
  </si>
  <si>
    <t>Lamb, loin chops, microwaved, lean and fat, weighed with bone</t>
  </si>
  <si>
    <t>Lamb, loin chops, microwaved, lean, weighed with fat and bone</t>
  </si>
  <si>
    <t>Lemon sole, flesh only, steamed</t>
  </si>
  <si>
    <t>Lamb, loin chops, raw, lean and fat, weighed with bone</t>
  </si>
  <si>
    <t>Lamb, loin chops, roasted, lean</t>
    <phoneticPr fontId="5" type="noConversion"/>
  </si>
  <si>
    <t>6.10</t>
  </si>
  <si>
    <t>Lamb, loin chops, roasted, lean and fat</t>
  </si>
  <si>
    <t>Lemons, flesh only, raw, weighed with peel and pips</t>
  </si>
  <si>
    <t>Lamb, loin chops, roasted, lean, weighed with fat and bone</t>
  </si>
  <si>
    <t>Lamb, loin joint, raw, lean and fat</t>
  </si>
  <si>
    <t>12.60</t>
  </si>
  <si>
    <t>Lamb, loin joint, raw, lean and fat, weighed with bone</t>
  </si>
  <si>
    <t>Lamb, loin joint, roasted, lean</t>
  </si>
  <si>
    <t>2.96</t>
  </si>
  <si>
    <t>Kippers, flesh only, grilled</t>
  </si>
  <si>
    <t>Haddock, flesh only, smoked, raw</t>
  </si>
  <si>
    <t>Haddock, flesh only, smoked, steamed</t>
  </si>
  <si>
    <t>Haddock, flesh only, smoked, steamed, weighed with bones and skin</t>
  </si>
  <si>
    <t>Fromage frais, virtually fat free, natural</t>
  </si>
  <si>
    <t>Haddock, flesh only, steamed, fillets weighed with bones and skin</t>
  </si>
  <si>
    <t>Haddock, in batter, fried in retail blend oil</t>
  </si>
  <si>
    <t>7.22</t>
  </si>
  <si>
    <t>Kofta, lamb, coated with breadcrumbs, homemade</t>
  </si>
  <si>
    <t>7.08</t>
  </si>
  <si>
    <t>Kohl rabi, boiled in unsalted water</t>
  </si>
  <si>
    <t>Kohl rabi, raw</t>
  </si>
  <si>
    <t>Lamb, neck fillet, strips, stir-fried  in corn oil, lean</t>
  </si>
  <si>
    <t>8.17</t>
  </si>
  <si>
    <t>Lamb, neck fillet, strips, stir-fried in corn oil, lean and fat</t>
  </si>
  <si>
    <t>Lamb, New Zealand, leg, whole, chilled, roasted, lean</t>
  </si>
  <si>
    <t>Lamb, New Zealand, leg, whole, chilled, roasted, lean and fat</t>
  </si>
  <si>
    <t>Lamb, best end neck cutlets, barbecued, lean</t>
  </si>
  <si>
    <t>Lamb, best end neck cutlets, barbecued, lean and fat</t>
  </si>
  <si>
    <t>13.20</t>
  </si>
  <si>
    <t>Lamb, best end neck cutlets, barbecued, lean and fat, weighed with bone</t>
  </si>
  <si>
    <t>Lamb, New Zealand, leg, whole, frozen, roasted, lean and fat</t>
  </si>
  <si>
    <t>Lamb, best end neck cutlets, grilled, lean</t>
  </si>
  <si>
    <t>Lamb, best end neck cutlets, grilled, lean and fat</t>
  </si>
  <si>
    <t>14.50</t>
  </si>
  <si>
    <t>Loganberries, stewed without sugar</t>
  </si>
  <si>
    <t>Lollies, containing ice-cream</t>
  </si>
  <si>
    <t>Lollies, with real fruit juice</t>
  </si>
  <si>
    <t>10.40</t>
  </si>
  <si>
    <t>Lamb, New Zealand, loin chops, frozen, grilled, lean and fat, weighed with bone</t>
  </si>
  <si>
    <t>Lamb, New Zealand, loin chops, frozen, grilled, lean, weighed with fat and bone</t>
  </si>
  <si>
    <t>Lamb, New Zealand, mince, frozen, stewed</t>
  </si>
  <si>
    <t>Lamb, New Zealand, shoulder, whole, frozen, roasted, lean</t>
  </si>
  <si>
    <t>Lamb, rack of, raw, lean and fat</t>
  </si>
  <si>
    <t>11.50</t>
  </si>
  <si>
    <t>Lamb, rack of, raw, lean and fat, weighed with bone</t>
  </si>
  <si>
    <t>Lamb, rack of, roasted, lean and fat</t>
  </si>
  <si>
    <t>14.80</t>
  </si>
  <si>
    <t>Macadamia nuts, salted</t>
  </si>
  <si>
    <t>11.20</t>
  </si>
  <si>
    <t>Macaroni cheese, homemade</t>
  </si>
  <si>
    <t>4.47</t>
  </si>
  <si>
    <t>9.30</t>
  </si>
  <si>
    <t>Lamb, shoulder, diced, kebabs, grilled, lean and fat</t>
  </si>
  <si>
    <t>Lamb, shoulder, half bladeside, pot-roasted, lean</t>
  </si>
  <si>
    <t>Lamb, shoulder, half bladeside, pot-roasted, lean and fat</t>
  </si>
  <si>
    <t>Lamb, chump steaks, raw, lean and fat</t>
  </si>
  <si>
    <t>Houmous</t>
  </si>
  <si>
    <t>Ice cream bars/choc ices, chocolate coated, luxury</t>
  </si>
  <si>
    <t>14.21</t>
  </si>
  <si>
    <t>Ice cream bars/choc ices, non-dairy, with chocolate flavoured coating</t>
  </si>
  <si>
    <t>Grapes, average</t>
  </si>
  <si>
    <t>Grapes, average, weighed with pips</t>
  </si>
  <si>
    <t>Grapes, green</t>
  </si>
  <si>
    <t>Ice cream desserts, frozen</t>
  </si>
  <si>
    <t>14.17</t>
  </si>
  <si>
    <t>Ice cream with cone, non-dairy, vanilla</t>
  </si>
  <si>
    <t>4.82</t>
  </si>
  <si>
    <t>Ice cream sauce, topping, strawberry and chocolate flavours</t>
  </si>
  <si>
    <t>Lamb, leg chops, grilled, lean and fat</t>
  </si>
  <si>
    <t>Lamb, leg chops, grilled, lean and fat, weighed with bone</t>
  </si>
  <si>
    <t>Lamb, leg joint, roasted, lean</t>
  </si>
  <si>
    <t>Lamb, stewing, raw, lean and fat</t>
  </si>
  <si>
    <t>Lamb, stewing, raw, lean and fat, weighed with bone</t>
  </si>
  <si>
    <t>Lamb, stewing, stewed, lean</t>
  </si>
  <si>
    <t>Lamb, stewing, stewed, lean and fat</t>
  </si>
  <si>
    <t>Lamb's heart casserole, homemade</t>
  </si>
  <si>
    <t>2.91</t>
  </si>
  <si>
    <t>Lancashire hotpot, homemade</t>
  </si>
  <si>
    <t>Langoustine, boiled</t>
  </si>
  <si>
    <t>Lamb, leg, half knuckle, pot-roasted, lean and fat</t>
  </si>
  <si>
    <t>Lamb, leg, half knuckle, pot-roasted, lean and fat, weighed with bone</t>
  </si>
  <si>
    <t>Lamb, loin chops, grilled, lean</t>
  </si>
  <si>
    <t>Lamb, loin chops, grilled, lean and fat</t>
  </si>
  <si>
    <t>10.50</t>
  </si>
  <si>
    <t>Leeks in cheese sauce, made with skimmed milk, homemade</t>
  </si>
  <si>
    <t>2.94</t>
  </si>
  <si>
    <t>Melon, Galia, flesh only, weighed with skin</t>
  </si>
  <si>
    <t>Melon, Honeydew, flesh only, weighed whole</t>
  </si>
  <si>
    <t>Leeks in cheese sauce, made with whole milk, homemade</t>
  </si>
  <si>
    <t>3.59</t>
  </si>
  <si>
    <t>Leeks, boiled in unsalted water</t>
  </si>
  <si>
    <t>Leeks, raw</t>
  </si>
  <si>
    <t>Lemon chicken, homemade</t>
  </si>
  <si>
    <t>Lemon curd</t>
  </si>
  <si>
    <t>Lemon curd, homemade</t>
  </si>
  <si>
    <t>Lemon juice, fresh</t>
  </si>
  <si>
    <t>Lemon juice, fresh, weighed as whole fruit</t>
  </si>
  <si>
    <t>Lemon sole, flesh only, steamed, weighed with bones and skin</t>
  </si>
  <si>
    <t>Lemon sole, goujons, baked</t>
  </si>
  <si>
    <t>Lemonade</t>
  </si>
  <si>
    <t>Lemonade, homemade</t>
  </si>
  <si>
    <t>1.06</t>
  </si>
  <si>
    <t>Milk bread, homemade</t>
  </si>
  <si>
    <t>Milk drink, fermented, with probiotics</t>
  </si>
  <si>
    <t>Milk shake, powder, made up with semi-skimmed milk</t>
  </si>
  <si>
    <t>Lemons, peeled, flesh only</t>
  </si>
  <si>
    <t>Lemons, whole, without pips</t>
  </si>
  <si>
    <t>Lentil and nut roast, homemade</t>
  </si>
  <si>
    <t>Lentil and nut roast, with egg, homemade</t>
  </si>
  <si>
    <t>Lentil and potato pie, homemade</t>
  </si>
  <si>
    <t>Lentil and rice roast, homemade</t>
  </si>
  <si>
    <t>Kippers, flesh only, grilled, fillets weighed with bones and skin</t>
  </si>
  <si>
    <t>3.33</t>
  </si>
  <si>
    <t>Kiwi fruit, flesh and seeds</t>
  </si>
  <si>
    <t>Kiwi fruit, flesh and seeds, weighed with skin</t>
  </si>
  <si>
    <t>Knickerbocker glory, homemade</t>
  </si>
  <si>
    <t>Haddock, flesh only, steamed</t>
  </si>
  <si>
    <t>Lamb, mince, raw</t>
  </si>
  <si>
    <t>2.83</t>
  </si>
  <si>
    <t>Haddock, in batter, fried in blended oil</t>
  </si>
  <si>
    <t>Lamb, neck fillet, slices, grilled, lean</t>
  </si>
  <si>
    <t>Lamb, neck fillet, slices, grilled, lean and fat</t>
  </si>
  <si>
    <t>Lettuce, average, raw</t>
  </si>
  <si>
    <t>Lime juice cordial, diluted</t>
  </si>
  <si>
    <t>Lime juice cordial, undiluted</t>
  </si>
  <si>
    <t>Lime juice, fresh</t>
  </si>
  <si>
    <t>Limes, flesh only</t>
  </si>
  <si>
    <t>Limes, flesh only, weighed with peel and pips</t>
  </si>
  <si>
    <t>Ling, raw</t>
  </si>
  <si>
    <t>Liqueurs, cream</t>
  </si>
  <si>
    <t>Liqueurs, high strength</t>
  </si>
  <si>
    <t>Liqueurs, low-medium strength</t>
  </si>
  <si>
    <t>Liquorice allsorts</t>
  </si>
  <si>
    <t>Lamb, New Zealand, leg, whole, frozen, raw, lean and fat, weighed with bone</t>
  </si>
  <si>
    <t>Lamb, New Zealand, leg, whole, frozen, roasted, lean</t>
  </si>
  <si>
    <t>Lamb, New Zealand, loin chops, frozen, grilled, lean and fat</t>
  </si>
  <si>
    <t>13.50</t>
  </si>
  <si>
    <t>Lobster, boiled, weighed with shell</t>
  </si>
  <si>
    <t>Loganberries, raw</t>
  </si>
  <si>
    <t>Loganberries, stewed with sugar</t>
  </si>
  <si>
    <t>Mince pies, retail</t>
  </si>
  <si>
    <t>5.97</t>
  </si>
  <si>
    <t>Mincemeat</t>
  </si>
  <si>
    <t>Mincemeat, vegetarian, homemade</t>
  </si>
  <si>
    <t>Minibreads, toasted, retail</t>
  </si>
  <si>
    <t>Longans, canned in syrup, drained</t>
  </si>
  <si>
    <t>Longans, canned in syrup, whole contents</t>
  </si>
  <si>
    <t>Longans, flesh only, dried</t>
  </si>
  <si>
    <t>Loquats, flesh only, raw</t>
  </si>
  <si>
    <t>Lotus tubers, raw</t>
  </si>
  <si>
    <t>Lamb, New Zealand, shoulder, whole, frozen, roasted, lean and fat</t>
  </si>
  <si>
    <t>Lychees, flesh only, raw, weighed with skin and stone</t>
  </si>
  <si>
    <t>Lychees, raw, flesh only</t>
  </si>
  <si>
    <t>Monkfish, flesh only, raw</t>
  </si>
  <si>
    <t>Mooli paratha, homemade</t>
  </si>
  <si>
    <t>Moussaka, homemade</t>
  </si>
  <si>
    <t>3.39</t>
  </si>
  <si>
    <t>Moussaka, vegetable, homemade</t>
  </si>
  <si>
    <t>Moussaka, vegetable, retail</t>
  </si>
  <si>
    <t>Mousse, chocolate, low fat</t>
  </si>
  <si>
    <t>2.54</t>
  </si>
  <si>
    <t>Mousse, fruit</t>
  </si>
  <si>
    <t>Macaroon, homemade</t>
  </si>
  <si>
    <t>Mace, ground</t>
  </si>
  <si>
    <t>Mackerel, flesh only, grilled</t>
  </si>
  <si>
    <t>Mackerel, flesh only, grilled, fillets weighed with bones and skin</t>
  </si>
  <si>
    <t>Mackerel, flesh only, raw</t>
  </si>
  <si>
    <t>Mackerel, flesh only, smoked</t>
  </si>
  <si>
    <t>5.04</t>
  </si>
  <si>
    <t>Lamb, shoulder, half knuckle, braised, lean</t>
  </si>
  <si>
    <t>Lamb, fat, average, cooked</t>
  </si>
  <si>
    <t>28.40</t>
  </si>
  <si>
    <t>Lamb, fat, average, raw</t>
  </si>
  <si>
    <t>26.30</t>
  </si>
  <si>
    <t>Lamb, fat, raw, average, extra trimmed</t>
  </si>
  <si>
    <t>Lamb, lean only, raw, average</t>
  </si>
  <si>
    <t>3.46</t>
  </si>
  <si>
    <t>Lamb, shoulder, raw, lean and fat</t>
  </si>
  <si>
    <t>Lamb, lean only, raw, average, extra trimmed</t>
  </si>
  <si>
    <t>Marzipan, white and yellow, retail</t>
  </si>
  <si>
    <t>Matoki, boiled in unsalted water</t>
  </si>
  <si>
    <t>Matoki, raw</t>
  </si>
  <si>
    <t>Mayonnaise, homemade</t>
  </si>
  <si>
    <t>12.20</t>
  </si>
  <si>
    <t>Mayonnaise, reduced fat</t>
  </si>
  <si>
    <t>Mayonnaise, standard, retail</t>
  </si>
  <si>
    <t>5.65</t>
  </si>
  <si>
    <t>Mchicha, homemade</t>
  </si>
  <si>
    <t>Lard</t>
  </si>
  <si>
    <t>40.30</t>
  </si>
  <si>
    <t>Lasagne, homemade</t>
  </si>
  <si>
    <t>Lasagne, homemade, with extra lean minced beef</t>
  </si>
  <si>
    <t>Lasagne, retail, reheated</t>
  </si>
  <si>
    <t>Lasagne, spinach, wholemeal, homemade</t>
  </si>
  <si>
    <t>Lasagne, vegetable, retail</t>
  </si>
  <si>
    <t>Lamb, leg, whole, roasted, lean and fat</t>
  </si>
  <si>
    <t>5.93</t>
  </si>
  <si>
    <t>Lamb, leg, whole, roasted, lean only</t>
  </si>
  <si>
    <t>Leeks in cheese sauce, made with semi-skimmed milk, homemade</t>
  </si>
  <si>
    <t>3.22</t>
  </si>
  <si>
    <t>Melon, Galia, flesh only, weighed whole</t>
  </si>
  <si>
    <t>Mussels, purchased cooked</t>
  </si>
  <si>
    <t>Mussels, raw</t>
    <phoneticPr fontId="5" type="noConversion"/>
  </si>
  <si>
    <t>Mustard and cress, raw</t>
  </si>
  <si>
    <t>Mustard leaves, boiled in unsalted water</t>
  </si>
  <si>
    <t>Mustard leaves, raw</t>
  </si>
  <si>
    <t>Mustard powder</t>
  </si>
  <si>
    <t>Mustard seeds</t>
  </si>
  <si>
    <t>Melon, Honeydew, flesh only, weighed with skin</t>
  </si>
  <si>
    <t>Melon, watermelon, flesh only</t>
  </si>
  <si>
    <t>Melon, watermelon, flesh only, weighed whole</t>
  </si>
  <si>
    <t>Melon, yellow flesh, flesh only</t>
  </si>
  <si>
    <t>Lemon peel</t>
  </si>
  <si>
    <t>Lemon sole, flesh only, grilled</t>
  </si>
  <si>
    <t>Lemon sole, flesh only, raw</t>
  </si>
  <si>
    <t>Meringue, with cream, homemade</t>
  </si>
  <si>
    <t>15.14</t>
  </si>
  <si>
    <t>Methi aloo, homemade</t>
  </si>
  <si>
    <t>Noodles, egg, dried, raw</t>
  </si>
  <si>
    <t>Milk shake, powder</t>
  </si>
  <si>
    <t>Pakora/bhajia, spinach, fried in vegetable oil, homemade</t>
  </si>
  <si>
    <t>Noodles, egg, fine, dried, boiled in unsalted water</t>
  </si>
  <si>
    <t>Noodles, egg, fried with spring onions, homemade</t>
  </si>
  <si>
    <t>0.88</t>
  </si>
  <si>
    <t>Milk shake, powder, made up with skimmed milk</t>
  </si>
  <si>
    <t>Milk shake, powder, made up with whole milk</t>
  </si>
  <si>
    <t>Milk, 1% fat, pasteurised</t>
  </si>
  <si>
    <t>Milk, Channel Islands, whole, pasteurised</t>
  </si>
  <si>
    <t>Milk, Channel islands, whole, summer</t>
  </si>
  <si>
    <t>Lentil and rice roast, with egg, homemade</t>
  </si>
  <si>
    <t>Lentil cutlets, fried in vegetable oil, homemade</t>
  </si>
  <si>
    <t>Lamb, loin joint, roasted, lean and fat</t>
  </si>
  <si>
    <t>10.60</t>
  </si>
  <si>
    <t>Lamb, loin joint, roasted, lean and fat, weighed with bone</t>
  </si>
  <si>
    <t>Lamb, mince, stewed</t>
  </si>
  <si>
    <t>Kofta, beef, homemade</t>
  </si>
  <si>
    <t>8.52</t>
  </si>
  <si>
    <t>6.40</t>
  </si>
  <si>
    <t>Lamb, neck fillet, raw, lean and fat</t>
  </si>
  <si>
    <t>Milk, skimmed, dried, fortified</t>
  </si>
  <si>
    <t>Milk, skimmed, pasteurised, average</t>
  </si>
  <si>
    <t>0.13</t>
  </si>
  <si>
    <t>Liquorice powder</t>
  </si>
  <si>
    <t>Liver and bacon, fried, homemade</t>
  </si>
  <si>
    <t>Liver and onions, stewed, homemade</t>
  </si>
  <si>
    <t>Liver sausage</t>
  </si>
  <si>
    <t>Liver, calf, fried in corn oil</t>
  </si>
  <si>
    <t>Liver, calf, raw</t>
  </si>
  <si>
    <t>Liver, chicken, fried in corn oil</t>
  </si>
  <si>
    <t>Liver, chicken, raw</t>
  </si>
  <si>
    <t>Liver, lamb, fried in corn oil</t>
  </si>
  <si>
    <t>Lamb, New Zealand, leg, whole, frozen, roasted, lean and fat, weighed with bone</t>
  </si>
  <si>
    <t>Lamb, New Zealand, loin chops, frozen, grilled, lean</t>
  </si>
  <si>
    <t>Liver, pig, stewed</t>
  </si>
  <si>
    <t>Lobster, boiled</t>
  </si>
  <si>
    <t>Mince pies, homemade, individual</t>
  </si>
  <si>
    <t>Oil, rapeseed</t>
  </si>
  <si>
    <t>Oil, safflower</t>
  </si>
  <si>
    <t>Oil, sesame</t>
  </si>
  <si>
    <t>14.60</t>
  </si>
  <si>
    <t>Oil, soya</t>
  </si>
  <si>
    <t>15.60</t>
  </si>
  <si>
    <t>Oil, sunflower</t>
  </si>
  <si>
    <t>Oil, walnut</t>
  </si>
  <si>
    <t>Oil, wheatgerm</t>
  </si>
  <si>
    <t>18.60</t>
  </si>
  <si>
    <t>Okra with tomatoes and onion, Greek, homemade</t>
  </si>
  <si>
    <t>Molasses</t>
  </si>
  <si>
    <t>2.53</t>
  </si>
  <si>
    <t>Mint sauce</t>
  </si>
  <si>
    <t>Mint sauce, homemade</t>
  </si>
  <si>
    <t>Mint, dried</t>
  </si>
  <si>
    <t>Mint, fresh</t>
  </si>
  <si>
    <t>Mixed curry spices</t>
  </si>
  <si>
    <t>Mixed herbs, dried</t>
  </si>
  <si>
    <t>Lucozade</t>
  </si>
  <si>
    <t>Luncheon meat, Chinese, steamed</t>
  </si>
  <si>
    <t>Monkfish, flesh only, grilled</t>
  </si>
  <si>
    <t>Monkfish, flesh only, grilled, weighed with bones</t>
  </si>
  <si>
    <t>Olives, green, in brine, drained, flesh and skin</t>
  </si>
  <si>
    <t>Moussaka, retail, reheated</t>
  </si>
  <si>
    <t>Pasta, egg, fresh, raw</t>
  </si>
  <si>
    <t>0.71</t>
  </si>
  <si>
    <t>Pasta, egg, white, dried, raw</t>
  </si>
  <si>
    <t>Olives, green, in brine, drained, flesh and skin, weighed with stones</t>
  </si>
  <si>
    <t>Omelette, cheese, homemade</t>
  </si>
  <si>
    <t>9.55</t>
  </si>
  <si>
    <t>Muesli, Swiss style, no added sugar or salt, unfortified</t>
  </si>
  <si>
    <t>Muesli, Swiss style, unfortified</t>
  </si>
  <si>
    <t>Muffins, American style, chocolate chip, homemade</t>
  </si>
  <si>
    <t>10.37</t>
  </si>
  <si>
    <t>Muffins, American, chocolate, retail</t>
  </si>
  <si>
    <t>4.83</t>
  </si>
  <si>
    <t>Maltesers and similar products</t>
  </si>
  <si>
    <t>Mammie apple, flesh only</t>
  </si>
  <si>
    <t>Mandarin oranges, canned in juice, whole contents</t>
  </si>
  <si>
    <t>Mango, unripe, green flesh, raw</t>
  </si>
  <si>
    <t>Lamb, shoulder, half knuckle, braised, lean and fat</t>
  </si>
  <si>
    <t>Lamb, stewing, pressure cooked, lean and fat</t>
  </si>
  <si>
    <t>Mars bar and own brand equivalents</t>
  </si>
  <si>
    <t>7.31</t>
  </si>
  <si>
    <t>Marshmallows</t>
  </si>
  <si>
    <t>Marzipan, homemade</t>
  </si>
  <si>
    <t>2.17</t>
  </si>
  <si>
    <t>Mullet, Red, flesh only, grilled, weighed with bones and skin</t>
  </si>
  <si>
    <t>Mullet, Red, flesh only, raw</t>
  </si>
  <si>
    <t>Mushroom, dried</t>
  </si>
  <si>
    <t>Mushrooms, Chinese, dried, raw</t>
  </si>
  <si>
    <t>Meat loaf, homemade</t>
  </si>
  <si>
    <t>Meat samosas, takeaway</t>
  </si>
  <si>
    <t>4.45</t>
  </si>
  <si>
    <t>Meat spread</t>
  </si>
  <si>
    <t>Meatballs, pork and beef, in tomato sauce, homemade</t>
  </si>
  <si>
    <t>2.69</t>
  </si>
  <si>
    <t>Medlars, flesh only</t>
  </si>
  <si>
    <t>Melon seeds</t>
  </si>
  <si>
    <t>Melon, Canteloupe-type, flesh only</t>
  </si>
  <si>
    <t>Melon, Canteloupe-type, flesh only, weighed whole</t>
  </si>
  <si>
    <t>Lasagne, vegetable, wholemeal, homemade</t>
  </si>
  <si>
    <t>Lassi, sweetened</t>
  </si>
  <si>
    <t>Laverbread</t>
  </si>
  <si>
    <t>Melon, Galia, flesh only</t>
  </si>
  <si>
    <t>Pakora, vegetable, takeaway and restaurant</t>
  </si>
  <si>
    <t>3.73</t>
  </si>
  <si>
    <t>Pakora/bhajia, aubergine, fried in vegetable oil, homemade</t>
  </si>
  <si>
    <t>1.63</t>
  </si>
  <si>
    <t>Pakora/bhajia, cauliflower, fried in vegetable oil, homemade</t>
  </si>
  <si>
    <t>Pakora/bhajia, onion, fried in vegetable oil, homemade</t>
  </si>
  <si>
    <t>1.09</t>
  </si>
  <si>
    <t>Mustard, powder, made up</t>
  </si>
  <si>
    <t>Meringue, homemade</t>
  </si>
  <si>
    <t>Mustard, smooth</t>
  </si>
  <si>
    <t>Mustard, wholegrain</t>
  </si>
  <si>
    <t>Nectarines, flesh and skin</t>
  </si>
  <si>
    <t>Nectarines, flesh and skin, weighed with stones</t>
  </si>
  <si>
    <t>Pakora/bhajia, potato, carrot and pea, fried in vegetable oil, homemade</t>
  </si>
  <si>
    <t>1.67</t>
  </si>
  <si>
    <t>Pakora/bhajia, potato, fried in vegetable oil, homemade</t>
  </si>
  <si>
    <t>Pavlova, toffee/chocolate, no fruit</t>
  </si>
  <si>
    <t>10.83</t>
  </si>
  <si>
    <t>Pavlova, with fruit and cream</t>
  </si>
  <si>
    <t>Peach melba, homemade</t>
  </si>
  <si>
    <t>6.65</t>
  </si>
  <si>
    <t>Pakora/bhajia, vegetable, retail</t>
  </si>
  <si>
    <t>Pakoras, homemade</t>
  </si>
  <si>
    <t>Noodles, egg, medium, dried, boiled in unsalted water</t>
  </si>
  <si>
    <t>Noodles, egg, thick, dried, boiled in unsalted water</t>
  </si>
  <si>
    <t>Noodles, rice, fine, dried, boiled in unsalted water</t>
  </si>
  <si>
    <t>Nougat, homemade</t>
  </si>
  <si>
    <t>2.99</t>
  </si>
  <si>
    <t>Milk, Channel islands, whole, winter</t>
  </si>
  <si>
    <t>Milk, condensed, whole, sweetened</t>
  </si>
  <si>
    <t>4.99</t>
  </si>
  <si>
    <t>Lentil pie, homemade</t>
  </si>
  <si>
    <t>Lentil roast, homemade</t>
  </si>
  <si>
    <t>Lentil roast, with egg, homemade</t>
  </si>
  <si>
    <t>Lamb, mince, stewed with onions</t>
  </si>
  <si>
    <t>3.34</t>
  </si>
  <si>
    <t>Milk, semi-skimmed, pasteurised, summer and autumn</t>
  </si>
  <si>
    <t>Milk, semi-skimmed, pasteurised, winter and spring</t>
  </si>
  <si>
    <t>Milk, semi-skimmed, UHT</t>
  </si>
  <si>
    <t>Milk, sheeps, raw</t>
  </si>
  <si>
    <t>Nut croquettes, fried in sunflower oil, homemade</t>
  </si>
  <si>
    <t>Nut croquettes, fried in vegetable oil, homemade</t>
  </si>
  <si>
    <t>Nut cutlets, retail, fried in sunflower oil</t>
  </si>
  <si>
    <t>Nut cutlets, retail, fried in vegetable oil</t>
  </si>
  <si>
    <t>Nut cutlets, retail, grilled</t>
  </si>
  <si>
    <t>Nut roast, homemade</t>
  </si>
  <si>
    <t>Milk, skimmed, pasteurised, summer</t>
  </si>
  <si>
    <t>Milk, skimmed, pasteurised, winter</t>
  </si>
  <si>
    <t>Milk, skimmed, UHT</t>
  </si>
  <si>
    <t>Milk, soya, non-dairy alternative to milk, sweetened, fortified</t>
  </si>
  <si>
    <t>Milk, soya, non-dairy alternative to milk, unsweetened, fortified</t>
  </si>
  <si>
    <t>Liver, lamb, raw</t>
  </si>
  <si>
    <t>Liver, ox, raw</t>
  </si>
  <si>
    <t>Liver, ox, stewed</t>
  </si>
  <si>
    <t>Liver, pig, raw</t>
  </si>
  <si>
    <t>Pasta with ham and mushroom sauce, homemade</t>
  </si>
  <si>
    <t>Pasta with meat and tomato sauce, homemade</t>
  </si>
  <si>
    <t>Pasta, egg, fresh, filled with cheese and tomato, boiled in unsalted water</t>
  </si>
  <si>
    <t>3.12</t>
  </si>
  <si>
    <t>Pasta, egg, fresh, filled with cheese only, boiled in unsalted water</t>
  </si>
  <si>
    <t>3.54</t>
  </si>
  <si>
    <t>Okra with tomatoes and onion, West Indian, homemade</t>
  </si>
  <si>
    <t>Okra, boiled in unsalted water</t>
  </si>
  <si>
    <t>Okra, raw</t>
  </si>
  <si>
    <t>Okra, stir-fried in corn oil</t>
  </si>
  <si>
    <t>Pasta, egg, fresh, filled with meat, boiled in unsalted water</t>
  </si>
  <si>
    <t>Pasta, egg, fresh, filled with mushrooms, boiled in unsalted water</t>
  </si>
  <si>
    <t>2.27</t>
  </si>
  <si>
    <t>Pepper, capsicum, yellow, raw</t>
  </si>
  <si>
    <t>Pepper, cayenne, ground</t>
  </si>
  <si>
    <t>Pepper, white</t>
  </si>
  <si>
    <t>Peppermint creams, homemade</t>
  </si>
  <si>
    <t>Peppermints</t>
  </si>
  <si>
    <t>Pasta, egg, white, tagliatelle, fresh, boiled in unsalted water</t>
  </si>
  <si>
    <t>Omelette, curried, homemade</t>
  </si>
  <si>
    <t>20.52</t>
  </si>
  <si>
    <t>Omelette, plain, homemade</t>
  </si>
  <si>
    <t>Omelette, Spanish, homemade</t>
  </si>
  <si>
    <t>Onion sauce, made with semi-skimmed milk, homemade</t>
  </si>
  <si>
    <t>1.88</t>
  </si>
  <si>
    <t>Mangoes, ripe, flesh only, raw, weighed with skin and stone</t>
  </si>
  <si>
    <t>Mangoes, ripe, raw, flesh only</t>
  </si>
  <si>
    <t>Lamb, shoulder, raw, lean and fat, weighed with bone</t>
  </si>
  <si>
    <t>Lamb, shoulder, whole, roasted, lean and fat, weighed with bone</t>
  </si>
  <si>
    <t>Lamb, stewing, pressure cooked, lean</t>
  </si>
  <si>
    <t>Marrow, raw</t>
  </si>
  <si>
    <t>Mullet, Grey, flesh only, raw</t>
  </si>
  <si>
    <t>Mullet, Grey, grilled, weighed with bones and skin</t>
  </si>
  <si>
    <t>Mullet, Red, flesh only, grilled</t>
  </si>
  <si>
    <t>Onions, raw</t>
  </si>
  <si>
    <t>Orange juice, ambient, UHT</t>
  </si>
  <si>
    <t>Orange juice, chilled</t>
  </si>
  <si>
    <t>Orange juice, freshly squeezed</t>
  </si>
  <si>
    <t>Orange juice, freshly squeezed, weighed as whole fruit</t>
  </si>
  <si>
    <t>Orange roughy, raw</t>
  </si>
  <si>
    <t>Oranges, flesh only</t>
  </si>
  <si>
    <t>Mushrooms, Jew's ear, tender, dried, raw</t>
  </si>
  <si>
    <t>Mushrooms, Jew's ear, tender, dried, soaked, raw</t>
  </si>
  <si>
    <t>Mushrooms, Jew's ear, tough, dried, raw</t>
  </si>
  <si>
    <t>Mushrooms, Jew's ear, tough, dried, soaked, raw</t>
  </si>
  <si>
    <t>Melon, Canteloupe-type, flesh only, weighed with skin</t>
  </si>
  <si>
    <t>Melon, flesh only, average</t>
  </si>
  <si>
    <t>Melon, flesh only, average, weighed whole</t>
  </si>
  <si>
    <t>Melon, flesh only, average, weighed with skin</t>
  </si>
  <si>
    <t>Pastry, flaky/puff, retail, uncooked</t>
  </si>
  <si>
    <t>12.56</t>
  </si>
  <si>
    <t>Pastry, shortcrust, cooked, homemade</t>
  </si>
  <si>
    <t>18.62</t>
  </si>
  <si>
    <t>Pastry, shortcrust, retail, cooked</t>
  </si>
  <si>
    <t>14.10</t>
  </si>
  <si>
    <t>Pastry, shortcrust, retail, uncooked</t>
  </si>
  <si>
    <t>Pastry, shortcrust, uncooked, homemade</t>
  </si>
  <si>
    <t>15.93</t>
  </si>
  <si>
    <t>Pakora/bhajia, potato and cauliflower, fried in vegetable oil, homemade</t>
  </si>
  <si>
    <t>1.77</t>
  </si>
  <si>
    <t>15.86</t>
  </si>
  <si>
    <t>Pasty, vegetable, homemade</t>
  </si>
  <si>
    <t>Pasty, vegetable, wholemeal, homemade</t>
  </si>
  <si>
    <t>Pate, liver</t>
  </si>
  <si>
    <t>Pate, meat, reduced fat</t>
  </si>
  <si>
    <t>Pate, tuna</t>
  </si>
  <si>
    <t>Patra leaves, raw</t>
  </si>
  <si>
    <t>Pie, fruit, with pie filling, homemade</t>
  </si>
  <si>
    <t>Pie, game, homemade</t>
  </si>
  <si>
    <t>Pie, lemon meringue, retail</t>
  </si>
  <si>
    <t>Pie, lentil and cheese, homemade</t>
  </si>
  <si>
    <t>Peaches, canned in juice, whole contents</t>
  </si>
  <si>
    <t>Peaches, canned in syrup, whole contents</t>
  </si>
  <si>
    <t>Pancakes (served with crispy duck), pancakes only, takeaway</t>
  </si>
  <si>
    <t>Pancakes, savoury, made with semi-skimmed milk, homemade</t>
  </si>
  <si>
    <t>Nut and rice roast, mixed nuts with egg, homemade</t>
  </si>
  <si>
    <t>1.61</t>
  </si>
  <si>
    <t>Milk, evaporated, light</t>
  </si>
  <si>
    <t>Milk, evaporated, whole</t>
  </si>
  <si>
    <t>Milk, flavoured, pasteurised, chocolate</t>
  </si>
  <si>
    <t>Lamb, neck fillet, raw, lean</t>
  </si>
  <si>
    <t>Lentils, red, split, dried, boiled in unsalted water</t>
  </si>
  <si>
    <t>Lentils, red, split, dried, raw</t>
  </si>
  <si>
    <t>Milk, semi-skimmed, pasteurised, average</t>
  </si>
  <si>
    <t>Milk, human, mature</t>
  </si>
  <si>
    <t>1.92</t>
  </si>
  <si>
    <t>Milk, human, transitional</t>
  </si>
  <si>
    <t>Nut and vegetable roast, mixed nuts, homemade</t>
  </si>
  <si>
    <t>Pangasius, flesh only, poached</t>
  </si>
  <si>
    <t>Pangasius, flesh only, raw</t>
  </si>
  <si>
    <t>Papadums, takeaway</t>
  </si>
  <si>
    <t>7.95</t>
  </si>
  <si>
    <t>Papaya, raw, flesh only</t>
  </si>
  <si>
    <t>Papaya, raw, flesh only, weighed with skin and pips</t>
  </si>
  <si>
    <t>Nut roast, mixed nuts with egg, homemade</t>
  </si>
  <si>
    <t>Nut, mushroom and rice roast, homemade</t>
  </si>
  <si>
    <t>Nutmeg, ground</t>
  </si>
  <si>
    <t>25.90</t>
  </si>
  <si>
    <t>Nuts, mixed</t>
  </si>
  <si>
    <t>7.72</t>
  </si>
  <si>
    <t>Milk, whole, pasteurised, average</t>
  </si>
  <si>
    <t>2.29</t>
  </si>
  <si>
    <t>Milk, whole, pasteurised, summer and autumn</t>
  </si>
  <si>
    <t>Milk, whole, pasteurised, winter and spring</t>
  </si>
  <si>
    <t>Milk, whole, UHT</t>
  </si>
  <si>
    <t>2.36</t>
  </si>
  <si>
    <t>Milkshake, thick, takeaway</t>
  </si>
  <si>
    <t>1.21</t>
  </si>
  <si>
    <t>Milky Way and own brand equivalents</t>
  </si>
  <si>
    <t>7.73</t>
  </si>
  <si>
    <t>Peas, mange-tout, stir-fried in rapeseed oil</t>
  </si>
  <si>
    <t>Peas, marrowfat, canned, re-heated, drained</t>
  </si>
  <si>
    <t>Peas, mushy, canned, re-heated</t>
  </si>
  <si>
    <t>Peas, raw</t>
  </si>
  <si>
    <t>Peas, split, dried, boiled in unsalted water</t>
  </si>
  <si>
    <t>Peas, split, dried, raw</t>
  </si>
  <si>
    <t>Pizza, vegetarian, retail and takeaway</t>
  </si>
  <si>
    <t>Pasta, egg, fresh, filled with green vegetables/herbs and cheese, boiled in unsalted water</t>
  </si>
  <si>
    <t>Pecan nuts, kernel only, weighed with shells</t>
  </si>
  <si>
    <t>Peel, mixed</t>
  </si>
  <si>
    <t>Pepper, black</t>
  </si>
  <si>
    <t>Pepper, capsicum, red, boiled in unsalted water</t>
  </si>
  <si>
    <t>Pepper, capsicum, red, raw</t>
  </si>
  <si>
    <t>Pepper, capsicum, yellow, boiled in unsalted water</t>
  </si>
  <si>
    <t>Plantain, ripe, fried in rapeseed oil</t>
  </si>
  <si>
    <t>Plums, average, flesh and skin, stewed with sugar, weighed with stones</t>
  </si>
  <si>
    <t>Peppers, capsicum, chilli, green, raw</t>
  </si>
  <si>
    <t>Peppers, capsicum, chilli, red, raw</t>
  </si>
  <si>
    <t>Pasta, plain, fresh, boiled</t>
  </si>
  <si>
    <t>Pasta, ravioli, meat filling, canned in tomato sauce</t>
  </si>
  <si>
    <t>Onion sauce, made with skimmed milk, homemade</t>
  </si>
  <si>
    <t>Onion sauce, made with whole milk, homemade</t>
  </si>
  <si>
    <t>Muffins, American, not chocolate, retail</t>
  </si>
  <si>
    <t>Muffins, bran, homemade</t>
  </si>
  <si>
    <t>Muffins, English style, white</t>
  </si>
  <si>
    <t>Mangosteen, flesh only</t>
  </si>
  <si>
    <t>Marjoram, dried</t>
  </si>
  <si>
    <t>Lamb, shoulder, whole, roasted, lean</t>
  </si>
  <si>
    <t>Lamb, shoulder, whole, roasted, lean and fat</t>
  </si>
  <si>
    <t>Marrow, parwal, raw</t>
  </si>
  <si>
    <t>Onions, fried in rapeseed oil</t>
  </si>
  <si>
    <t>Onions, fried in sunflower oil</t>
  </si>
  <si>
    <t>Onions, pickled, drained</t>
  </si>
  <si>
    <t>Pastries, chocolate eclairs, fresh, homemade</t>
  </si>
  <si>
    <t>13.23</t>
  </si>
  <si>
    <t>Pastries, cream filled, retail</t>
  </si>
  <si>
    <t>Oranges, flesh only, weighed with peel and pips</t>
  </si>
  <si>
    <t>Oregano, dried, ground</t>
  </si>
  <si>
    <t>Oregano, fresh</t>
  </si>
  <si>
    <t>Ortaniques, flesh only</t>
  </si>
  <si>
    <t>Mushrooms, oyster, raw</t>
  </si>
  <si>
    <t>Mushrooms, shiitake, cooked</t>
  </si>
  <si>
    <t>Mushrooms, shiitake, dried, raw</t>
  </si>
  <si>
    <t>Mushrooms, white, fried in corn oil</t>
  </si>
  <si>
    <t>Mushrooms, white, fried in rapeseed oil</t>
  </si>
  <si>
    <t>0.75</t>
  </si>
  <si>
    <t>Mushrooms, white, fried in salted butter</t>
  </si>
  <si>
    <t>Mushrooms, white, raw</t>
  </si>
  <si>
    <t>Mushrooms, white, stewed in unsalted water</t>
  </si>
  <si>
    <t>Mussels in white wine sauce, cooked</t>
  </si>
  <si>
    <t>Pastry, flaky/puff, retail, cooked</t>
  </si>
  <si>
    <t>15.92</t>
  </si>
  <si>
    <t>Pak choi, steamed</t>
  </si>
  <si>
    <t>Pie, fish, white fish, homemade</t>
  </si>
  <si>
    <t>Pie, fish, white fish, retail, baked</t>
  </si>
  <si>
    <t>2.55</t>
  </si>
  <si>
    <t>Pie, fruit, individual, retail</t>
  </si>
  <si>
    <t>4.87</t>
  </si>
  <si>
    <t>Pie, fruit, one crust, homemade</t>
  </si>
  <si>
    <t>Pork, belly joint/slices, grilled, lean and fat</t>
  </si>
  <si>
    <t>Pastry, wholemeal, cooked, homemade</t>
  </si>
  <si>
    <t>18.36</t>
  </si>
  <si>
    <t>Pastry, wholemeal, uncooked, homemade</t>
  </si>
  <si>
    <t>Pie, fruit, wholemeal, one crust, homemade</t>
  </si>
  <si>
    <t>Pie, fruit, wholemeal, pastry top and bottom, blackcurrant, homemade</t>
  </si>
  <si>
    <t>7.65</t>
  </si>
  <si>
    <t>Pie, fruit, wholemeal, pastry top and bottom, homemade</t>
  </si>
  <si>
    <t>4.23</t>
  </si>
  <si>
    <t>Pie, fruit, wholemeal, with pie filling, homemade</t>
  </si>
  <si>
    <t>Pork, crackling, cooked</t>
  </si>
  <si>
    <t>15.30</t>
  </si>
  <si>
    <t>Pork, diced, casseroled, lean and fat</t>
  </si>
  <si>
    <t>Pork, diced, casseroled, lean only</t>
  </si>
  <si>
    <t>Pork, diced, kebabs, grilled, lean</t>
  </si>
  <si>
    <t>Pie, Quorn and vegetable</t>
  </si>
  <si>
    <t>Peaches, flesh and skin, raw, weighed with stone</t>
  </si>
  <si>
    <t>Peaches, raw, flesh and skin</t>
  </si>
  <si>
    <t>Pancakes, savoury, made with skimmed milk, homemade</t>
  </si>
  <si>
    <t>Pancakes, savoury, wholemeal, made with whole milk, homemade</t>
  </si>
  <si>
    <t>Nut and rice roast, mixed nuts, homemade</t>
  </si>
  <si>
    <t>Milk, flavoured, pasteurised, strawberry, banana</t>
  </si>
  <si>
    <t>Milk, goats, pasteurised</t>
  </si>
  <si>
    <t>Lentils, green and brown, whole, dried, boiled in unsalted water</t>
  </si>
  <si>
    <t>Lentils, green and brown, whole, dried, raw</t>
  </si>
  <si>
    <t>Pancakes, sweet, made with whole milk, homemade</t>
  </si>
  <si>
    <t>Pangasius, flesh only, baked</t>
  </si>
  <si>
    <t>Pears, canned in juice, whole contents</t>
  </si>
  <si>
    <t>Pears, dried</t>
  </si>
  <si>
    <t>Pears, Nashi, flesh and skin, raw</t>
  </si>
  <si>
    <t>Papaya, unripe, green flesh, raw</t>
  </si>
  <si>
    <t>Paprika</t>
  </si>
  <si>
    <t>Paratha, homemade</t>
  </si>
  <si>
    <t>8.51</t>
  </si>
  <si>
    <t>Parrot fish, raw</t>
  </si>
  <si>
    <t>Parsley, dried</t>
  </si>
  <si>
    <t>Oatcakes, homemade</t>
  </si>
  <si>
    <t>6.76</t>
  </si>
  <si>
    <t>Oatcakes, plain, retail</t>
  </si>
  <si>
    <t>5.67</t>
  </si>
  <si>
    <t>Octopus, raw</t>
  </si>
  <si>
    <t>Oil, coconut</t>
  </si>
  <si>
    <t>86.50</t>
  </si>
  <si>
    <t>Oil, cod liver</t>
  </si>
  <si>
    <t>Oil, corn</t>
  </si>
  <si>
    <t>14.40</t>
  </si>
  <si>
    <t>Oil, cottonseed</t>
  </si>
  <si>
    <t>26.10</t>
  </si>
  <si>
    <t>Oil, evening primrose</t>
  </si>
  <si>
    <t>Oil, grapeseed</t>
  </si>
  <si>
    <t>11.10</t>
  </si>
  <si>
    <t>Oil, hazelnut</t>
  </si>
  <si>
    <t>Oil, olive</t>
  </si>
  <si>
    <t>Oil, palm</t>
  </si>
  <si>
    <t>47.80</t>
  </si>
  <si>
    <t>Oil, peanut (groundnut)</t>
  </si>
  <si>
    <t>20.00</t>
  </si>
  <si>
    <t>Peas, mange-tout, raw</t>
  </si>
  <si>
    <t>Pasta shapes, coloured, flavoured, dried, raw</t>
  </si>
  <si>
    <t>Pizza, fish topped, takeaway</t>
  </si>
  <si>
    <t>Pizza, ham and pineapple, retail</t>
  </si>
  <si>
    <t>Pizza, meat topped, retail and takeaway</t>
  </si>
  <si>
    <t>Pizza, tomato, homemade</t>
  </si>
  <si>
    <t>Pork, leg joint, roasted well done, lean and fat</t>
  </si>
  <si>
    <t>Peas, sugar-snap, boiled in unsalted water</t>
  </si>
  <si>
    <t>Peas, sugar-snap, raw</t>
  </si>
  <si>
    <t>Pecan nuts, kernel only</t>
  </si>
  <si>
    <t>Plaice, flesh only, steamed, fillets weighed with bones and skin</t>
  </si>
  <si>
    <t>Plaice, in batter, fried in blended oil</t>
  </si>
  <si>
    <t>Plaice, in batter, fried in retail blend oil</t>
  </si>
  <si>
    <t>Plaice, in batter, fried in sunflower oil</t>
  </si>
  <si>
    <t>Plaice, in breadcrumbs, baked</t>
  </si>
  <si>
    <t>Plantain, boiled in unsalted water, flesh only</t>
  </si>
  <si>
    <t>Plantain, green flesh, raw</t>
  </si>
  <si>
    <t>Pork, loin chops, roasted, lean</t>
  </si>
  <si>
    <t>Pork, loin chops, roasted, lean and fat</t>
  </si>
  <si>
    <t>Peppers, capsicum, green, boiled in unsalted water</t>
  </si>
  <si>
    <t>Peppers, capsicum, green, raw</t>
  </si>
  <si>
    <t>Pasta, spaghetti, canned, in tomato sauce</t>
  </si>
  <si>
    <t>Onions, boiled in unsalted water</t>
  </si>
  <si>
    <t>Onions, dried, raw</t>
  </si>
  <si>
    <t>Onions, baked</t>
  </si>
  <si>
    <t>Muffins, English style, white, toasted</t>
  </si>
  <si>
    <t>Mulberries, whole fruit, raw</t>
  </si>
  <si>
    <t>Marmalade</t>
  </si>
  <si>
    <t>Marrow, boiled in unsalted water</t>
  </si>
  <si>
    <t>Mulberries, whole fruit, stewed without sugar</t>
  </si>
  <si>
    <t>Mullet, Grey, flesh only, grilled</t>
  </si>
  <si>
    <t>Onions, fried in lard</t>
  </si>
  <si>
    <t>Pastries, Asian</t>
  </si>
  <si>
    <t>Pastries, chocolate eclairs, cream filled, retail</t>
  </si>
  <si>
    <t>13.59</t>
  </si>
  <si>
    <t>Pie, apple, pastry, double crust, deep filled, retail</t>
  </si>
  <si>
    <t>Pie, apple, pastry, double crust, retail</t>
  </si>
  <si>
    <t>4.04</t>
  </si>
  <si>
    <t>16.05</t>
  </si>
  <si>
    <t>Pastries, Danish, retail</t>
  </si>
  <si>
    <t>11.83</t>
  </si>
  <si>
    <t>Pastries, Greek, baklava, retail</t>
  </si>
  <si>
    <t>9.65</t>
  </si>
  <si>
    <t>Pastry, cheese, shortcrust, homemade</t>
  </si>
  <si>
    <t>Ovaltine powder, made up with semi-skimmed milk</t>
  </si>
  <si>
    <t>Ovaltine powder, made up with skimmed milk</t>
  </si>
  <si>
    <t>Ovaltine powder, made up with whole milk</t>
  </si>
  <si>
    <t>2.19</t>
  </si>
  <si>
    <t>Ovaltine, powder</t>
  </si>
  <si>
    <t>Oxtail, meat only, stewed with added salt</t>
  </si>
  <si>
    <t>Oxtail, meat only, stewed, weighed with fat and bones</t>
  </si>
  <si>
    <t>Oxtail, raw</t>
  </si>
  <si>
    <t>Oysters, raw</t>
  </si>
  <si>
    <t>Oysters, raw, weighed with shells</t>
  </si>
  <si>
    <t>Pastry, flaky, cooked, homemade</t>
  </si>
  <si>
    <t>23.46</t>
  </si>
  <si>
    <t>Pastry, flaky, uncooked, homemade</t>
  </si>
  <si>
    <t>17.76</t>
  </si>
  <si>
    <t>Pork scratchings</t>
  </si>
  <si>
    <t>Pork, belly joint, roasted, lean and fat</t>
  </si>
  <si>
    <t>Pork, spare ribs, 'barbecue style', meat only, reheated,  weighed with bone</t>
  </si>
  <si>
    <t>Pork, belly joint/slices, raw, lean and fat</t>
  </si>
  <si>
    <t>Pie, fruit, pastry top and bottom, blackcurrant, homemade</t>
  </si>
  <si>
    <t>Pie, fruit, pastry top and bottom, homemade</t>
  </si>
  <si>
    <t>5.61</t>
  </si>
  <si>
    <t>Pork, chump chops, fried in corn oil, lean and fat, weighed with bone</t>
  </si>
  <si>
    <t>Pork, chump chops, raw, lean and fat</t>
  </si>
  <si>
    <t>Pork, chump chops, raw, lean and fat, weighed with bone</t>
  </si>
  <si>
    <t>Pork, chump steaks, fried in corn oil, lean and fat</t>
  </si>
  <si>
    <t>Pork, chump steaks, raw, lean and fat</t>
  </si>
  <si>
    <t>Pork, steaks, raw, lean</t>
  </si>
  <si>
    <t>Pork, steaks, raw, lean and fat</t>
  </si>
  <si>
    <t>Pork, steaks, stewed, lean</t>
  </si>
  <si>
    <t>4.88</t>
  </si>
  <si>
    <t>Pie, spinach, homemade</t>
  </si>
  <si>
    <t>5.62</t>
  </si>
  <si>
    <t>Peanut brittle, homemade</t>
  </si>
  <si>
    <t>Peanut butter, smooth</t>
  </si>
  <si>
    <t>Pancakes, stuffed with vegetables, homemade</t>
  </si>
  <si>
    <t>Nut and seed roast, mixed nuts and sunflower seeds with egg, homemade</t>
  </si>
  <si>
    <t>Milk, human, colostrum</t>
  </si>
  <si>
    <t>Nut and vegetable roast, mixed nuts with egg, homemade</t>
  </si>
  <si>
    <t>Pancakes, sweet, made with semi skimmed milk, homemade</t>
  </si>
  <si>
    <t>Pancakes, sweet, made with skimmed milk, homemade</t>
  </si>
  <si>
    <t>Pears, average, raw, flesh only</t>
  </si>
  <si>
    <t>Pears, average, stewed with sugar</t>
  </si>
  <si>
    <t>Pears, average, stewed without sugar</t>
  </si>
  <si>
    <t>Pine nuts, kernel only</t>
  </si>
  <si>
    <t>Pineapple juice, unsweetened</t>
  </si>
  <si>
    <t>Pineapple, canned in juice, whole contents</t>
  </si>
  <si>
    <t>Pears, Nashi, flesh and skin, raw, weighed with core</t>
  </si>
  <si>
    <t>Pears, raw, flesh and skin</t>
  </si>
  <si>
    <t>Pears, raw, flesh only, peeled, weighed with skin and core</t>
  </si>
  <si>
    <t>Parsley, fresh</t>
  </si>
  <si>
    <t>Parsnip, boiled in unsalted water</t>
  </si>
  <si>
    <t>Parsnip, raw</t>
  </si>
  <si>
    <t>Partridge, meat only, roasted</t>
  </si>
  <si>
    <t>Partridge, meat only, roasted, weighed with bone</t>
  </si>
  <si>
    <t>Passion fruit juice</t>
  </si>
  <si>
    <t>Passion fruit, flesh and pips</t>
  </si>
  <si>
    <t>Passion fruit, flesh and pips, weighed with skin</t>
  </si>
  <si>
    <t>Pasta and sauce mixes, dried, raw</t>
  </si>
  <si>
    <t>2.25</t>
  </si>
  <si>
    <t>Peas, frozen, microwaved</t>
  </si>
  <si>
    <t>Peas, frozen, raw</t>
  </si>
  <si>
    <t>Peas, mange-tout, boiled in unsalted water</t>
  </si>
  <si>
    <t>Pork, leg joint, roasted well done, lean</t>
  </si>
  <si>
    <t>Potato chips, homemade, fried in sunflower oil</t>
  </si>
  <si>
    <t>Potato chips, microwave, cooked</t>
  </si>
  <si>
    <t>Pork, loin chops, barbecued, lean</t>
  </si>
  <si>
    <t>Pork, loin chops, barbecued, lean and fat</t>
  </si>
  <si>
    <t>Plaice, flesh only, baked</t>
  </si>
  <si>
    <t>Plaice, flesh only, raw</t>
  </si>
  <si>
    <t>Plaice, flesh only, steamed</t>
  </si>
  <si>
    <t>Pork, loin chops, microwaved, lean</t>
  </si>
  <si>
    <t>Pork, loin chops, microwaved, lean and fat</t>
  </si>
  <si>
    <t>Pork, loin chops, raw, lean and fat</t>
  </si>
  <si>
    <t>8.00</t>
  </si>
  <si>
    <t>Pork, loin chops, raw, lean and fat, weighed with bone</t>
  </si>
  <si>
    <t>Potato croquettes, fried in blended oil</t>
  </si>
  <si>
    <t>Potato powder, instant, made up with semi-skimmed milk</t>
  </si>
  <si>
    <t>Potato powder, instant, made up with skimmed milk</t>
  </si>
  <si>
    <t>Pork, loin chops, roasted, lean and fat, weighed with bone</t>
  </si>
  <si>
    <t>Pork, loin joint, pot-roasted, lean</t>
  </si>
  <si>
    <t>Peppers, green, stuffed with rice, homemade</t>
  </si>
  <si>
    <t>Onions, fried in butter</t>
  </si>
  <si>
    <t>Mulberries, whole fruit, stewed with sugar</t>
  </si>
  <si>
    <t>Pasta, white, twists, fusilli, dried, boiled in salted water</t>
  </si>
  <si>
    <t>Pasta, wholewheat, spaghetti, dried, boiled in unsalted water</t>
  </si>
  <si>
    <t>0.17</t>
  </si>
  <si>
    <t>Pasta, wholewheat, spaghetti, dried, raw</t>
  </si>
  <si>
    <t>Pastichio</t>
  </si>
  <si>
    <t>3.71</t>
  </si>
  <si>
    <t>Piccalilli</t>
  </si>
  <si>
    <t>Pickle, sweet</t>
  </si>
  <si>
    <t>Pie, apple, one crust, homemade</t>
  </si>
  <si>
    <t>Pie, apple, pastry top and bottom, homemade</t>
  </si>
  <si>
    <t>5.63</t>
  </si>
  <si>
    <t>Plums, Victoria, stewed without sugar</t>
  </si>
  <si>
    <t>Plums, Victoria, stewed without sugar, weighed with stones</t>
  </si>
  <si>
    <t>Plums, yellow, flesh and skin, raw</t>
  </si>
  <si>
    <t>Plums, yellow, flesh and skin, raw, weighed with stones</t>
  </si>
  <si>
    <t>Polenta, hydrated, raw</t>
  </si>
  <si>
    <t>Pollock, Alaskan, flesh only, baked</t>
  </si>
  <si>
    <t>Pollock, Alaskan, flesh only, raw</t>
  </si>
  <si>
    <t>Pie, apple, wholemeal, one crust, homemade</t>
  </si>
  <si>
    <t>Pie, apple, wholemeal, pastry top and bottom, homemade</t>
  </si>
  <si>
    <t>7.68</t>
  </si>
  <si>
    <t>20.16</t>
  </si>
  <si>
    <t>Pastry, choux, cooked, homemade</t>
  </si>
  <si>
    <t>5.82</t>
  </si>
  <si>
    <t>Pastry, choux, uncooked, homemade</t>
  </si>
  <si>
    <t>3.78</t>
  </si>
  <si>
    <t>Pastry, filo, retail, cooked</t>
  </si>
  <si>
    <t>Pastry, filo, retail, uncooked</t>
  </si>
  <si>
    <t>Pie, Cottage, homemade</t>
  </si>
  <si>
    <t>Pie, Cottage/Shepherd's, reheated</t>
  </si>
  <si>
    <t>Pork pie, individual</t>
  </si>
  <si>
    <t>Potatoes, old, roasted in sunflower oil, flesh only</t>
  </si>
  <si>
    <t>Potatoes, old, wedges, with skin, homemade, cooked in rapeseed oil</t>
  </si>
  <si>
    <t>Pork, spare ribs, 'barbecue style', meat only, retail, reheated</t>
  </si>
  <si>
    <t>Pork, belly joint/slices, raw, lean and fat, weighed with bone</t>
  </si>
  <si>
    <t>Pork, chump chops, fried in corn oil, lean and fat</t>
  </si>
  <si>
    <t>Pork, spare ribs, in black bean sauce, meat and sauce only, homemade, weighed with bone</t>
  </si>
  <si>
    <t>2.48</t>
  </si>
  <si>
    <t>Pork, spare ribs, raw, lean and fat</t>
  </si>
  <si>
    <t>Pork, steaks, grilled, lean</t>
  </si>
  <si>
    <t>Pork, steaks, grilled, lean and fat</t>
  </si>
  <si>
    <t>Profiteroles with sauce, frozen</t>
  </si>
  <si>
    <t>14.01</t>
  </si>
  <si>
    <t>Prune juice</t>
  </si>
  <si>
    <t>Prunes, canned in juice, whole contents</t>
  </si>
  <si>
    <t>Pork, steaks, stewed, lean and fat</t>
  </si>
  <si>
    <t>Pork, stir-fried with vegetables, homemade</t>
  </si>
  <si>
    <t>Pie, steak and kidney, double crust, homemade</t>
  </si>
  <si>
    <t>Pie, steak and kidney, single crust, homemade</t>
  </si>
  <si>
    <t>6.06</t>
  </si>
  <si>
    <t>12.78</t>
  </si>
  <si>
    <t>0.95</t>
  </si>
  <si>
    <t>Nut and seed roast, mixed nuts and sunflower seeds, homemade</t>
  </si>
  <si>
    <t>Peanuts, raisins and chocolate chips</t>
  </si>
  <si>
    <t>Peanuts, roasted and salted</t>
  </si>
  <si>
    <t>Pears, average, flesh and skin, raw, weighed with core and stalk</t>
  </si>
  <si>
    <t>0.01</t>
  </si>
  <si>
    <t>Pilau, egg and potato, brown rice, homemade</t>
  </si>
  <si>
    <t>Pilau, egg and potato, homemade</t>
  </si>
  <si>
    <t>Pilau, mushroom, homemade</t>
  </si>
  <si>
    <t>Pilau, prawn, homemade</t>
  </si>
  <si>
    <t>Pilau, vegetable, homemade</t>
  </si>
  <si>
    <t>Pork, fillet strips, stir-fried in corn oil, lean</t>
  </si>
  <si>
    <t>Pork, fillet, raw, lean and fat</t>
  </si>
  <si>
    <t>Pork, hand, shoulder joint, pressure cooked, lean</t>
  </si>
  <si>
    <t>Pork, hand, shoulder joint, pressure cooked, lean and fat</t>
  </si>
  <si>
    <t>Pork, hand, shoulder joint, raw, lean</t>
  </si>
  <si>
    <t>Pork, hand, shoulder joint, raw, lean and fat</t>
  </si>
  <si>
    <t>Pineapple, canned in syrup, whole contents</t>
  </si>
  <si>
    <t>Peas, boiled in unsalted water</t>
  </si>
  <si>
    <t>Peas, canned in water, re-heated, drained</t>
  </si>
  <si>
    <t>Peas, dried, boiled in unsalted water</t>
  </si>
  <si>
    <t>Peas, dried, raw</t>
  </si>
  <si>
    <t>Peas, frozen, boiled in unsalted water</t>
  </si>
  <si>
    <t>Pizza, cheese and tomato, retail</t>
  </si>
  <si>
    <t>4.12</t>
  </si>
  <si>
    <t>Pizza, chicken topped, retail</t>
  </si>
  <si>
    <t>Pork, leg joint, roast, lean only</t>
  </si>
  <si>
    <t>Quiche, Lorraine, shortcrust pastry, retail</t>
  </si>
  <si>
    <t>Quiche, Lorraine, wholemeal pastry, homemade</t>
  </si>
  <si>
    <t>13.37</t>
  </si>
  <si>
    <t>Quiche, mushroom, homemade</t>
  </si>
  <si>
    <t>Quiche, mushroom, wholemeal, homemade</t>
  </si>
  <si>
    <t>Potato chips, oven ready, no batter, baked</t>
  </si>
  <si>
    <t>Potato chips, oven ready, with batter, baked</t>
  </si>
  <si>
    <t>Pork, loin chops, frozen, grilled, lean</t>
  </si>
  <si>
    <t>Pork, loin chops, grilled, lean</t>
  </si>
  <si>
    <t>Pork, loin chops, grilled, lean and fat</t>
  </si>
  <si>
    <t>Potato chips, straight cut, frozen, fried in dripping</t>
  </si>
  <si>
    <t>Potato chips, thick cut, frozen, fried in corn oil</t>
  </si>
  <si>
    <t>Potato crisps, fried in sunflower oil</t>
  </si>
  <si>
    <t>Potato crisps, low fat</t>
  </si>
  <si>
    <t>1.85</t>
  </si>
  <si>
    <t>Radish, red, raw, flesh and skin</t>
  </si>
  <si>
    <t>Radish, white/mooli, raw</t>
  </si>
  <si>
    <t>Raisins</t>
  </si>
  <si>
    <t>Raita, homemade</t>
  </si>
  <si>
    <t>1.32</t>
  </si>
  <si>
    <t>Potato powder, instant, made up with water</t>
  </si>
  <si>
    <t>Plums, average, flesh and skin, stewed without sugar</t>
  </si>
  <si>
    <t>Plums, average, flesh and skin, stewed without sugar, weighed with stones</t>
  </si>
  <si>
    <t>Plums, average, raw, flesh and skin</t>
  </si>
  <si>
    <t>Pasta, white,  twists, fusilli, dried, boiled in unsalted water</t>
  </si>
  <si>
    <t>Onions, fried in corn oil</t>
  </si>
  <si>
    <t>Pheasant, meat only, roasted</t>
  </si>
  <si>
    <t>Pheasant, meat only, roasted, weighed with bone</t>
  </si>
  <si>
    <t>Physalis, fruit only</t>
  </si>
  <si>
    <t>Pasta, white, spaghetti, dried, boiled in unsalted water</t>
  </si>
  <si>
    <t>Pesto, red</t>
  </si>
  <si>
    <t>4.68</t>
  </si>
  <si>
    <t>Plums, Victoria, flesh and skin, raw, weighed with stones</t>
  </si>
  <si>
    <t>Pork, spare rib chops, braised, lean and fat, weighed with bone</t>
  </si>
  <si>
    <t>Pork, spare rib chops, raw, lean and fat</t>
  </si>
  <si>
    <t>Pork, spare rib chops, raw, lean and fat, weighed with bone</t>
  </si>
  <si>
    <t>Pollock, Alaskan, flesh only, steamed</t>
  </si>
  <si>
    <t>Pie, banoffee</t>
  </si>
  <si>
    <t>Pie, beef, puff or shortcrust pastry, family size, retail</t>
  </si>
  <si>
    <t>5.53</t>
  </si>
  <si>
    <t>Pie, beef, puff or shortcrust pastry, individual, retail</t>
  </si>
  <si>
    <t>7.90</t>
  </si>
  <si>
    <t>Pie, cheese and potato, homemade</t>
  </si>
  <si>
    <t>Pie, chicken and mushroom, single crust, homemade</t>
  </si>
  <si>
    <t>4.35</t>
  </si>
  <si>
    <t>Pie, chicken, individual, baked</t>
  </si>
  <si>
    <t>Poppy seeds</t>
  </si>
  <si>
    <t>Pork chops in mustard and cream, homemade</t>
  </si>
  <si>
    <t>Pork chops in mustard and cream, homemade, weighed with bone</t>
  </si>
  <si>
    <t>7.14</t>
  </si>
  <si>
    <t>6.03</t>
  </si>
  <si>
    <t>Pork, spare ribs, 'barbecue style', homemade, weighed with bone</t>
  </si>
  <si>
    <t>2.82</t>
  </si>
  <si>
    <t>Rice, ready-cooked, "plain", re-heated</t>
  </si>
  <si>
    <t>Rice, red, raw</t>
  </si>
  <si>
    <t>Poussin, raw, meat and skin</t>
  </si>
  <si>
    <t>Poussin, raw, meat and skin, weighed with bone</t>
  </si>
  <si>
    <t>Prawn crackers, takeaway</t>
  </si>
  <si>
    <t>3.64</t>
  </si>
  <si>
    <t>Pork, spare ribs, Chinese barbecue, takeaway</t>
  </si>
  <si>
    <t>Pork, spare ribs, in black bean sauce, meat and sauce only, homemade</t>
  </si>
  <si>
    <t>Prawns, king, raw</t>
  </si>
  <si>
    <t>Prawns, standard, dried</t>
  </si>
  <si>
    <t>Prawns, standard, purchased cooked</t>
  </si>
  <si>
    <t>Pre-mixed spirit based drinks</t>
  </si>
  <si>
    <t>Prickly pears, flesh and seeds</t>
  </si>
  <si>
    <t>Rice, white, basmati, boiled in unsalted water</t>
  </si>
  <si>
    <t>Rice, white, basmati, easy cook, boiled in unsalted water</t>
  </si>
  <si>
    <t>Prunes, flesh and skin</t>
  </si>
  <si>
    <t>Prunes, flesh and skin, stewed with sugar</t>
  </si>
  <si>
    <t>Pork, diced, kebabs, grilled, lean and fat</t>
  </si>
  <si>
    <t>Pork, diced, raw, lean</t>
  </si>
  <si>
    <t>Pork, diced, raw, lean and fat</t>
  </si>
  <si>
    <t>Pork, diced, slow-cooked, lean</t>
  </si>
  <si>
    <t>Pork, diced, slow-cooked, lean and fat</t>
  </si>
  <si>
    <t>Peanuts and raisins</t>
  </si>
  <si>
    <t>Peanuts, dry roasted</t>
  </si>
  <si>
    <t>Pancakes, stuffed with vegetables, wholemeal, homemade</t>
  </si>
  <si>
    <t>1.39</t>
  </si>
  <si>
    <t>Pilaf, rice with tomato, homemade</t>
  </si>
  <si>
    <t>Pigeon, meat only, roasted, weighed with bone</t>
  </si>
  <si>
    <t>Pilaf, rice with spinach, homemade</t>
  </si>
  <si>
    <t>Pork, fillet slices, grilled, lean</t>
  </si>
  <si>
    <t>Pork, fillet slices, grilled, lean and fat</t>
  </si>
  <si>
    <t>Potato cakes, fried in rapeseed oil</t>
  </si>
  <si>
    <t>Potato chips, crinkle cut, frozen, fried in corn oil</t>
  </si>
  <si>
    <t>Potato chips, fine cut, from fast food outlets</t>
  </si>
  <si>
    <t>Potato chips, fine cut, frozen, fried in blended vegetable oil</t>
  </si>
  <si>
    <t>Pork, hand, shoulder joint, roasted, lean</t>
  </si>
  <si>
    <t>Pork, hand, shoulder joint, roasted, lean and fat</t>
  </si>
  <si>
    <t>Pineapple, dried</t>
  </si>
  <si>
    <t>Pineapple, flesh only, raw, weighed with skin and top</t>
  </si>
  <si>
    <t>Pineapple, raw, flesh only</t>
  </si>
  <si>
    <t>Pinni, homemade</t>
  </si>
  <si>
    <t>15.46</t>
  </si>
  <si>
    <t>Pistachio nuts, kernel only, roasted and salted</t>
  </si>
  <si>
    <t>7.40</t>
  </si>
  <si>
    <t>Pistachio nuts, kernel only, roasted and salted, weighed with shells</t>
  </si>
  <si>
    <t>Pizza base, raw</t>
  </si>
  <si>
    <t>Pork, leg joint, raw, lean</t>
  </si>
  <si>
    <t>Pork, leg joint, raw, lean and fat</t>
  </si>
  <si>
    <t>Pork, leg joint, raw, lean and fat, weighed with bone</t>
  </si>
  <si>
    <t>Pork, leg joint, roast, lean and fat</t>
  </si>
  <si>
    <t>Potato chips, homemade, fried in dripping</t>
  </si>
  <si>
    <t>10.55</t>
  </si>
  <si>
    <t>Quiche, vegetable, retail</t>
  </si>
  <si>
    <t>8.34</t>
  </si>
  <si>
    <t>Quinces, flesh only</t>
  </si>
  <si>
    <t>Potato chips, straight cut, frozen, fried in blended oil</t>
  </si>
  <si>
    <t>Potato chips, straight cut, frozen, fried in corn oil</t>
  </si>
  <si>
    <t>Rabbit, stewed, meat only, weighed with bone</t>
  </si>
  <si>
    <t>Raddiccio, raw</t>
  </si>
  <si>
    <t>Radish leaves, raw</t>
  </si>
  <si>
    <t>1.94</t>
  </si>
  <si>
    <t>Rusks</t>
  </si>
  <si>
    <t>Saag, homemade</t>
  </si>
  <si>
    <t>1.45</t>
  </si>
  <si>
    <t>Saffron</t>
  </si>
  <si>
    <t>Sage, dried, ground</t>
  </si>
  <si>
    <t>Sage, fresh</t>
  </si>
  <si>
    <t>Sago, raw</t>
  </si>
  <si>
    <t>Salad cream</t>
  </si>
  <si>
    <t>Rambutan, flesh only</t>
  </si>
  <si>
    <t>Raita, yogurt and gram flour, homemade</t>
  </si>
  <si>
    <t>3.83</t>
  </si>
  <si>
    <t>Pork, loin joint, pot-roasted, lean and fat</t>
  </si>
  <si>
    <t>Pork, loin joint, raw, lean and fat</t>
  </si>
  <si>
    <t>Pork, loin joint, raw, lean and fat, weighed with bone</t>
  </si>
  <si>
    <t>Pork, loin joint, roasted, lean</t>
  </si>
  <si>
    <t>Pork, loin joint, roasted, lean and fat</t>
  </si>
  <si>
    <t>Peppers, green, stuffed with vegetables, cheese topping, homemade</t>
  </si>
  <si>
    <t>Pasta, white, dried, boiled in unsalted water</t>
  </si>
  <si>
    <t>Pasta, white, dried, raw</t>
  </si>
  <si>
    <t>Plums, Victoria, flesh and skin, raw</t>
  </si>
  <si>
    <t>Pork, loin steaks, raw, lean and fat</t>
  </si>
  <si>
    <t>Pork, mince, raw</t>
  </si>
  <si>
    <t>Pork, mince, stewed</t>
  </si>
  <si>
    <t>Pork, spare rib chops, braised, lean</t>
  </si>
  <si>
    <t>Pork, spare rib chops, braised, lean and fat</t>
  </si>
  <si>
    <t>Potatoes, new and salad, boiled in salted water, flesh and skin</t>
  </si>
  <si>
    <t>Potatoes, new and salad, boiled in unsalted water, flesh and skin</t>
  </si>
  <si>
    <t>Potatoes, new and salad, flesh only, raw</t>
  </si>
  <si>
    <t>Potatoes, new, frozen, `roast' in corn oil</t>
  </si>
  <si>
    <t>Potatoes, old, baked, flesh and skin</t>
  </si>
  <si>
    <t>Potatoes, old, baked, flesh only</t>
  </si>
  <si>
    <t>Pork, spare rib joint, pot-roasted, lean</t>
  </si>
  <si>
    <t>Pork, spare rib joint, pot-roasted, lean and fat</t>
  </si>
  <si>
    <t>Pomegranate juice drink</t>
  </si>
  <si>
    <t>Pomegranate, flesh and pips</t>
  </si>
  <si>
    <t>Pomegranate, flesh and pips, weighed with skin</t>
  </si>
  <si>
    <t>Pomelo, flesh only</t>
  </si>
  <si>
    <t>Pomelo, flesh only, weighed with peel and pips</t>
  </si>
  <si>
    <t>Pomfret, black, raw</t>
  </si>
  <si>
    <t>Pomfret, white, raw</t>
  </si>
  <si>
    <t>Popcorn, candied</t>
  </si>
  <si>
    <t>Popcorn, salted, retail</t>
  </si>
  <si>
    <t>Pork, spare rib slices, grilled, lean and fat, weighed with bone</t>
  </si>
  <si>
    <t>Pork, spare rib slices, raw, lean and fat, weighed with bone</t>
  </si>
  <si>
    <t>Rice, savoury, including chicken, beef, mushroom and vegetable varieties, dried, cooked</t>
  </si>
  <si>
    <t>Rice, savoury, including chicken, beef, mushroom and vegetable varieties, dried, uncooked</t>
  </si>
  <si>
    <t>0.91</t>
  </si>
  <si>
    <t>Prawns, king, grilled from raw</t>
  </si>
  <si>
    <t>Prawns, king, purchased cooked</t>
  </si>
  <si>
    <t>Prawns, king, purchased cooked, weighed with shells</t>
  </si>
  <si>
    <t>Sapodilla, flesh only</t>
  </si>
  <si>
    <t>Sardines, canned in brine, drained</t>
  </si>
  <si>
    <t>Sardines, canned in olive oil, drained</t>
  </si>
  <si>
    <t>Pork, sweet and sour, made with lean pork, homemade</t>
  </si>
  <si>
    <t>Pork, sweet and sour, made with sweet and sour cook in sauce</t>
  </si>
  <si>
    <t>1.75</t>
  </si>
  <si>
    <t>Pork, trotters and tails, boiled with added salt</t>
  </si>
  <si>
    <t>Porridge oats, unfortified</t>
  </si>
  <si>
    <t>Porridge oats, unfortified, cooked, made up with semi-skimmed milk</t>
  </si>
  <si>
    <t>Pie, turkey, single crust, homemade</t>
  </si>
  <si>
    <t>Pie, vegetable, homemade</t>
  </si>
  <si>
    <t>2.59</t>
  </si>
  <si>
    <t>Peanuts, kernel only, plain, unsalted</t>
  </si>
  <si>
    <t>8.66</t>
  </si>
  <si>
    <t>Peanuts, kernel only, plain, weighed with shells</t>
  </si>
  <si>
    <t>5.98</t>
  </si>
  <si>
    <t>Pie, vegetable, wholemeal, homemade</t>
  </si>
  <si>
    <t>Pigeon, meat only, roasted</t>
  </si>
  <si>
    <t>Pork, fat, average, raw, extra trimmed</t>
  </si>
  <si>
    <t>Porridge, made with whole milk</t>
  </si>
  <si>
    <t>Port</t>
  </si>
  <si>
    <t>Pot savouries</t>
  </si>
  <si>
    <t>Pot savouries, made up</t>
  </si>
  <si>
    <t>Rice, wild, raw</t>
  </si>
  <si>
    <t>Pork, fat, average, raw</t>
  </si>
  <si>
    <t>20.40</t>
  </si>
  <si>
    <t>Porridge, made with milk and water</t>
  </si>
  <si>
    <t>Porridge, made with water</t>
  </si>
  <si>
    <t>Pudding, Christmas, retail</t>
  </si>
  <si>
    <t>3.57</t>
  </si>
  <si>
    <t>Pudding, Eve's pudding, homemade</t>
  </si>
  <si>
    <t>7.88</t>
  </si>
  <si>
    <t>Pudding, Queen of Puddings, homemade</t>
  </si>
  <si>
    <t>Pudding, rice, canned</t>
  </si>
  <si>
    <t>Pudding, rice, canned, low fat</t>
  </si>
  <si>
    <t>Pudding, rice, homemade, with semi-skimmed milk</t>
  </si>
  <si>
    <t>2.79</t>
  </si>
  <si>
    <t>Potato chips, fine cut, frozen, fried in corn oil</t>
  </si>
  <si>
    <t>Potato chips, fine cut, frozen, fried in dripping</t>
  </si>
  <si>
    <t>Pork, lean, average, raw</t>
  </si>
  <si>
    <t>Pork, lean, average, raw, extra trimmed</t>
  </si>
  <si>
    <t>Pork, leg joint, frozen, roasted, lean</t>
  </si>
  <si>
    <t>Pork, leg joint, frozen, roasted, lean and fat</t>
  </si>
  <si>
    <t>Pork, leg joint, microwaved, lean</t>
  </si>
  <si>
    <t>Pork, leg joint, microwaved, lean and fat</t>
  </si>
  <si>
    <t>Potato chips, fried in commercial oil, from takeaway fish and chip shops</t>
  </si>
  <si>
    <t>4.29</t>
  </si>
  <si>
    <t>3.37</t>
  </si>
  <si>
    <t>Potato chips, homemade, fried in rapeseed oil</t>
  </si>
  <si>
    <t>Rocket, raw</t>
  </si>
  <si>
    <t>Roe, cod, hard, coated in batter, fried</t>
  </si>
  <si>
    <t>Roe, cod, hard, raw</t>
  </si>
  <si>
    <t>Roe, herring, soft, raw</t>
  </si>
  <si>
    <t>Rohu, raw</t>
  </si>
  <si>
    <t>Rosemary, dried</t>
  </si>
  <si>
    <t>7.37</t>
  </si>
  <si>
    <t>Rosemary, fresh</t>
  </si>
  <si>
    <t>2.15</t>
  </si>
  <si>
    <t>Roulade, spinach</t>
  </si>
  <si>
    <t>7.33</t>
  </si>
  <si>
    <t>Rum baba, homemade</t>
  </si>
  <si>
    <t>Quinoa, raw</t>
  </si>
  <si>
    <t>Quorn korma</t>
  </si>
  <si>
    <t>Quorn, pieces, as purchased</t>
  </si>
  <si>
    <t>Rabbit, raw, meat only</t>
  </si>
  <si>
    <t>Rabbit, stewed, meat only</t>
  </si>
  <si>
    <t>Sausages, pork, reduced fat, raw</t>
  </si>
  <si>
    <t>Potato powder, instant, made up with whole milk</t>
  </si>
  <si>
    <t>Potato powder, instant, raw</t>
  </si>
  <si>
    <t>Potato products, shaped, frozen, baked</t>
  </si>
  <si>
    <t>Potato rings</t>
  </si>
  <si>
    <t>Potato snacks, pringle-type, fried in vegetable oil</t>
  </si>
  <si>
    <t>8.41</t>
  </si>
  <si>
    <t>Potato wedges, retail, cooked</t>
  </si>
  <si>
    <t>2.49</t>
  </si>
  <si>
    <t>Plums, average, raw, flesh and skin, weighed with stones</t>
  </si>
  <si>
    <t>Peppers, stuffed with beef, rice and vegetables, homemade</t>
  </si>
  <si>
    <t>Pesto sauce, homemade</t>
  </si>
  <si>
    <t>12.26</t>
  </si>
  <si>
    <t>Pesto, green</t>
  </si>
  <si>
    <t>Red snapper, flesh only, fried in blended oil, weighed with bones and skin</t>
  </si>
  <si>
    <t>Plums, average, stewed with sugar, flesh and skin</t>
  </si>
  <si>
    <t>Pork, loin steaks, fried in corn oil, lean and fat</t>
  </si>
  <si>
    <t>16.79</t>
  </si>
  <si>
    <t>Salmis of pheasant, homemade</t>
  </si>
  <si>
    <t>Salmon en croute, retail</t>
  </si>
  <si>
    <t>Pork, loin steaks, fried in corn oil, lean</t>
  </si>
  <si>
    <t>Potato, leek and celery bake</t>
  </si>
  <si>
    <t>Potatoes with onions and eggs, fried</t>
  </si>
  <si>
    <t>Potatoes, duchesse</t>
  </si>
  <si>
    <t>Red snapper, flesh only, raw</t>
  </si>
  <si>
    <t>Redcurrants, raw</t>
  </si>
  <si>
    <t>Redcurrants, stewed with sugar</t>
  </si>
  <si>
    <t>Redcurrants, stewed without sugar</t>
  </si>
  <si>
    <t>Redfish, raw</t>
  </si>
  <si>
    <t>Relish, corn/cucumber/onion</t>
  </si>
  <si>
    <t>Relish, tomato based</t>
  </si>
  <si>
    <t>Rhubarb, stems only, raw</t>
  </si>
  <si>
    <t>Potatoes, old, baked, flesh only, weighed with skin</t>
  </si>
  <si>
    <t>Potatoes, old, boiled in salted water, flesh only</t>
  </si>
  <si>
    <t>Pork, spare rib joint, raw, lean and fat</t>
  </si>
  <si>
    <t>Pork, spare rib joint, raw, lean and fat, weighed with bone</t>
  </si>
  <si>
    <t>Pork, spare rib slices, grilled, lean and fat</t>
  </si>
  <si>
    <t>7.50</t>
  </si>
  <si>
    <t>Potatoes, old, mashed with butter</t>
  </si>
  <si>
    <t>2.42</t>
  </si>
  <si>
    <t>Potatoes, old, mashed with reduced fat spread</t>
  </si>
  <si>
    <t>Pork, spare rib steaks, raw, lean and fat</t>
  </si>
  <si>
    <t>Pork, spare ribs, 'barbecue style', homemade</t>
  </si>
  <si>
    <t>Potatoes, old, roasted in lard</t>
  </si>
  <si>
    <t>Potatoes, old, roasted in rapeseed oil</t>
  </si>
  <si>
    <t>Rice, pilau, plain, homemade</t>
  </si>
  <si>
    <t>7.42</t>
  </si>
  <si>
    <t>Sandwich, white bread, chicken salad</t>
  </si>
  <si>
    <t>Sandwich, white bread, egg mayonnaise</t>
  </si>
  <si>
    <t>Sandwich, white bread, ham salad</t>
  </si>
  <si>
    <t>0.94</t>
  </si>
  <si>
    <t>Skate, grilled, weighed with bones</t>
  </si>
  <si>
    <t>Skate, raw</t>
  </si>
  <si>
    <t>Smartie-type sweets</t>
  </si>
  <si>
    <t>Smoothies</t>
  </si>
  <si>
    <t>Rice, Thai fragrant, boiled in unsalted water</t>
  </si>
  <si>
    <t>Rice, Thai fragrant, raw</t>
  </si>
  <si>
    <t>Rice, white, Italian "Arborio" risotto, boiled in unsalted water</t>
  </si>
  <si>
    <t>Rice, white, basmati, easy cook, raw</t>
  </si>
  <si>
    <t>Rice, white, basmati, raw</t>
  </si>
  <si>
    <t>Prunes, flesh and skin, stewed with sugar, weighed with stones</t>
  </si>
  <si>
    <t>Prunes, flesh and skin, stewed without sugar</t>
  </si>
  <si>
    <t>Prunes, flesh and skin, stewed without sugar, weighed with stones</t>
  </si>
  <si>
    <t>Prunes, ready-to-eat, semi-dried</t>
  </si>
  <si>
    <t>Pork, fat, average, cooked</t>
  </si>
  <si>
    <t>17.90</t>
  </si>
  <si>
    <t>Sauce, curry, onion, with butter, homemade</t>
  </si>
  <si>
    <t>15.49</t>
  </si>
  <si>
    <t>Prunes, flesh and skin, weighed with stones</t>
  </si>
  <si>
    <t>Rice, white, pudding, raw</t>
  </si>
  <si>
    <t>Rice, wild, boiled in unsalted water</t>
  </si>
  <si>
    <t>Sauce, curry, tomato and onion, homemade</t>
  </si>
  <si>
    <t>Sauce, dry, casserole mix</t>
  </si>
  <si>
    <t>Sauce, dry, casserole mix, made up</t>
  </si>
  <si>
    <t>Prunes, ready-to-eat, semi-dried, weighed with stones</t>
  </si>
  <si>
    <t>Pudding, bread and butter, homemade</t>
  </si>
  <si>
    <t>Pudding, Christmas, homemade</t>
  </si>
  <si>
    <t>Rissoles, brown rice, fried in sunflower oil</t>
  </si>
  <si>
    <t>Rissoles, brown rice, fried in vegetable oil</t>
  </si>
  <si>
    <t>Rissoles, chick pea, fried in sunflower oil</t>
  </si>
  <si>
    <t>2.06</t>
  </si>
  <si>
    <t>Pudding, rice, homemade, with skimmed milk</t>
  </si>
  <si>
    <t>Pudding, rice, homemade, with whole milk</t>
  </si>
  <si>
    <t>Pudding, sponge, canned</t>
  </si>
  <si>
    <t>Pudding, sponge, homemade</t>
  </si>
  <si>
    <t>Pudding, sponge, with dried fruit, homemade</t>
  </si>
  <si>
    <t>4.24</t>
  </si>
  <si>
    <t>11.80</t>
  </si>
  <si>
    <t>Potato chips, fried in beef dripping, from takeaway fish and chip shops</t>
  </si>
  <si>
    <t>Pudding, spotted dick, homemade</t>
  </si>
  <si>
    <t>9.02</t>
  </si>
  <si>
    <t>Pudding, suet, homemade</t>
  </si>
  <si>
    <t>9.88</t>
  </si>
  <si>
    <t>Pumpkin seeds</t>
  </si>
  <si>
    <t>Pumpkin, flesh only, boiled in unsalted water</t>
  </si>
  <si>
    <t>Potato chips, fried in palm oil, from takeaway fish and chip shops</t>
  </si>
  <si>
    <t>Potato chips, fried in rapeseed oil, from takeaway fish and chip shops</t>
  </si>
  <si>
    <t>Potato chips, homemade, fried in corn oil</t>
  </si>
  <si>
    <t>11.19</t>
  </si>
  <si>
    <t>Rock Salmon/Dogfish, in batter, fried in sunflower oil, weighed with bones</t>
  </si>
  <si>
    <t>Rock Salmon/Dogfish, raw</t>
  </si>
  <si>
    <t>Sausages, pork, frozen, grilled</t>
  </si>
  <si>
    <t>Squash, butternut, baked</t>
  </si>
  <si>
    <t>Squash, butternut, raw</t>
  </si>
  <si>
    <t>Squash, spaghetti, baked</t>
  </si>
  <si>
    <t>Squash, spaghetti, raw</t>
  </si>
  <si>
    <t>Squid, dried</t>
  </si>
  <si>
    <t>Squid, raw</t>
  </si>
  <si>
    <t>Star fruit</t>
  </si>
  <si>
    <t>Sausages, pork, raw</t>
  </si>
  <si>
    <t>9.15</t>
  </si>
  <si>
    <t>Salad, beetroot and onion in French dressing</t>
  </si>
  <si>
    <t>Salad, Greek</t>
  </si>
  <si>
    <t>Salad cream, reduced fat</t>
  </si>
  <si>
    <t>Rape leaves, raw</t>
  </si>
  <si>
    <t>Raspberries, raw</t>
  </si>
  <si>
    <t>Raspberries, stewed with sugar</t>
  </si>
  <si>
    <t>Raspberries, stewed without sugar</t>
  </si>
  <si>
    <t>Ratatouille, homemade</t>
  </si>
  <si>
    <t>Re-fried beans</t>
  </si>
  <si>
    <t>Red pea loaf</t>
  </si>
  <si>
    <t>Red rice, boiled in unsalted water</t>
  </si>
  <si>
    <t>Salad, tomato and onion</t>
  </si>
  <si>
    <t>Salad, Waldorf</t>
  </si>
  <si>
    <t>1.53</t>
  </si>
  <si>
    <t>Scones, cheese, homemade</t>
  </si>
  <si>
    <t>7.18</t>
  </si>
  <si>
    <t>Scones, fruit, retail</t>
  </si>
  <si>
    <t>6.30</t>
  </si>
  <si>
    <t>Salad, wholemeal pasta, with vegetables and mayonnaise</t>
  </si>
  <si>
    <t>Salami</t>
  </si>
  <si>
    <t>Salami snack</t>
  </si>
  <si>
    <t>6.37</t>
  </si>
  <si>
    <t>Scones, potato, homemade</t>
  </si>
  <si>
    <t>Scones, wholemeal, homemade</t>
  </si>
  <si>
    <t>Scotch broth, homemade</t>
  </si>
  <si>
    <t>2.57</t>
  </si>
  <si>
    <t>Salmon, farmed, flesh only, raw</t>
  </si>
  <si>
    <t>Red snapper, flesh only, fried in sunflower oil</t>
  </si>
  <si>
    <t>Red snapper, flesh only, fried in sunflower oil, weighed with bones and skin</t>
  </si>
  <si>
    <t>Salmon, farmed, flesh only, grilled, weighed with bones and skin</t>
  </si>
  <si>
    <t>Rhubarb, stems only, stewed with sugar</t>
  </si>
  <si>
    <t>Rhubarb, stems only, stewed without sugar</t>
  </si>
  <si>
    <t>Rice and black-eye beans</t>
  </si>
  <si>
    <t>Rice and black-eye beans, brown rice</t>
  </si>
  <si>
    <t>Rice and pigeon peas</t>
  </si>
  <si>
    <t>Rice and pigeon peas, brown rice</t>
  </si>
  <si>
    <t>Rice and red kidney beans</t>
  </si>
  <si>
    <t>Rice and red kidney beans, brown rice</t>
  </si>
  <si>
    <t>Potatoes, old, boiled in unsalted water, flesh only</t>
  </si>
  <si>
    <t>Rice, brown, easy cook, boiled in unsalted water</t>
  </si>
  <si>
    <t>Rice, brown, easy cook, raw</t>
  </si>
  <si>
    <t>Rice, brown, wholegrain, boiled in unsalted water</t>
  </si>
  <si>
    <t>Potatoes, old, microwaved, flesh and skin</t>
  </si>
  <si>
    <t>Potatoes, old, potato wedges, with skin, cooked in sunflower oil, homemade</t>
  </si>
  <si>
    <t>Potatoes, old, raw, flesh only</t>
  </si>
  <si>
    <t>Potatoes, old, roasted in corn oil</t>
  </si>
  <si>
    <t>0.84</t>
  </si>
  <si>
    <t>Samosas, vegetable, retail</t>
  </si>
  <si>
    <t>Sandwich, white bread, bacon, lettuce and tomato</t>
  </si>
  <si>
    <t>Sandwich, white bread, cheddar cheese and pickle</t>
  </si>
  <si>
    <t>Skate, grilled</t>
  </si>
  <si>
    <t>Sweetcorn, kernels, boiled 'on the cob' in unsalted water, weighed with core</t>
  </si>
  <si>
    <t>Sweetcorn, kernels, raw</t>
  </si>
  <si>
    <t>Sweets, boiled</t>
  </si>
  <si>
    <t>Sweets, chew sweets</t>
  </si>
  <si>
    <t>Sweets, sherbert</t>
  </si>
  <si>
    <t>Sandwich, white bread, tuna mayonnaise</t>
  </si>
  <si>
    <t>1.29</t>
  </si>
  <si>
    <t>Rice, white, Italian Arborio risotto, raw</t>
  </si>
  <si>
    <t>Rice, white, long grain, boiled in unsalted water</t>
  </si>
  <si>
    <t>Rice, white, long grain, easy cook, boiled in unsalted water</t>
  </si>
  <si>
    <t>Rice, white, long grain, easy cook, raw</t>
  </si>
  <si>
    <t>Rice, white, long grain, raw</t>
  </si>
  <si>
    <t>Sauce, Chinese cook in, sweet &amp; sour</t>
  </si>
  <si>
    <t>Sauce, Chinese stir fry</t>
  </si>
  <si>
    <t>Soup, gazpacho, homemade</t>
  </si>
  <si>
    <t>Soup, goulash, homemade</t>
  </si>
  <si>
    <t>Sauce, curry, onion, with vegetable oil, homemade</t>
  </si>
  <si>
    <t>1.96</t>
  </si>
  <si>
    <t>Sauce, curry, sweet, UK type, homemade</t>
  </si>
  <si>
    <t>Soup, instant, dried, as purchased</t>
  </si>
  <si>
    <t>Soup, instant, dried, as served</t>
  </si>
  <si>
    <t>Soup, lentil, canned</t>
  </si>
  <si>
    <t>Soup, lentil, homemade</t>
  </si>
  <si>
    <t>Soup, low calorie, canned</t>
  </si>
  <si>
    <t>Soup, minestrone, canned</t>
  </si>
  <si>
    <t>Sauce, Indian cook in, korma/tikka masala</t>
  </si>
  <si>
    <t>Sauce, pasta, carbonara type</t>
  </si>
  <si>
    <t>7.67</t>
  </si>
  <si>
    <t>Risotto, chicken, homemade</t>
  </si>
  <si>
    <t>Risotto, plain, homemade</t>
  </si>
  <si>
    <t>Risotto, vegetable, brown rice</t>
  </si>
  <si>
    <t>Risotto, white rice, vegetable, homemade</t>
  </si>
  <si>
    <t>Rissoles, chick pea, fried in vegetable oil</t>
  </si>
  <si>
    <t>Rissoles, lentil, fried in sunflower oil</t>
  </si>
  <si>
    <t>Rissoles, lentil, fried in vegetable oil</t>
  </si>
  <si>
    <t>Rissoles, vegetable, fried in sunflower oil</t>
  </si>
  <si>
    <t>Rissoles, vegetable, fried in vegetable oil</t>
  </si>
  <si>
    <t>Rock cakes, homemade</t>
  </si>
  <si>
    <t>Rock Salmon/Dogfish, in batter, fried in blended oil</t>
  </si>
  <si>
    <t>Pudding, sponge, with jam or treacle, homemade</t>
  </si>
  <si>
    <t>4.41</t>
  </si>
  <si>
    <t>Rock Salmon/Dogfish, in batter, fried in retail blend oil</t>
  </si>
  <si>
    <t>Pumpkin, flesh only, raw</t>
  </si>
  <si>
    <t>Puri, homemade</t>
  </si>
  <si>
    <t>Quiche, cheese and egg, homemade</t>
  </si>
  <si>
    <t>Quiche, cheese and egg, wholemeal, homemade</t>
  </si>
  <si>
    <t>11.82</t>
  </si>
  <si>
    <t>Quiche, Lorraine, homemade</t>
  </si>
  <si>
    <t>Sausages, pork, chilled, fried in vegetable oil</t>
  </si>
  <si>
    <t>Sausages, pork, chilled, grilled</t>
  </si>
  <si>
    <t>Sausages, pork, frozen, fried in vegetable oil</t>
  </si>
  <si>
    <t>Squash, acorn, baked</t>
  </si>
  <si>
    <t>Squash, acorn, raw</t>
  </si>
  <si>
    <t>Tomatoes, standard, fried in corn oil</t>
  </si>
  <si>
    <t>Tomatoes, standard, fried in rapeseed oil</t>
  </si>
  <si>
    <t>Tomatoes, standard, grilled, flesh and seeds only</t>
  </si>
  <si>
    <t>Sausages, pork, reduced fat, fried in vegetable oil</t>
  </si>
  <si>
    <t>Sausages, pork, reduced fat, grilled</t>
  </si>
  <si>
    <t>2.24</t>
  </si>
  <si>
    <t>Salad, potato, with French dressing</t>
  </si>
  <si>
    <t>Salad, potato, with mayonnaise</t>
  </si>
  <si>
    <t>Salad, potato, with mayonnaise, retail</t>
  </si>
  <si>
    <t>Salad, rice, brown</t>
  </si>
  <si>
    <t>Salad, rice, homemade</t>
  </si>
  <si>
    <t>1.04</t>
  </si>
  <si>
    <t>Scampi, coated in breadcrumbs, fried in sunflower oil</t>
  </si>
  <si>
    <t>Scampi, in breadcrumbs, frozen, fried in rapeseed oil</t>
  </si>
  <si>
    <t>Stock gel</t>
  </si>
  <si>
    <t>Stock, chicken, ready made, retail</t>
  </si>
  <si>
    <t>Stout, Guinness</t>
  </si>
  <si>
    <t>Scones, fruit, wholemeal, homemade</t>
  </si>
  <si>
    <t>Scones, plain, homemade</t>
  </si>
  <si>
    <t>Scones, plain, retail</t>
  </si>
  <si>
    <t>Tortilla, wheat, soft</t>
  </si>
  <si>
    <t>Strawberries, raw</t>
  </si>
  <si>
    <t>Strudel, fruit filled, retail, frozen</t>
  </si>
  <si>
    <t>5.02</t>
  </si>
  <si>
    <t>Stuffing mix, dried</t>
  </si>
  <si>
    <t>Stuffing mix, dried, assorted flavours, made up</t>
  </si>
  <si>
    <t>Stuffing, sage and onion, homemade</t>
  </si>
  <si>
    <t>Suet, shredded</t>
  </si>
  <si>
    <t>49.90</t>
  </si>
  <si>
    <t>Scotch eggs, retail</t>
  </si>
  <si>
    <t>Scotch pancakes, homemade</t>
  </si>
  <si>
    <t>Salmon, farmed, flesh only, baked</t>
  </si>
  <si>
    <t>Salmon, farmed, flesh only, grilled</t>
  </si>
  <si>
    <t>2.95</t>
  </si>
  <si>
    <t>Salmon, farmed, flesh only, steamed</t>
  </si>
  <si>
    <t>Salmon, farmed, flesh only, steamed, fillets weighed with bones and skin</t>
  </si>
  <si>
    <t>Salmon, pink, canned in brine, drained</t>
  </si>
  <si>
    <t>0.92</t>
  </si>
  <si>
    <t>Salmon, red, canned in brine, drained</t>
  </si>
  <si>
    <t>Salmon, red, canned in brine, skinless and boneless, drained</t>
  </si>
  <si>
    <t>Rice and split peas</t>
  </si>
  <si>
    <t>Rice and split peas, brown rice</t>
  </si>
  <si>
    <t>Rice, brown, basmati, boiled in unsalted water</t>
  </si>
  <si>
    <t>Rice, brown, basmati, raw</t>
  </si>
  <si>
    <t>Salt</t>
  </si>
  <si>
    <t>Salted fish, Chinese, bones removed, steamed</t>
  </si>
  <si>
    <t>Sambar, homemade</t>
  </si>
  <si>
    <t>Rice, brown, wholegrain, raw</t>
  </si>
  <si>
    <t>Rice, egg fried, ready cooked, re-heated, retail, not takeaway</t>
  </si>
  <si>
    <t>Rice, egg fried, takeaway</t>
  </si>
  <si>
    <t>Samosas, lamb, deep fried in rapeseed oil, homemade</t>
  </si>
  <si>
    <t>3.72</t>
  </si>
  <si>
    <t>Shrimps, boiled, weighed with shells</t>
  </si>
  <si>
    <t>Shrimps, canned in brine, drained</t>
  </si>
  <si>
    <t>Shrimps, dried</t>
  </si>
  <si>
    <t>Shrimps, frozen</t>
  </si>
  <si>
    <t>Sweetcorn, kernels, boiled 'on the cob' in unsalted water</t>
  </si>
  <si>
    <t>Turkey, self-basting, light meat, roasted</t>
  </si>
  <si>
    <t>Turkey, skin, dry, roasted</t>
  </si>
  <si>
    <t>Turkey, skin, moist, roasted</t>
  </si>
  <si>
    <t>Turkey, skin, raw</t>
  </si>
  <si>
    <t>Sole, flesh only, grilled, fillets weighed with skin</t>
  </si>
  <si>
    <t>Sorbet, fruit</t>
  </si>
  <si>
    <t>Souffle, cheese, homemade</t>
  </si>
  <si>
    <t>Sardines, canned in sunflower oil, drained</t>
  </si>
  <si>
    <t>Sardines, flesh only, grilled, weighed with skin and bones</t>
  </si>
  <si>
    <t>1.48</t>
  </si>
  <si>
    <t>Sardines, flesh only, raw</t>
  </si>
  <si>
    <t>Sauce, cheese, packet mix, dry</t>
  </si>
  <si>
    <t>17.60</t>
  </si>
  <si>
    <t>Soup, chicken, cream of, canned, condensed</t>
  </si>
  <si>
    <t>Soup, cream of tomato, canned</t>
  </si>
  <si>
    <t>Soup, French onion, homemade</t>
  </si>
  <si>
    <t>Soup, chicken, cream of, canned</t>
  </si>
  <si>
    <t>Taro leaves, raw</t>
  </si>
  <si>
    <t>Taro leaves, steamed</t>
  </si>
  <si>
    <t>Taro, baked</t>
  </si>
  <si>
    <t>Taro, steamed</t>
  </si>
  <si>
    <t>Tarragon, dried, ground</t>
  </si>
  <si>
    <t>Tarragon, fresh</t>
  </si>
  <si>
    <t>Tart, bakewell, homemade</t>
  </si>
  <si>
    <t>Tart, custard, large, homemade</t>
  </si>
  <si>
    <t>Tart, mincemeat, one crust, homemade</t>
  </si>
  <si>
    <t>Tartare sauce</t>
  </si>
  <si>
    <t>Tartlets, strawberry, homemade</t>
  </si>
  <si>
    <t>6.18</t>
  </si>
  <si>
    <t>Sauce, duck a l'orange</t>
  </si>
  <si>
    <t>Sauce, pasta, four cheese</t>
  </si>
  <si>
    <t>5.73</t>
  </si>
  <si>
    <t>Sauce, pasta, tomato based, for bolognese</t>
  </si>
  <si>
    <t>Sauce, pasta, tomato based, napoletana</t>
  </si>
  <si>
    <t>Sauce, pasta, tomato based, reduced fat</t>
  </si>
  <si>
    <t>Sauce, pasta, tomato based, with added vegetables</t>
  </si>
  <si>
    <t>Sauce, pasta, white, with ham and mushrooms, homemade</t>
  </si>
  <si>
    <t>Rock Salmon/Dogfish, in batter, fried in blended oil, weighed with bones</t>
  </si>
  <si>
    <t>Rock Salmon/Dogfish, in batter, fried in dripping</t>
  </si>
  <si>
    <t>Rock Salmon/Dogfish, in batter, fried in dripping, weighed with bones</t>
  </si>
  <si>
    <t>Sausage roll, flaky pastry, ready-to-eat, retail</t>
  </si>
  <si>
    <t>10.36</t>
  </si>
  <si>
    <t>Sausage rolls, short pastry, homemade</t>
  </si>
  <si>
    <t>Spinach, mature, raw</t>
  </si>
  <si>
    <t>Rock Salmon/Dogfish, in batter, fried in retail blend oil, weighed with bones</t>
  </si>
  <si>
    <t>Rock Salmon/Dogfish, in batter, fried in sunflower oil</t>
  </si>
  <si>
    <t>10.65</t>
  </si>
  <si>
    <t>Sausages, beef, fried in vegetable oil</t>
  </si>
  <si>
    <t>7.57</t>
  </si>
  <si>
    <t>Sausages, beef, grilled</t>
  </si>
  <si>
    <t>Sausages, beef, raw</t>
  </si>
  <si>
    <t>7.59</t>
  </si>
  <si>
    <t>Spring onions, bulbs and tops, raw</t>
  </si>
  <si>
    <t>Spring onions, bulbs only, raw</t>
  </si>
  <si>
    <t>Spring rolls, meat, takeaway</t>
  </si>
  <si>
    <t>3.81</t>
  </si>
  <si>
    <t>Tomato ketchup</t>
  </si>
  <si>
    <t>Tomato puree</t>
  </si>
  <si>
    <t>Tomato sauce, homemade</t>
  </si>
  <si>
    <t>Tomatoes, canned, whole contents</t>
  </si>
  <si>
    <t>Tomatoes, cherry, raw</t>
  </si>
  <si>
    <t>Whelks, boiled</t>
  </si>
  <si>
    <t>Whelks, boiled, weighed with shells</t>
  </si>
  <si>
    <t>Steak and kidney pudding, homemade</t>
  </si>
  <si>
    <t>5.76</t>
  </si>
  <si>
    <t>Sausages, premium, fried in vegetable oil</t>
  </si>
  <si>
    <t>Salad, green</t>
  </si>
  <si>
    <t>Salad, pasta, vegetables and mayonnaise</t>
  </si>
  <si>
    <t>Sausages, premium, raw</t>
  </si>
  <si>
    <t>Sausages, vegetarian, baked/grilled</t>
  </si>
  <si>
    <t>2.33</t>
  </si>
  <si>
    <t>Saveloy, unbattered, takeaway</t>
  </si>
  <si>
    <t>Scallops, steamed</t>
  </si>
  <si>
    <t>Scampi, coated in breadcrumbs, baked</t>
  </si>
  <si>
    <t>Stock cubes, chicken, made up with water</t>
  </si>
  <si>
    <t>Stock cubes, vegetable</t>
  </si>
  <si>
    <t>Stock cubes, chicken</t>
  </si>
  <si>
    <t>Tortilla chips fried in sunflower oil</t>
  </si>
  <si>
    <t>5.84</t>
  </si>
  <si>
    <t>Treacle, black</t>
  </si>
  <si>
    <t>Trifle, fruit, retail</t>
  </si>
  <si>
    <t>Trifle, homemade</t>
  </si>
  <si>
    <t>4.42</t>
  </si>
  <si>
    <t>Trifle, with Dream Topping</t>
  </si>
  <si>
    <t>Tripe and onions, stewed, homemade</t>
  </si>
  <si>
    <t>Tripe, dressed, raw</t>
  </si>
  <si>
    <t>Tripe, dressed, stewed in milk</t>
  </si>
  <si>
    <t>Trout, brown, raw</t>
  </si>
  <si>
    <t>3.43</t>
  </si>
  <si>
    <t>2.77</t>
  </si>
  <si>
    <t>Seafood selection</t>
  </si>
  <si>
    <t>Seafood sticks</t>
  </si>
  <si>
    <t>Seakale, stem only, boiled in unsalted water</t>
  </si>
  <si>
    <t>Seaweed, Irish moss, raw</t>
  </si>
  <si>
    <t>Seaweed, kombu, dried, raw</t>
  </si>
  <si>
    <t>Seaweed, nori, dried, raw</t>
  </si>
  <si>
    <t>Seaweed, wakame, dried, raw</t>
  </si>
  <si>
    <t>Semolina, raw</t>
  </si>
  <si>
    <t>Sesame prawn toast, takeaway</t>
  </si>
  <si>
    <t>Salmon, smoked (cold-smoked)</t>
  </si>
  <si>
    <t>Salmon, smoked (hot-smoked)</t>
  </si>
  <si>
    <t>Salmon, wild, baked</t>
  </si>
  <si>
    <t>Salmon, wild, flesh only, raw</t>
  </si>
  <si>
    <t>Salmon, wild, grilled</t>
  </si>
  <si>
    <t>Salmon, wild, steamed</t>
  </si>
  <si>
    <t>Salsify, flesh only, boiled in unsalted water</t>
  </si>
  <si>
    <t>Salsify, flesh only, raw</t>
  </si>
  <si>
    <t>Shepherd's pie, vegetable</t>
  </si>
  <si>
    <t>Shepherd's pie, vegetable, retail</t>
  </si>
  <si>
    <t>Sherry, medium</t>
  </si>
  <si>
    <t>Samosas, lamb, baked, homemade</t>
  </si>
  <si>
    <t>Shish kebab, meat only</t>
  </si>
  <si>
    <t>Shish kebabs, with onions and peppers, homemade</t>
  </si>
  <si>
    <t>Shortbread</t>
  </si>
  <si>
    <t>17.45</t>
  </si>
  <si>
    <t>Shortcake, caramel, chocolate covered, retail</t>
  </si>
  <si>
    <t>15.18</t>
  </si>
  <si>
    <t>Shrimps, boiled</t>
  </si>
  <si>
    <t>Sweetcorn, dried</t>
  </si>
  <si>
    <t>0.93</t>
  </si>
  <si>
    <t>Sweetcorn, kernels, 'on-the-cob', raw, weighed with core</t>
  </si>
  <si>
    <t>Turkey, light meat, roasted</t>
  </si>
  <si>
    <t>Turkey, meat, average, raw</t>
  </si>
  <si>
    <t>Turkey, meat, average, roasted</t>
  </si>
  <si>
    <t>Turkey, mince, stewed</t>
  </si>
  <si>
    <t>Yogurt, whole milk, infant, fruit flavour</t>
  </si>
  <si>
    <t>Yogurt, whole milk, plain</t>
  </si>
  <si>
    <t>1.91</t>
  </si>
  <si>
    <t>Yogurt, whole milk, twin pot, not fruit</t>
  </si>
  <si>
    <t>Swordfish, flesh only, grilled</t>
  </si>
  <si>
    <t>Souffle, plain, homemade</t>
  </si>
  <si>
    <t>4.02</t>
  </si>
  <si>
    <t>Sardines, canned in tomato sauce, whole contents</t>
  </si>
  <si>
    <t>Sardines, flesh only, grilled</t>
  </si>
  <si>
    <t>2.35</t>
  </si>
  <si>
    <t>Soup, broccoli and stilton, carton, chilled</t>
  </si>
  <si>
    <t>Soup, carrot and coriander, carton, chilled</t>
  </si>
  <si>
    <t>Soup, carrot and orange, homemade</t>
  </si>
  <si>
    <t>Soup, chicken noodle, dried</t>
  </si>
  <si>
    <t>Soup, chicken noodle, dried, as served</t>
  </si>
  <si>
    <t>Turnip tops, boiled in unsalted water</t>
  </si>
  <si>
    <t>Taro, boiled in unsalted water</t>
  </si>
  <si>
    <t>Taro, raw</t>
  </si>
  <si>
    <t>Turkey, whole, raw, weighed with bone</t>
  </si>
  <si>
    <t>Turnip, boiled in unsalted water</t>
  </si>
  <si>
    <t>Turnip, flesh only, raw</t>
  </si>
  <si>
    <t>Twiglets</t>
  </si>
  <si>
    <t>Tzatziki</t>
  </si>
  <si>
    <t>Urad dahl, homemade</t>
  </si>
  <si>
    <t>Veal, escalope, fried in corn oil</t>
  </si>
  <si>
    <t>1.76</t>
  </si>
  <si>
    <t>Veal, escalope, raw</t>
  </si>
  <si>
    <t>Veal, mince, raw</t>
  </si>
  <si>
    <t>Veal, mince, stewed</t>
  </si>
  <si>
    <t>Vegeburger, retail, grilled</t>
  </si>
  <si>
    <t>Soup, mulligatawny, homemade</t>
  </si>
  <si>
    <t>3.68</t>
  </si>
  <si>
    <t>Soup, mushroom, carton, chilled</t>
  </si>
  <si>
    <t>Soup, mushroom, cream of, canned</t>
  </si>
  <si>
    <t>Soup, oxtail, canned</t>
  </si>
  <si>
    <t>Soup, pea and ham, homemade</t>
  </si>
  <si>
    <t>Soup, potato and leek, homemade</t>
  </si>
  <si>
    <t>Soup, tomato, carton, chilled</t>
  </si>
  <si>
    <t>Soup, vegetable, canned</t>
  </si>
  <si>
    <t>Sauce, sweet and sour, take-away</t>
  </si>
  <si>
    <t>Sauce, tomato and mushroom, homemade</t>
  </si>
  <si>
    <t>Sauce, tomato based, homemade</t>
  </si>
  <si>
    <t>Sauce, traditional cook in, tomato based</t>
  </si>
  <si>
    <t>Sauce, traditional cook in, white sauce based</t>
  </si>
  <si>
    <t>1.69</t>
  </si>
  <si>
    <t>Sauces, Indian cook in, other</t>
  </si>
  <si>
    <t>Sauerkraut</t>
  </si>
  <si>
    <t>Spinach, baby, boiled in unsalted water</t>
  </si>
  <si>
    <t>Spirits, 40% volume</t>
  </si>
  <si>
    <t>Sprats, fried</t>
  </si>
  <si>
    <t>Sprats, fried, weighed with bones</t>
  </si>
  <si>
    <t>Sprats, raw</t>
  </si>
  <si>
    <t>Spring greens, boiled in unsalted water</t>
  </si>
  <si>
    <t>Spring greens, raw</t>
  </si>
  <si>
    <t>Tofu, soya bean, steamed</t>
  </si>
  <si>
    <t>Tofu, soya bean, steamed, fried</t>
  </si>
  <si>
    <t>Tomato juice</t>
  </si>
  <si>
    <t>Water chestnuts, raw</t>
  </si>
  <si>
    <t>Water, distilled</t>
  </si>
  <si>
    <t>Watercress, raw</t>
  </si>
  <si>
    <t>Welsh cakes, homemade</t>
  </si>
  <si>
    <t>Welsh cheesecakes, homemade</t>
  </si>
  <si>
    <t>8.39</t>
  </si>
  <si>
    <t>Welsh rarebit, homemade</t>
  </si>
  <si>
    <t>17.38</t>
  </si>
  <si>
    <t>Welsh rarebit, wholemeal, homemade</t>
  </si>
  <si>
    <t>16.59</t>
  </si>
  <si>
    <t>Wheat, bulgur, raw</t>
  </si>
  <si>
    <t>Wheatgerm</t>
  </si>
  <si>
    <t>1.13</t>
  </si>
  <si>
    <t>Carbohydrate</t>
    <phoneticPr fontId="5" type="noConversion"/>
  </si>
  <si>
    <t>White fish, dried, salted</t>
  </si>
  <si>
    <t>Tomatoes, standard, raw</t>
  </si>
  <si>
    <t>Stew, beef, homemade</t>
  </si>
  <si>
    <t>Stew, beef, made with lean beef, homemade</t>
  </si>
  <si>
    <t>Sausages, premium, grilled</t>
  </si>
  <si>
    <t>8.03</t>
  </si>
  <si>
    <t>Stew, beef, with dumplings, homemade</t>
  </si>
  <si>
    <t>Stew, Irish, homemade</t>
  </si>
  <si>
    <t>Stew, Irish, made with lean lamb, homemade</t>
  </si>
  <si>
    <t>2.23</t>
  </si>
  <si>
    <t>Stir-fry beef with green peppers and blackbean sauce, takeaway</t>
  </si>
  <si>
    <t>Stock cubes, beef</t>
  </si>
  <si>
    <t>3.51</t>
  </si>
  <si>
    <t>Topic/Snickers and own brand equivalents</t>
  </si>
  <si>
    <t>Trail mix</t>
  </si>
  <si>
    <t>Treacle tart, homemade</t>
  </si>
  <si>
    <t>White sauce, savoury, made with whole milk, homemade</t>
  </si>
  <si>
    <t>Tori ki subji, homemade</t>
  </si>
  <si>
    <t>Torte, fruit</t>
  </si>
  <si>
    <t>9.35</t>
  </si>
  <si>
    <t>Whitecurrants, stewed with sugar</t>
  </si>
  <si>
    <t>Whitecurrants, stewed without sugar</t>
  </si>
  <si>
    <t>Whiting, flesh only, raw</t>
  </si>
  <si>
    <t>Whiting, flesh only, steamed</t>
  </si>
  <si>
    <t>Whiting, flesh only, steamed, weighed with bones and skin</t>
  </si>
  <si>
    <t>Scotch pancakes, retail</t>
  </si>
  <si>
    <t>Suet, vegetable, reduced fat</t>
  </si>
  <si>
    <t>32.80</t>
  </si>
  <si>
    <t>Sugar apple, flesh only</t>
  </si>
  <si>
    <t>Sugar, brown</t>
  </si>
  <si>
    <t>Sugar, Demerara</t>
  </si>
  <si>
    <t>Sugar, icing</t>
  </si>
  <si>
    <t>Sugar, white</t>
  </si>
  <si>
    <t>Sultanas</t>
  </si>
  <si>
    <t>Sunflower seeds</t>
  </si>
  <si>
    <t>6.58</t>
  </si>
  <si>
    <t>Sunflower seeds, toasted</t>
  </si>
  <si>
    <t>Sushi, salmon nigiri</t>
  </si>
  <si>
    <t>Sushi, tuna nigiri</t>
  </si>
  <si>
    <t>Sesame seeds</t>
  </si>
  <si>
    <t>10.48</t>
  </si>
  <si>
    <t>Sev/ganthia, homemade</t>
  </si>
  <si>
    <t>Sevyian, homemade</t>
  </si>
  <si>
    <t>Shallots, raw</t>
  </si>
  <si>
    <t>Shandy, 50% lager, homemade</t>
  </si>
  <si>
    <t>Shandy, bottled or canned</t>
  </si>
  <si>
    <t>Shark, raw</t>
  </si>
  <si>
    <t>Sharon fruit, flesh only</t>
  </si>
  <si>
    <t>Shepherd's pie, homemade</t>
  </si>
  <si>
    <t>1.99</t>
  </si>
  <si>
    <t>Sweet potato and onion layer</t>
  </si>
  <si>
    <t>Shish kebab in pitta bread with salad</t>
  </si>
  <si>
    <t>1.51</t>
  </si>
  <si>
    <t>Sweetbread, lamb, fried in corn oil</t>
  </si>
  <si>
    <t>Sweetbread, lamb, raw</t>
  </si>
  <si>
    <t>Sweetcorn kernels, canned in water, drained</t>
  </si>
  <si>
    <t>Sweetcorn, baby, fresh and frozen, boiled in unsalted water</t>
  </si>
  <si>
    <t>Turkey, drumsticks, roasted, meat only</t>
  </si>
  <si>
    <t>Turkey, light meat, raw</t>
  </si>
  <si>
    <t>Yeast, bakers, compressed</t>
  </si>
  <si>
    <t>Yeast, dried</t>
  </si>
  <si>
    <t>Yogurt, Greek style, fruit</t>
  </si>
  <si>
    <t>5.57</t>
  </si>
  <si>
    <t>Yogurt, Greek style, plain</t>
  </si>
  <si>
    <t>Yogurt, low fat, fruit</t>
  </si>
  <si>
    <t>Yogurt, low fat, hazelnut</t>
  </si>
  <si>
    <t>Yogurt, low fat, plain</t>
  </si>
  <si>
    <t>Yogurt, low fat, toffee</t>
  </si>
  <si>
    <t>Turkey, stir-fried with vegetables, homemade</t>
  </si>
  <si>
    <t>Swordfish, flesh only, grilled, weighed with bones and skin</t>
  </si>
  <si>
    <t>Swordfish, flesh only, raw</t>
  </si>
  <si>
    <t>Syrup, corn, dark</t>
  </si>
  <si>
    <t>Szechuan prawns with vegetables, takeaway</t>
  </si>
  <si>
    <t>Tabouleh</t>
  </si>
  <si>
    <t>Tahini paste</t>
  </si>
  <si>
    <t>Tamarillos, flesh and seeds</t>
  </si>
  <si>
    <t>Tamarind</t>
  </si>
  <si>
    <t>Tamarind leaves, fresh</t>
  </si>
  <si>
    <t>Tamarind pulp, flesh only</t>
  </si>
  <si>
    <t>Tannia, raw</t>
  </si>
  <si>
    <t>Tapioca, raw</t>
  </si>
  <si>
    <t>Taramasalata</t>
  </si>
  <si>
    <t>4.51</t>
  </si>
  <si>
    <t>3.19</t>
  </si>
  <si>
    <t>2.13</t>
  </si>
  <si>
    <t>3.86</t>
  </si>
  <si>
    <t>1.98</t>
  </si>
  <si>
    <t>2.05</t>
  </si>
  <si>
    <t>Turkey, whole, raw</t>
  </si>
  <si>
    <t>Unsat Fat</t>
    <phoneticPr fontId="5" type="noConversion"/>
  </si>
  <si>
    <t>Mono FA /100g food (g)</t>
  </si>
  <si>
    <t>Turkey, whole, roasted, meat and skin</t>
  </si>
  <si>
    <t>Turkey, whole, roasted, meat and skin, weighed with bone</t>
  </si>
  <si>
    <t>Turkish delight, with nuts, homemade</t>
  </si>
  <si>
    <t>Turkish delight, without nuts</t>
  </si>
  <si>
    <t>Turmeric, ground</t>
  </si>
  <si>
    <t>31.00</t>
  </si>
  <si>
    <t>30.50</t>
  </si>
  <si>
    <t>50.20</t>
  </si>
  <si>
    <t>7.01</t>
  </si>
  <si>
    <t>Soup, minestrone, homemade</t>
  </si>
  <si>
    <t>Tarts, bakewell, iced, retail</t>
  </si>
  <si>
    <t>Tarts, custard, individual</t>
  </si>
  <si>
    <t>5.87</t>
  </si>
  <si>
    <t>Tarts, jam, homemade</t>
  </si>
  <si>
    <t>6.25</t>
  </si>
  <si>
    <t>Tarts, jam, wholemeal, homemade</t>
  </si>
  <si>
    <t>Tea, black, infusion, average</t>
  </si>
  <si>
    <t>Tea, black, infusion, strong</t>
  </si>
  <si>
    <t>Tea, black, infusion, weak</t>
  </si>
  <si>
    <t>Tea, Chinese, leaves, infusion</t>
  </si>
  <si>
    <t>Soup, vegetable, homemade</t>
  </si>
  <si>
    <t>Soy sauce, light and dark varieties</t>
  </si>
  <si>
    <t>Spaghetti bolognese, homemade</t>
  </si>
  <si>
    <t>Spaghetti bolognese, retail, meat and sauce only, reheated</t>
  </si>
  <si>
    <t>Spaghetti bolognese, retail, reheated, with spaghetti</t>
  </si>
  <si>
    <t>Tempeh burgers, fried in vegetable oil</t>
  </si>
  <si>
    <t>Spinach, baby, raw</t>
  </si>
  <si>
    <t>Spinach, dried</t>
  </si>
  <si>
    <t>Spinach, frozen, boiled in unsalted water</t>
  </si>
  <si>
    <t>Spinach, mature, boiled in unsalted water</t>
  </si>
  <si>
    <t>Toad in the hole, made with skimmed milk and reduced fat sausages, homemade</t>
  </si>
  <si>
    <t>1.82</t>
  </si>
  <si>
    <t>Toffees, mixed</t>
  </si>
  <si>
    <t>Tofu burger, baked</t>
  </si>
  <si>
    <t>Tofu spread</t>
  </si>
  <si>
    <t>Walnuts, kernel only, weighed with shells</t>
  </si>
  <si>
    <t>Vinegar</t>
  </si>
  <si>
    <t>Wafers, plain ice cream wafers, not filled</t>
  </si>
  <si>
    <t>Oil, vegetable, average</t>
    <phoneticPr fontId="5" type="noConversion"/>
  </si>
  <si>
    <t>Ingrediants (g)</t>
    <phoneticPr fontId="5" type="noConversion"/>
  </si>
  <si>
    <t>Per Meal</t>
  </si>
  <si>
    <t>Laurence  Stephan</t>
    <phoneticPr fontId="5" type="noConversion"/>
  </si>
  <si>
    <t>Body weight (kg)</t>
    <phoneticPr fontId="5" type="noConversion"/>
  </si>
  <si>
    <t>Height (m)</t>
    <phoneticPr fontId="5" type="noConversion"/>
  </si>
  <si>
    <t>Age</t>
    <phoneticPr fontId="5" type="noConversion"/>
  </si>
  <si>
    <t>Saturated fat</t>
    <phoneticPr fontId="5" type="noConversion"/>
  </si>
  <si>
    <t>Water</t>
    <phoneticPr fontId="5" type="noConversion"/>
  </si>
  <si>
    <t>White sauce, savoury, made with semi-skimmed milk, homemade</t>
  </si>
  <si>
    <t>Tomatoes, stuffed with rice</t>
  </si>
  <si>
    <t>Tomatoes, stuffed with vegetables</t>
  </si>
  <si>
    <t>Tongue, lamb, raw</t>
  </si>
  <si>
    <t>Tongue, ox, meat only, pickled, raw</t>
  </si>
  <si>
    <t>Tongue, ox, meat only, pickled, stewed</t>
  </si>
  <si>
    <t>Tongue, ox, meat only, stewed</t>
  </si>
  <si>
    <t>Tongue, sheep, meat only, stewed</t>
  </si>
  <si>
    <t>Tonic water</t>
  </si>
  <si>
    <t>228</t>
  </si>
  <si>
    <t>183</t>
  </si>
  <si>
    <t>162</t>
  </si>
  <si>
    <t>177</t>
  </si>
  <si>
    <t>125</t>
  </si>
  <si>
    <t>174</t>
  </si>
  <si>
    <t>208</t>
  </si>
  <si>
    <t>248</t>
  </si>
  <si>
    <t>247</t>
  </si>
  <si>
    <t>212</t>
  </si>
  <si>
    <t>199</t>
  </si>
  <si>
    <t>146</t>
  </si>
  <si>
    <t>185</t>
  </si>
  <si>
    <t>181</t>
  </si>
  <si>
    <t>198</t>
  </si>
  <si>
    <t>White sauce, sweet, made with semi-skimmed milk, homemade</t>
  </si>
  <si>
    <t>White sauce, sweet, made with skimmed milk, homemade</t>
  </si>
  <si>
    <t>White sauce, sweet, made with whole milk, homemade</t>
  </si>
  <si>
    <t>3.94</t>
  </si>
  <si>
    <t>Whitebait, in flour, fried</t>
  </si>
  <si>
    <t>Whitecurrants, raw</t>
  </si>
  <si>
    <t>Whiting, in crumbs, fried in blended oil</t>
  </si>
  <si>
    <t>Trout, brown, steamed</t>
  </si>
  <si>
    <t>Trout, brown, steamed, weighed with bones</t>
  </si>
  <si>
    <t>Trout, rainbow, baked, flesh only, fillets weighed with bones and skin</t>
  </si>
  <si>
    <t>Trout, rainbow, flesh only, baked</t>
  </si>
  <si>
    <t>1.44</t>
  </si>
  <si>
    <t>Trout, rainbow, flesh only, raw</t>
  </si>
  <si>
    <t>Truffles, mocha, homemade</t>
  </si>
  <si>
    <t>Truffles, rum, homemade</t>
  </si>
  <si>
    <t>19.02</t>
  </si>
  <si>
    <t>Sushi, vegetable</t>
  </si>
  <si>
    <t>Swede, boiled in unsalted water, flesh only</t>
  </si>
  <si>
    <t>Swede, flesh only, raw</t>
  </si>
  <si>
    <t>Sweet and sour chicken, takeaway</t>
  </si>
  <si>
    <t>Sweet and sour pork, battered, takeaway</t>
  </si>
  <si>
    <t>Sweet and sour pork, homemade</t>
  </si>
  <si>
    <t>Tuna, flesh only, raw</t>
  </si>
  <si>
    <t>Sweet potato, baked</t>
  </si>
  <si>
    <t>Sweet potato, boiled in unsalted water, flesh only</t>
  </si>
  <si>
    <t>Sweet potato, raw, flesh only</t>
  </si>
  <si>
    <t>Sweet potato, steamed</t>
  </si>
  <si>
    <t>Turkey, dark meat, roasted</t>
  </si>
  <si>
    <t>Turkey, drumsticks, roasted, meat and skin</t>
  </si>
  <si>
    <t>Turkey, drumsticks, roasted, meat and skin, weighed with bone</t>
  </si>
  <si>
    <t>Yam, flesh only, raw</t>
  </si>
  <si>
    <t>Yam, steamed</t>
  </si>
  <si>
    <t>Yeast extract</t>
  </si>
  <si>
    <t>25</t>
  </si>
  <si>
    <t>91</t>
  </si>
  <si>
    <t>107</t>
  </si>
  <si>
    <t>355</t>
  </si>
  <si>
    <t>8</t>
  </si>
  <si>
    <t>41</t>
  </si>
  <si>
    <t>26</t>
  </si>
  <si>
    <t>302</t>
  </si>
  <si>
    <t>15</t>
  </si>
  <si>
    <t>64</t>
  </si>
  <si>
    <t>86</t>
  </si>
  <si>
    <t>119</t>
  </si>
  <si>
    <t>190</t>
  </si>
  <si>
    <t>134</t>
  </si>
  <si>
    <t>1.68</t>
  </si>
  <si>
    <t>2.21</t>
  </si>
  <si>
    <t>1.05</t>
  </si>
  <si>
    <t>2.93</t>
  </si>
  <si>
    <t>6.14</t>
  </si>
  <si>
    <t>4.58</t>
  </si>
  <si>
    <t>11.36</t>
  </si>
  <si>
    <t>9.61</t>
  </si>
  <si>
    <t>4.54</t>
  </si>
  <si>
    <t>3.77</t>
  </si>
  <si>
    <t>5.58</t>
  </si>
  <si>
    <t>Yogurt, soya, non-dairy alternative to yogurt, fruit, fortified</t>
  </si>
  <si>
    <t>Yogurt, virtually fat free/diet, fruit</t>
  </si>
  <si>
    <t>Yogurt, virtually fat free/diet, plain</t>
  </si>
  <si>
    <t>Yogurt, whole milk, twin pot, thick and creamy with fruit</t>
  </si>
  <si>
    <t>Turkey, strips, stir-fried in corn oil</t>
  </si>
  <si>
    <t>Turkey, thighs, diced, casseroled, meat only</t>
  </si>
  <si>
    <t>Syrup, golden</t>
  </si>
  <si>
    <t>2.58</t>
  </si>
  <si>
    <t>3.88</t>
  </si>
  <si>
    <t>2.88</t>
  </si>
  <si>
    <t>1.84</t>
  </si>
  <si>
    <t>226</t>
  </si>
  <si>
    <t>256</t>
  </si>
  <si>
    <t>5.75</t>
  </si>
  <si>
    <t>2.86</t>
  </si>
  <si>
    <t>1.93</t>
  </si>
  <si>
    <t>1.56</t>
  </si>
  <si>
    <t>1.97</t>
  </si>
  <si>
    <t>1.42</t>
  </si>
  <si>
    <t>Protein</t>
    <phoneticPr fontId="5" type="noConversion"/>
  </si>
  <si>
    <t>Chicken salad with couscous and oranges</t>
    <phoneticPr fontId="5" type="noConversion"/>
  </si>
  <si>
    <t>Couscous</t>
    <phoneticPr fontId="5" type="noConversion"/>
  </si>
  <si>
    <t>Onions</t>
    <phoneticPr fontId="5" type="noConversion"/>
  </si>
  <si>
    <t>Black pepper</t>
    <phoneticPr fontId="5" type="noConversion"/>
  </si>
  <si>
    <t>Pea Shoots</t>
    <phoneticPr fontId="5" type="noConversion"/>
  </si>
  <si>
    <t>Fresh chives</t>
    <phoneticPr fontId="5" type="noConversion"/>
  </si>
  <si>
    <t>Muscle Gain</t>
  </si>
  <si>
    <t>Little or no Exercise</t>
  </si>
  <si>
    <t>Desk job / no exercise</t>
    <phoneticPr fontId="5" type="noConversion"/>
  </si>
  <si>
    <t>220</t>
  </si>
  <si>
    <t>230</t>
  </si>
  <si>
    <t>219</t>
  </si>
  <si>
    <t>498</t>
  </si>
  <si>
    <t>267</t>
  </si>
  <si>
    <t>367</t>
  </si>
  <si>
    <t>389</t>
  </si>
  <si>
    <t>333</t>
  </si>
  <si>
    <t>384</t>
  </si>
  <si>
    <t>376</t>
  </si>
  <si>
    <t>Poly FA /100g food (g)</t>
  </si>
  <si>
    <t>29.30</t>
  </si>
  <si>
    <t>76.60</t>
  </si>
  <si>
    <t>69.90</t>
  </si>
  <si>
    <t>74.00</t>
  </si>
  <si>
    <t>68.20</t>
  </si>
  <si>
    <t>13.10</t>
  </si>
  <si>
    <t>63.30</t>
  </si>
  <si>
    <t>51.30</t>
  </si>
  <si>
    <t>43.40</t>
  </si>
  <si>
    <t>58.80</t>
  </si>
  <si>
    <t>60.40</t>
  </si>
  <si>
    <t>445</t>
  </si>
  <si>
    <t>239</t>
  </si>
  <si>
    <t>345</t>
  </si>
  <si>
    <t>586</t>
  </si>
  <si>
    <t>19.93</t>
  </si>
  <si>
    <t>21.24</t>
  </si>
  <si>
    <t>18.70</t>
  </si>
  <si>
    <t>41.10</t>
  </si>
  <si>
    <t>6.15</t>
  </si>
  <si>
    <t>46.76</t>
  </si>
  <si>
    <t>9.79</t>
  </si>
  <si>
    <t>10.00</t>
  </si>
  <si>
    <t>12.83</t>
  </si>
  <si>
    <t>Vegetable and cheese grill/burger, in crumbs, baked/grilled</t>
  </si>
  <si>
    <t>28.15</t>
  </si>
  <si>
    <t>15.50</t>
  </si>
  <si>
    <t>27.65</t>
  </si>
  <si>
    <t>16.84</t>
  </si>
  <si>
    <t>26.20</t>
  </si>
  <si>
    <t>17.55</t>
  </si>
  <si>
    <t>11.03</t>
  </si>
  <si>
    <t>7.75</t>
  </si>
  <si>
    <t>18.30</t>
  </si>
  <si>
    <t>12.52</t>
  </si>
  <si>
    <t>Vegetable bake, homemade</t>
  </si>
  <si>
    <t>Vegetable stir fry mix, fried in corn oil</t>
  </si>
  <si>
    <t>Thyme, dried, ground</t>
  </si>
  <si>
    <t>Thyme, fresh</t>
  </si>
  <si>
    <t>Tigernuts</t>
  </si>
  <si>
    <t>Tilapia, raw</t>
  </si>
  <si>
    <t>Tinda subji, homemade</t>
  </si>
  <si>
    <t>0.83</t>
  </si>
  <si>
    <t>Tiramisu</t>
  </si>
  <si>
    <t>8.61</t>
  </si>
  <si>
    <t>Toad in the hole, homemade</t>
  </si>
  <si>
    <t>6.56</t>
  </si>
  <si>
    <t>Waffles, homemade</t>
  </si>
  <si>
    <t>8.96</t>
  </si>
  <si>
    <t>Walnuts, kernel only</t>
  </si>
  <si>
    <t>7.47</t>
  </si>
  <si>
    <t>Stir-fried chicken and broccoli with noodles</t>
    <phoneticPr fontId="5" type="noConversion"/>
  </si>
  <si>
    <t>48</t>
  </si>
  <si>
    <t>59</t>
  </si>
  <si>
    <t>103</t>
  </si>
  <si>
    <t>290</t>
  </si>
  <si>
    <t>115</t>
  </si>
  <si>
    <t>114</t>
  </si>
  <si>
    <t>325</t>
  </si>
  <si>
    <t>121</t>
  </si>
  <si>
    <t>320</t>
  </si>
  <si>
    <t>95</t>
  </si>
  <si>
    <t>286</t>
  </si>
  <si>
    <t>291</t>
  </si>
  <si>
    <t>279</t>
  </si>
  <si>
    <t>118</t>
  </si>
  <si>
    <t>324</t>
  </si>
  <si>
    <t>117</t>
  </si>
  <si>
    <t>317</t>
  </si>
  <si>
    <t>327</t>
  </si>
  <si>
    <t>22</t>
  </si>
  <si>
    <t>141</t>
  </si>
  <si>
    <t>370</t>
  </si>
  <si>
    <t>105</t>
  </si>
  <si>
    <t>179</t>
  </si>
  <si>
    <t>159</t>
  </si>
  <si>
    <t>207</t>
  </si>
  <si>
    <t>171</t>
  </si>
  <si>
    <t>356</t>
  </si>
  <si>
    <t>246</t>
  </si>
  <si>
    <t>225</t>
  </si>
  <si>
    <t>139</t>
  </si>
  <si>
    <t>160</t>
  </si>
  <si>
    <t>Body composition</t>
    <phoneticPr fontId="5" type="noConversion"/>
  </si>
  <si>
    <t>BMI</t>
    <phoneticPr fontId="5" type="noConversion"/>
  </si>
  <si>
    <t>BMR</t>
    <phoneticPr fontId="5" type="noConversion"/>
  </si>
  <si>
    <t>TDEE</t>
    <phoneticPr fontId="5" type="noConversion"/>
  </si>
  <si>
    <t xml:space="preserve">Meals per day </t>
    <phoneticPr fontId="5" type="noConversion"/>
  </si>
  <si>
    <t>Macro nutrients split (g)</t>
    <phoneticPr fontId="5" type="noConversion"/>
  </si>
  <si>
    <t>Per Day</t>
    <phoneticPr fontId="5" type="noConversion"/>
  </si>
  <si>
    <t>Pick One</t>
    <phoneticPr fontId="5" type="noConversion"/>
  </si>
  <si>
    <t>Calories</t>
    <phoneticPr fontId="5" type="noConversion"/>
  </si>
  <si>
    <t xml:space="preserve">Calories </t>
    <phoneticPr fontId="5" type="noConversion"/>
  </si>
  <si>
    <t>White sauce, savoury, made with skimmed milk, homemade</t>
  </si>
  <si>
    <t>4.03</t>
  </si>
  <si>
    <t>130</t>
  </si>
  <si>
    <t>209</t>
  </si>
  <si>
    <t>122</t>
  </si>
  <si>
    <t>113</t>
  </si>
  <si>
    <t>176</t>
  </si>
  <si>
    <t>203</t>
  </si>
  <si>
    <t>385</t>
  </si>
  <si>
    <t>224</t>
  </si>
  <si>
    <t>227</t>
  </si>
  <si>
    <t>233</t>
  </si>
  <si>
    <t>172</t>
  </si>
  <si>
    <t>166</t>
  </si>
  <si>
    <t>216</t>
  </si>
  <si>
    <t>201</t>
  </si>
  <si>
    <t>195</t>
  </si>
  <si>
    <t xml:space="preserve">This nutreient calculator prepopulats the weights of all the ingrediants found within your L.I.F.T. receipies. These weights will be tailored to your current body composition, dietry goals and activity levels. As your body, dietry goals and activity levels change, you will need to update your nutrient calculator to get the best results.
Remember, nutrition isn't an exact science, if your meals are a few grams away from your target it's unlikely to have much impact. Furthermore, everyone is unique, and people responed to diets differently. It's great to have a solid base and that's what this tool provides; however, really specific results will requite tweaking, trial and error and or/testing. </t>
    <phoneticPr fontId="5" type="noConversion"/>
  </si>
  <si>
    <t>Broccoli</t>
    <phoneticPr fontId="5" type="noConversion"/>
  </si>
  <si>
    <t>222</t>
  </si>
  <si>
    <t>244</t>
  </si>
  <si>
    <t>30</t>
  </si>
  <si>
    <t>33</t>
  </si>
  <si>
    <t>42</t>
  </si>
  <si>
    <t>46</t>
  </si>
  <si>
    <t>28</t>
  </si>
  <si>
    <t>36</t>
  </si>
  <si>
    <t>61</t>
  </si>
  <si>
    <t>339</t>
  </si>
  <si>
    <t>180</t>
  </si>
  <si>
    <t>106</t>
  </si>
  <si>
    <t>108</t>
  </si>
  <si>
    <t>128</t>
  </si>
  <si>
    <t>211</t>
  </si>
  <si>
    <t>84</t>
  </si>
  <si>
    <t>85</t>
  </si>
  <si>
    <t>656</t>
  </si>
  <si>
    <t>97</t>
  </si>
  <si>
    <t>363</t>
  </si>
  <si>
    <t>169</t>
  </si>
  <si>
    <t>161</t>
  </si>
  <si>
    <t>83</t>
  </si>
  <si>
    <t>126</t>
  </si>
  <si>
    <t>Turbot, flesh only, grilled</t>
  </si>
  <si>
    <t>Turbot, flesh only, grilled, weighed with bones and skin</t>
  </si>
  <si>
    <t>Turbot, flesh only, raw</t>
  </si>
  <si>
    <t>Turkey and pasta bake, homemade</t>
  </si>
  <si>
    <t>Turkey slices</t>
  </si>
  <si>
    <t>Turkey, breast, fillet, grilled, meat only</t>
  </si>
  <si>
    <t>Turkey, dark meat, raw</t>
  </si>
  <si>
    <t>Definitions</t>
    <phoneticPr fontId="5" type="noConversion"/>
  </si>
  <si>
    <t xml:space="preserve">Light Exercise </t>
    <phoneticPr fontId="5" type="noConversion"/>
  </si>
  <si>
    <t>Moderate exercise</t>
    <phoneticPr fontId="5" type="noConversion"/>
  </si>
  <si>
    <t>Heavy exercise</t>
    <phoneticPr fontId="5" type="noConversion"/>
  </si>
  <si>
    <t>Very heavy exercise</t>
    <phoneticPr fontId="5" type="noConversion"/>
  </si>
  <si>
    <t>BMI</t>
    <phoneticPr fontId="5" type="noConversion"/>
  </si>
  <si>
    <t>BMR</t>
    <phoneticPr fontId="5" type="noConversion"/>
  </si>
  <si>
    <t>TDEE</t>
    <phoneticPr fontId="5" type="noConversion"/>
  </si>
  <si>
    <t>Red pepper</t>
    <phoneticPr fontId="5" type="noConversion"/>
  </si>
  <si>
    <t>Weekly Food Diary</t>
    <phoneticPr fontId="5" type="noConversion"/>
  </si>
  <si>
    <t>270</t>
  </si>
  <si>
    <t>261</t>
  </si>
  <si>
    <t>2.71</t>
  </si>
  <si>
    <t>6.73</t>
  </si>
  <si>
    <t>4.46</t>
  </si>
  <si>
    <t>82</t>
  </si>
  <si>
    <t>71</t>
  </si>
  <si>
    <t>319</t>
  </si>
  <si>
    <t>487</t>
  </si>
  <si>
    <t>234</t>
  </si>
  <si>
    <t>78</t>
  </si>
  <si>
    <t>156</t>
  </si>
  <si>
    <t>3.29</t>
  </si>
  <si>
    <t>5.25</t>
  </si>
  <si>
    <t>3.87</t>
  </si>
  <si>
    <t>4.27</t>
  </si>
  <si>
    <t>3.23</t>
  </si>
  <si>
    <t>4.16</t>
  </si>
  <si>
    <t>4.05</t>
  </si>
  <si>
    <t>4.26</t>
  </si>
  <si>
    <t>9.26</t>
  </si>
  <si>
    <t>4.77</t>
  </si>
  <si>
    <t>Yogurt, whole milk, fruit</t>
  </si>
  <si>
    <t>3.66</t>
  </si>
  <si>
    <t>2.56</t>
  </si>
  <si>
    <t>2.73</t>
  </si>
  <si>
    <t>4.06</t>
  </si>
  <si>
    <t>3.31</t>
  </si>
  <si>
    <t>4.21</t>
  </si>
  <si>
    <t>0.79</t>
  </si>
  <si>
    <t>7.77</t>
  </si>
  <si>
    <t>5.89</t>
  </si>
  <si>
    <t>3.14</t>
  </si>
  <si>
    <t>2.72</t>
  </si>
  <si>
    <t>109</t>
  </si>
  <si>
    <t>196</t>
  </si>
  <si>
    <t>152</t>
  </si>
  <si>
    <t>133</t>
  </si>
  <si>
    <t>259</t>
  </si>
  <si>
    <t>474</t>
  </si>
  <si>
    <t>501</t>
  </si>
  <si>
    <t>131</t>
  </si>
  <si>
    <t>138</t>
  </si>
  <si>
    <t>210</t>
  </si>
  <si>
    <t>127</t>
  </si>
  <si>
    <t>112</t>
  </si>
  <si>
    <t>32</t>
  </si>
  <si>
    <t>20</t>
  </si>
  <si>
    <t>573</t>
  </si>
  <si>
    <t>193</t>
  </si>
  <si>
    <t>272</t>
  </si>
  <si>
    <t>23</t>
  </si>
  <si>
    <t>116</t>
  </si>
  <si>
    <t>311</t>
  </si>
  <si>
    <t>245</t>
  </si>
  <si>
    <t>232</t>
  </si>
  <si>
    <t>235</t>
  </si>
  <si>
    <t>744</t>
  </si>
  <si>
    <t>715</t>
  </si>
  <si>
    <t>547</t>
  </si>
  <si>
    <t>896</t>
  </si>
  <si>
    <t>100</t>
  </si>
  <si>
    <t>12</t>
  </si>
  <si>
    <t>430</t>
  </si>
  <si>
    <t>452</t>
  </si>
  <si>
    <t>354</t>
  </si>
  <si>
    <t>346</t>
  </si>
  <si>
    <t>398</t>
  </si>
  <si>
    <t>358</t>
  </si>
  <si>
    <t>438</t>
  </si>
  <si>
    <t>423</t>
  </si>
  <si>
    <t>378</t>
  </si>
  <si>
    <t>399</t>
  </si>
  <si>
    <t>450</t>
  </si>
  <si>
    <t>349</t>
  </si>
  <si>
    <t>352</t>
  </si>
  <si>
    <t>373</t>
  </si>
  <si>
    <t>368</t>
  </si>
  <si>
    <t>341</t>
  </si>
  <si>
    <t>375</t>
  </si>
  <si>
    <t>374</t>
  </si>
  <si>
    <t>377</t>
  </si>
  <si>
    <t>326</t>
  </si>
  <si>
    <t>361</t>
  </si>
  <si>
    <t>332</t>
  </si>
  <si>
    <t>124</t>
  </si>
  <si>
    <t>157</t>
  </si>
  <si>
    <t>104</t>
  </si>
  <si>
    <t>425</t>
  </si>
  <si>
    <t>284</t>
  </si>
  <si>
    <t>316</t>
  </si>
  <si>
    <t>76</t>
  </si>
  <si>
    <t>32.00</t>
  </si>
  <si>
    <t>9.48</t>
  </si>
  <si>
    <t>25.80</t>
  </si>
  <si>
    <t>25.43</t>
  </si>
  <si>
    <t>25.50</t>
  </si>
  <si>
    <t>12.21</t>
  </si>
  <si>
    <t>16.70</t>
  </si>
  <si>
    <t>11.53</t>
  </si>
  <si>
    <t>25.17</t>
  </si>
  <si>
    <t>16.50</t>
  </si>
  <si>
    <t>2.43</t>
  </si>
  <si>
    <t>29.20</t>
  </si>
  <si>
    <t>11.79</t>
  </si>
  <si>
    <t>552</t>
  </si>
  <si>
    <t>537</t>
  </si>
  <si>
    <t>660</t>
  </si>
  <si>
    <t>620</t>
  </si>
  <si>
    <t>206</t>
  </si>
  <si>
    <t>527</t>
  </si>
  <si>
    <t>464</t>
  </si>
  <si>
    <t>434</t>
  </si>
  <si>
    <t>441</t>
  </si>
  <si>
    <t>359</t>
  </si>
  <si>
    <t>Vegetable stir fry mix, fried in rapeseed oil</t>
  </si>
  <si>
    <t>Vegetable stir fry mix, fried in sunflower oil</t>
  </si>
  <si>
    <t>Tea, green, infusion</t>
  </si>
  <si>
    <t>Tea, herbal, infusion</t>
  </si>
  <si>
    <t>Tea, infusion, average, with semi-skimmed milk</t>
  </si>
  <si>
    <t>Tea, infusion, average, with whole milk</t>
  </si>
  <si>
    <t>Tempeh</t>
  </si>
  <si>
    <t>Vegetables, mixed, stir-fry type, frozen, fried in rapeseed oil</t>
  </si>
  <si>
    <t>Vegetables, stir-fried, takeaway</t>
  </si>
  <si>
    <t>Venison in red wine and port, homemade</t>
  </si>
  <si>
    <t>Venison, meat only, raw</t>
  </si>
  <si>
    <t>Venison, roast</t>
  </si>
  <si>
    <t>Vermouth, dry</t>
  </si>
  <si>
    <t>Vine leaves, stuffed with rice</t>
  </si>
  <si>
    <t>98</t>
  </si>
  <si>
    <t>677</t>
  </si>
  <si>
    <t>184</t>
  </si>
  <si>
    <t>192</t>
  </si>
  <si>
    <t>178</t>
  </si>
  <si>
    <t>200</t>
  </si>
  <si>
    <t>155</t>
  </si>
  <si>
    <t>253</t>
  </si>
  <si>
    <t>309</t>
  </si>
  <si>
    <t>175</t>
  </si>
  <si>
    <t>243</t>
  </si>
  <si>
    <t>80</t>
  </si>
  <si>
    <t>310</t>
  </si>
  <si>
    <t>650</t>
  </si>
  <si>
    <t>717</t>
  </si>
  <si>
    <t>281</t>
  </si>
  <si>
    <t>197</t>
  </si>
  <si>
    <t>217</t>
  </si>
  <si>
    <t>268</t>
  </si>
  <si>
    <t>218</t>
  </si>
  <si>
    <t>533</t>
  </si>
  <si>
    <t>558</t>
  </si>
  <si>
    <t>Dietry Goal</t>
    <phoneticPr fontId="5" type="noConversion"/>
  </si>
  <si>
    <t>Protein</t>
    <phoneticPr fontId="5" type="noConversion"/>
  </si>
  <si>
    <t>306</t>
  </si>
  <si>
    <t>254</t>
  </si>
  <si>
    <t>145</t>
  </si>
  <si>
    <t>236</t>
  </si>
  <si>
    <t>252</t>
  </si>
  <si>
    <t>129</t>
  </si>
  <si>
    <t>132</t>
  </si>
  <si>
    <t>264</t>
  </si>
  <si>
    <t>204</t>
  </si>
  <si>
    <t>263</t>
  </si>
  <si>
    <t>336</t>
  </si>
  <si>
    <t>457</t>
  </si>
  <si>
    <t>187</t>
  </si>
  <si>
    <t>231</t>
  </si>
  <si>
    <t>308</t>
  </si>
  <si>
    <t>568</t>
  </si>
  <si>
    <t>518</t>
  </si>
  <si>
    <t>721</t>
  </si>
  <si>
    <t>221</t>
  </si>
  <si>
    <t>305</t>
  </si>
  <si>
    <t>748</t>
  </si>
  <si>
    <t>442</t>
  </si>
  <si>
    <t>404</t>
  </si>
  <si>
    <t>786</t>
  </si>
  <si>
    <t>686</t>
  </si>
  <si>
    <t>583</t>
  </si>
  <si>
    <t>565</t>
  </si>
  <si>
    <t>440</t>
  </si>
  <si>
    <t>471</t>
  </si>
  <si>
    <t>488</t>
  </si>
  <si>
    <t>463</t>
  </si>
  <si>
    <t>480</t>
  </si>
  <si>
    <t>506</t>
  </si>
  <si>
    <t>496</t>
  </si>
  <si>
    <t>413</t>
  </si>
  <si>
    <t>443</t>
  </si>
  <si>
    <t>459</t>
  </si>
  <si>
    <t>406</t>
  </si>
  <si>
    <t>428</t>
  </si>
  <si>
    <t>564</t>
  </si>
  <si>
    <t>489</t>
  </si>
  <si>
    <t>432</t>
  </si>
  <si>
    <t>477</t>
  </si>
  <si>
    <t>444</t>
  </si>
  <si>
    <t xml:space="preserve">Satd FA </t>
    <phoneticPr fontId="5" type="noConversion"/>
  </si>
  <si>
    <t>Kcal</t>
    <phoneticPr fontId="5" type="noConversion"/>
  </si>
  <si>
    <t>Weight</t>
    <phoneticPr fontId="5" type="noConversion"/>
  </si>
  <si>
    <t>Unsaturated fat</t>
    <phoneticPr fontId="5" type="noConversion"/>
  </si>
  <si>
    <t>Total (g)</t>
    <phoneticPr fontId="5" type="noConversion"/>
  </si>
  <si>
    <t>Target (g)</t>
    <phoneticPr fontId="5" type="noConversion"/>
  </si>
  <si>
    <t>Garlic</t>
    <phoneticPr fontId="5" type="noConversion"/>
  </si>
  <si>
    <t>Ginger</t>
    <phoneticPr fontId="5" type="noConversion"/>
  </si>
  <si>
    <t>255</t>
  </si>
  <si>
    <t>262</t>
  </si>
  <si>
    <t>88</t>
  </si>
  <si>
    <t>271</t>
  </si>
  <si>
    <t>348</t>
  </si>
  <si>
    <t>237</t>
  </si>
  <si>
    <t>285</t>
  </si>
  <si>
    <t>Soy sauce</t>
    <phoneticPr fontId="5" type="noConversion"/>
  </si>
  <si>
    <t>Sherry</t>
    <phoneticPr fontId="5" type="noConversion"/>
  </si>
  <si>
    <t>Corn flour</t>
    <phoneticPr fontId="5" type="noConversion"/>
  </si>
  <si>
    <t>Rice noodles</t>
    <phoneticPr fontId="5" type="noConversion"/>
  </si>
  <si>
    <t>Spring onions</t>
    <phoneticPr fontId="5" type="noConversion"/>
  </si>
  <si>
    <t>Wiener schnitzel, homemade</t>
  </si>
  <si>
    <t>Wine, mulled wine, homemade</t>
  </si>
  <si>
    <t>Wine, red</t>
  </si>
  <si>
    <t>Wine, rose, medium</t>
  </si>
  <si>
    <t>Wine, white, dry</t>
  </si>
  <si>
    <t>0</t>
  </si>
  <si>
    <t>494</t>
  </si>
  <si>
    <t>Whiting, in crumbs, fried in blended oil, weighed with bones and skin</t>
  </si>
  <si>
    <t>Whiting, in crumbs, fried in dripping</t>
  </si>
  <si>
    <t>479</t>
  </si>
  <si>
    <t>369</t>
  </si>
  <si>
    <t>96</t>
  </si>
  <si>
    <t>298</t>
  </si>
  <si>
    <t>89</t>
  </si>
  <si>
    <t>275</t>
  </si>
  <si>
    <t>297</t>
  </si>
  <si>
    <t>277</t>
  </si>
  <si>
    <t>56</t>
  </si>
  <si>
    <t>21</t>
  </si>
  <si>
    <t>63</t>
  </si>
  <si>
    <t>283</t>
  </si>
  <si>
    <t>503</t>
  </si>
  <si>
    <t>186</t>
  </si>
  <si>
    <t>153</t>
  </si>
  <si>
    <t>683</t>
  </si>
  <si>
    <t>314</t>
  </si>
  <si>
    <t>289</t>
  </si>
  <si>
    <t>Whiting, in crumbs, fried in dripping, weighed with bones and skin</t>
  </si>
  <si>
    <t>Whiting, in crumbs, fried in sunflower oil</t>
  </si>
  <si>
    <t>Whiting, in crumbs, fried in sunflower oil, weighed with bones and skin</t>
  </si>
  <si>
    <t>Tuna, canned in brine, drained</t>
  </si>
  <si>
    <t>Tuna, canned in sunflower oil, drained</t>
  </si>
  <si>
    <t>Tuna, flesh only, baked</t>
  </si>
  <si>
    <t>Wine, white, sweet</t>
  </si>
  <si>
    <t>Winkles, boiled</t>
  </si>
  <si>
    <t>Winkles, boiled, weighed with shells</t>
  </si>
  <si>
    <t>Worcestershire sauce</t>
  </si>
  <si>
    <t>Yam, baked</t>
  </si>
  <si>
    <t>Yam, boiled in unsalted water, flesh only</t>
  </si>
  <si>
    <t>Little or no exercise</t>
    <phoneticPr fontId="5" type="noConversion"/>
  </si>
  <si>
    <t>The rate at which your body uses energy when you are resting in order to keep vital functions going</t>
    <phoneticPr fontId="5" type="noConversion"/>
  </si>
  <si>
    <t>274</t>
  </si>
  <si>
    <t>147</t>
  </si>
  <si>
    <t>143</t>
  </si>
  <si>
    <t>514</t>
  </si>
  <si>
    <t>164</t>
  </si>
  <si>
    <t>414</t>
  </si>
  <si>
    <t>460</t>
  </si>
  <si>
    <t>381</t>
  </si>
  <si>
    <t>73</t>
  </si>
  <si>
    <t>493</t>
  </si>
  <si>
    <t>Uses your height and weight to estimate if your weight is healthy</t>
    <phoneticPr fontId="5" type="noConversion"/>
  </si>
  <si>
    <t>688</t>
  </si>
  <si>
    <t>163</t>
  </si>
  <si>
    <t>331</t>
  </si>
  <si>
    <t>205</t>
  </si>
  <si>
    <t>266</t>
  </si>
  <si>
    <t>292</t>
  </si>
  <si>
    <t>140</t>
  </si>
  <si>
    <t>300</t>
  </si>
  <si>
    <t>639</t>
  </si>
  <si>
    <t>397</t>
  </si>
  <si>
    <t>90</t>
  </si>
  <si>
    <t>120</t>
  </si>
  <si>
    <t>360</t>
  </si>
  <si>
    <t>251</t>
  </si>
  <si>
    <t>154</t>
  </si>
  <si>
    <t>137</t>
  </si>
  <si>
    <t>168</t>
  </si>
  <si>
    <t>144</t>
  </si>
  <si>
    <t>148</t>
  </si>
  <si>
    <t>194</t>
  </si>
  <si>
    <t>202</t>
  </si>
  <si>
    <t>Black pepper</t>
    <phoneticPr fontId="5" type="noConversion"/>
  </si>
  <si>
    <t>Olive oil</t>
    <phoneticPr fontId="5" type="noConversion"/>
  </si>
  <si>
    <t>TDEE Calories (without goals)</t>
    <phoneticPr fontId="5" type="noConversion"/>
  </si>
  <si>
    <t>334</t>
  </si>
  <si>
    <t>366</t>
  </si>
  <si>
    <t>323</t>
  </si>
  <si>
    <t>476</t>
  </si>
  <si>
    <t>280</t>
  </si>
  <si>
    <t>Female</t>
  </si>
  <si>
    <t>35</t>
  </si>
  <si>
    <t>364</t>
  </si>
  <si>
    <t>407</t>
  </si>
  <si>
    <t>329</t>
  </si>
  <si>
    <t>288</t>
  </si>
  <si>
    <t>11</t>
  </si>
  <si>
    <t>34</t>
  </si>
  <si>
    <t>19</t>
  </si>
  <si>
    <t>60</t>
  </si>
  <si>
    <t>149</t>
  </si>
  <si>
    <t>242</t>
  </si>
  <si>
    <t>93</t>
  </si>
  <si>
    <t>70</t>
  </si>
  <si>
    <t>38</t>
  </si>
  <si>
    <t>321</t>
  </si>
  <si>
    <t>680</t>
  </si>
  <si>
    <t>652</t>
  </si>
  <si>
    <t>62</t>
  </si>
  <si>
    <t>891</t>
  </si>
  <si>
    <t>388</t>
  </si>
  <si>
    <t>365</t>
  </si>
  <si>
    <t>507</t>
  </si>
  <si>
    <t>167</t>
  </si>
  <si>
    <t>347</t>
  </si>
  <si>
    <t>13</t>
  </si>
  <si>
    <t>353</t>
  </si>
  <si>
    <t>411</t>
  </si>
  <si>
    <t>382</t>
  </si>
  <si>
    <t>435</t>
  </si>
  <si>
    <t>415</t>
  </si>
  <si>
    <t>303</t>
  </si>
  <si>
    <t>74</t>
  </si>
  <si>
    <t>403</t>
  </si>
  <si>
    <t>401</t>
  </si>
  <si>
    <t>99</t>
  </si>
  <si>
    <t>410</t>
  </si>
  <si>
    <t>362</t>
  </si>
  <si>
    <t>380</t>
  </si>
  <si>
    <t>294</t>
  </si>
  <si>
    <t>39</t>
  </si>
  <si>
    <t>Nutrient Calculator</t>
    <phoneticPr fontId="5" type="noConversion"/>
  </si>
  <si>
    <t>Overview</t>
    <phoneticPr fontId="5" type="noConversion"/>
  </si>
  <si>
    <t>Instructions</t>
    <phoneticPr fontId="5" type="noConversion"/>
  </si>
  <si>
    <t>878</t>
  </si>
  <si>
    <t>44</t>
  </si>
  <si>
    <t>371</t>
  </si>
  <si>
    <t>318</t>
  </si>
  <si>
    <t>301</t>
  </si>
  <si>
    <t>54</t>
  </si>
  <si>
    <t>50</t>
  </si>
  <si>
    <t>4</t>
  </si>
  <si>
    <t>6</t>
  </si>
  <si>
    <t>379</t>
  </si>
  <si>
    <t>338</t>
  </si>
  <si>
    <t>6.36</t>
  </si>
  <si>
    <t>19.87</t>
  </si>
  <si>
    <t>11.14</t>
  </si>
  <si>
    <t>9.82</t>
  </si>
  <si>
    <t>14.96</t>
  </si>
  <si>
    <t>18.50</t>
  </si>
  <si>
    <t>8.76</t>
  </si>
  <si>
    <t>7.96</t>
  </si>
  <si>
    <t>9.43</t>
  </si>
  <si>
    <t>2.51</t>
  </si>
  <si>
    <t>20.11</t>
  </si>
  <si>
    <t>9.54</t>
  </si>
  <si>
    <t>12.64</t>
  </si>
  <si>
    <t>4.39</t>
  </si>
  <si>
    <t>9.04</t>
  </si>
  <si>
    <t>2.85</t>
  </si>
  <si>
    <t>11.24</t>
  </si>
  <si>
    <t>8.37</t>
  </si>
  <si>
    <t>9.03</t>
  </si>
  <si>
    <t>11.70</t>
  </si>
  <si>
    <t>Vegetables, mixed, cooked with onion, spice and tomatoes, homemade</t>
  </si>
  <si>
    <t>Vegetables, mixed, frozen, boiled in unsalted water</t>
  </si>
  <si>
    <t>Yorkshire pudding, made with skimmed milk, homemade</t>
  </si>
  <si>
    <t>Yorkshire pudding, made with whole milk</t>
  </si>
  <si>
    <t>2.78</t>
  </si>
  <si>
    <t>Unsat Fat</t>
    <phoneticPr fontId="5" type="noConversion"/>
  </si>
  <si>
    <t>335</t>
  </si>
  <si>
    <t>337</t>
  </si>
  <si>
    <t>276</t>
  </si>
  <si>
    <t>692</t>
  </si>
  <si>
    <t>747</t>
  </si>
  <si>
    <t>273</t>
  </si>
  <si>
    <t>49</t>
  </si>
  <si>
    <t>14</t>
  </si>
  <si>
    <t>495</t>
  </si>
  <si>
    <t>509</t>
  </si>
  <si>
    <t>549</t>
  </si>
  <si>
    <t>575</t>
  </si>
  <si>
    <t>431</t>
  </si>
  <si>
    <t>447</t>
  </si>
  <si>
    <t>519</t>
  </si>
  <si>
    <t>529</t>
  </si>
  <si>
    <t>395</t>
  </si>
  <si>
    <t>53</t>
  </si>
  <si>
    <t>322</t>
  </si>
  <si>
    <t>312</t>
  </si>
  <si>
    <t>604</t>
  </si>
  <si>
    <t>351</t>
  </si>
  <si>
    <t>240</t>
  </si>
  <si>
    <t>9</t>
  </si>
  <si>
    <t>394</t>
  </si>
  <si>
    <t>250</t>
  </si>
  <si>
    <t>409</t>
  </si>
  <si>
    <t>At the bottom of this document you will see different tabs. Once you fill in the fields in your nutrient calculator, your recipes ingrediant weights and shopping list will prepopulate. You should then enter the different recipes in your nutrition plan in any order you see fit.</t>
    <phoneticPr fontId="5" type="noConversion"/>
  </si>
  <si>
    <t>214</t>
  </si>
  <si>
    <t>136</t>
  </si>
  <si>
    <t>287</t>
  </si>
  <si>
    <t>313</t>
  </si>
  <si>
    <t>307</t>
  </si>
  <si>
    <t>215</t>
  </si>
  <si>
    <t>282</t>
  </si>
  <si>
    <t>293</t>
  </si>
  <si>
    <t>258</t>
  </si>
  <si>
    <t>Soy sauce &amp; lime tuna salad on wholemeal crackers</t>
    <phoneticPr fontId="5" type="noConversion"/>
  </si>
  <si>
    <t>Black pepper</t>
  </si>
  <si>
    <t>386</t>
  </si>
  <si>
    <t>396</t>
  </si>
  <si>
    <t>504</t>
  </si>
  <si>
    <t>458</t>
  </si>
  <si>
    <t>570</t>
  </si>
  <si>
    <t>265</t>
  </si>
  <si>
    <t>344</t>
  </si>
  <si>
    <t>65</t>
  </si>
  <si>
    <t>87</t>
  </si>
  <si>
    <t>189</t>
  </si>
  <si>
    <t>135</t>
  </si>
  <si>
    <t>75</t>
  </si>
  <si>
    <t>17</t>
  </si>
  <si>
    <t>123</t>
  </si>
  <si>
    <t>213</t>
  </si>
  <si>
    <t>257</t>
  </si>
  <si>
    <t>295</t>
  </si>
  <si>
    <t>7.48</t>
  </si>
  <si>
    <t>7.29</t>
  </si>
  <si>
    <t>4.93</t>
  </si>
  <si>
    <t>7.17</t>
  </si>
  <si>
    <t>5.47</t>
  </si>
  <si>
    <t>5.17</t>
  </si>
  <si>
    <t>3.28</t>
  </si>
  <si>
    <t>5.81</t>
  </si>
  <si>
    <t>11.55</t>
  </si>
  <si>
    <t>4.97</t>
  </si>
  <si>
    <t>5.66</t>
  </si>
  <si>
    <t>4.48</t>
  </si>
  <si>
    <t>4.17</t>
  </si>
  <si>
    <t>3.55</t>
  </si>
  <si>
    <t>5.42</t>
  </si>
  <si>
    <t>5.71</t>
  </si>
  <si>
    <t>Yorkshire pudding, made with semi-skimmed milk, homemade</t>
  </si>
  <si>
    <t>Dinner 1</t>
    <phoneticPr fontId="5" type="noConversion"/>
  </si>
  <si>
    <t>Snack 1</t>
    <phoneticPr fontId="5" type="noConversion"/>
  </si>
  <si>
    <t>534</t>
  </si>
  <si>
    <t>1</t>
  </si>
  <si>
    <t>110</t>
  </si>
  <si>
    <t>111</t>
  </si>
  <si>
    <t>439</t>
  </si>
  <si>
    <t>900</t>
  </si>
  <si>
    <t>150</t>
  </si>
  <si>
    <t>526</t>
  </si>
  <si>
    <t>278</t>
  </si>
  <si>
    <t>249</t>
  </si>
  <si>
    <t>421</t>
  </si>
  <si>
    <t>45</t>
  </si>
  <si>
    <t>611</t>
  </si>
  <si>
    <t>142</t>
  </si>
  <si>
    <t>165</t>
  </si>
  <si>
    <t>52</t>
  </si>
  <si>
    <t>101</t>
  </si>
  <si>
    <t>94</t>
  </si>
  <si>
    <t>102</t>
  </si>
  <si>
    <t>55</t>
  </si>
  <si>
    <t>7</t>
  </si>
  <si>
    <t>436</t>
  </si>
  <si>
    <t>328</t>
  </si>
  <si>
    <t>170</t>
  </si>
  <si>
    <t>182</t>
  </si>
  <si>
    <t>510</t>
  </si>
  <si>
    <t>304</t>
  </si>
  <si>
    <t>343</t>
  </si>
  <si>
    <t>416</t>
  </si>
  <si>
    <t>68</t>
  </si>
  <si>
    <t>342</t>
  </si>
  <si>
    <t>402</t>
  </si>
  <si>
    <t>Wine, white, medium</t>
  </si>
  <si>
    <t>Wine, white, sparkling</t>
  </si>
  <si>
    <t>350</t>
  </si>
  <si>
    <t>241</t>
  </si>
  <si>
    <t>Add to shopping list</t>
    <phoneticPr fontId="5" type="noConversion"/>
  </si>
  <si>
    <t>Yes</t>
    <phoneticPr fontId="5" type="noConversion"/>
  </si>
  <si>
    <t>No</t>
    <phoneticPr fontId="5" type="noConversion"/>
  </si>
  <si>
    <t>330</t>
  </si>
  <si>
    <t>598</t>
  </si>
  <si>
    <t>478</t>
  </si>
  <si>
    <t>466</t>
  </si>
  <si>
    <t>826</t>
  </si>
  <si>
    <t>718</t>
  </si>
  <si>
    <t>576</t>
  </si>
  <si>
    <t>517</t>
  </si>
  <si>
    <t>454</t>
  </si>
  <si>
    <t>299</t>
  </si>
  <si>
    <t>481</t>
  </si>
  <si>
    <t>372</t>
  </si>
  <si>
    <t>525</t>
  </si>
  <si>
    <t>66</t>
  </si>
  <si>
    <t>357</t>
  </si>
  <si>
    <t>296</t>
  </si>
  <si>
    <t>260</t>
  </si>
  <si>
    <t>581</t>
  </si>
  <si>
    <t>453</t>
  </si>
  <si>
    <t>899</t>
  </si>
  <si>
    <t>269</t>
  </si>
  <si>
    <t>315</t>
  </si>
  <si>
    <t>538</t>
  </si>
  <si>
    <t>387</t>
  </si>
  <si>
    <t>446</t>
  </si>
  <si>
    <t>456</t>
  </si>
  <si>
    <t>491</t>
  </si>
  <si>
    <t>540</t>
  </si>
  <si>
    <t>486</t>
  </si>
  <si>
    <t>483</t>
  </si>
  <si>
    <t>The total number of calories you burn each day, based on BMR + any additional exercise or activity</t>
    <phoneticPr fontId="5" type="noConversion"/>
  </si>
  <si>
    <t>Sports 1 – 3 days / week</t>
    <phoneticPr fontId="5" type="noConversion"/>
  </si>
  <si>
    <t>Sports 3 – 5 days / week</t>
    <phoneticPr fontId="5" type="noConversion"/>
  </si>
  <si>
    <t>Sports 6 – 7 days / week</t>
    <phoneticPr fontId="5" type="noConversion"/>
  </si>
  <si>
    <t>Physical job / training 2 x / day</t>
    <phoneticPr fontId="5" type="noConversion"/>
  </si>
  <si>
    <t>607</t>
  </si>
  <si>
    <t>590</t>
  </si>
  <si>
    <t>602</t>
  </si>
  <si>
    <t>689</t>
  </si>
  <si>
    <t>393</t>
  </si>
  <si>
    <t>420</t>
  </si>
  <si>
    <t>601</t>
  </si>
  <si>
    <t>469</t>
  </si>
  <si>
    <t>470</t>
  </si>
  <si>
    <t>606</t>
  </si>
  <si>
    <t>550</t>
  </si>
  <si>
    <t>515</t>
  </si>
  <si>
    <t>548</t>
  </si>
  <si>
    <t>Chicken breast</t>
    <phoneticPr fontId="5" type="noConversion"/>
  </si>
  <si>
    <t>Vegetable oil</t>
    <phoneticPr fontId="5" type="noConversion"/>
  </si>
  <si>
    <t>Purple broccoli</t>
    <phoneticPr fontId="5" type="noConversion"/>
  </si>
  <si>
    <t>Sesame oil</t>
    <phoneticPr fontId="5" type="noConversion"/>
  </si>
  <si>
    <t>Carbohydrate</t>
    <phoneticPr fontId="5" type="noConversion"/>
  </si>
  <si>
    <t>Energy (kcal) (kcal)</t>
  </si>
  <si>
    <t>151</t>
  </si>
  <si>
    <t>16</t>
  </si>
  <si>
    <t>2</t>
  </si>
  <si>
    <t>24</t>
  </si>
  <si>
    <t>612</t>
  </si>
  <si>
    <t>621</t>
  </si>
  <si>
    <t>229</t>
  </si>
  <si>
    <t>18</t>
  </si>
  <si>
    <t>58</t>
  </si>
  <si>
    <t>191</t>
  </si>
  <si>
    <t>223</t>
  </si>
  <si>
    <t>37</t>
  </si>
  <si>
    <t>79</t>
  </si>
  <si>
    <t>69</t>
  </si>
  <si>
    <t>57</t>
  </si>
  <si>
    <t>47</t>
  </si>
  <si>
    <t>40</t>
  </si>
  <si>
    <t>27</t>
  </si>
  <si>
    <t>81</t>
  </si>
  <si>
    <t>238</t>
  </si>
  <si>
    <t>51</t>
  </si>
  <si>
    <t>43</t>
  </si>
  <si>
    <t>188</t>
  </si>
  <si>
    <t>92</t>
  </si>
  <si>
    <t>77</t>
  </si>
  <si>
    <t>31</t>
  </si>
  <si>
    <t>29</t>
  </si>
  <si>
    <t>158</t>
  </si>
  <si>
    <t>72</t>
  </si>
  <si>
    <t>67</t>
  </si>
  <si>
    <t>Activity levels (TDEE) examples</t>
    <phoneticPr fontId="5" type="noConversion"/>
  </si>
</sst>
</file>

<file path=xl/styles.xml><?xml version="1.0" encoding="utf-8"?>
<styleSheet xmlns="http://schemas.openxmlformats.org/spreadsheetml/2006/main">
  <numFmts count="4">
    <numFmt numFmtId="164" formatCode="0.0"/>
    <numFmt numFmtId="165" formatCode="???0.0"/>
    <numFmt numFmtId="166" formatCode="???0.00"/>
    <numFmt numFmtId="167" formatCode="???0"/>
  </numFmts>
  <fonts count="24">
    <font>
      <sz val="10"/>
      <name val="Arial"/>
      <family val="2"/>
    </font>
    <font>
      <sz val="10"/>
      <name val="Arial"/>
      <family val="2"/>
    </font>
    <font>
      <sz val="12"/>
      <name val="Arial"/>
      <family val="2"/>
    </font>
    <font>
      <b/>
      <sz val="12"/>
      <color indexed="8"/>
      <name val="Arial"/>
      <family val="2"/>
    </font>
    <font>
      <u/>
      <sz val="10"/>
      <color indexed="12"/>
      <name val="Arial"/>
      <family val="2"/>
    </font>
    <font>
      <sz val="8"/>
      <name val="Verdana"/>
    </font>
    <font>
      <sz val="10"/>
      <name val="Calibri"/>
    </font>
    <font>
      <sz val="8"/>
      <name val="Calibri"/>
    </font>
    <font>
      <sz val="12"/>
      <name val="Calibri"/>
    </font>
    <font>
      <sz val="24"/>
      <name val="Calibri"/>
    </font>
    <font>
      <sz val="14"/>
      <name val="Calibri"/>
    </font>
    <font>
      <b/>
      <sz val="14"/>
      <name val="Calibri"/>
    </font>
    <font>
      <u/>
      <sz val="14"/>
      <name val="Calibri"/>
    </font>
    <font>
      <sz val="18"/>
      <name val="Calibri"/>
    </font>
    <font>
      <sz val="11"/>
      <name val="Calibri"/>
    </font>
    <font>
      <b/>
      <sz val="12"/>
      <name val="Calibri"/>
    </font>
    <font>
      <b/>
      <sz val="12"/>
      <color indexed="8"/>
      <name val="Calibri"/>
    </font>
    <font>
      <sz val="14"/>
      <color indexed="206"/>
      <name val="Calibri"/>
    </font>
    <font>
      <sz val="14"/>
      <color indexed="12"/>
      <name val="Calibri"/>
    </font>
    <font>
      <b/>
      <sz val="10"/>
      <name val="Arial"/>
    </font>
    <font>
      <b/>
      <sz val="22"/>
      <name val="Calibri"/>
    </font>
    <font>
      <sz val="14"/>
      <name val="Arial"/>
      <family val="2"/>
    </font>
    <font>
      <u/>
      <sz val="14"/>
      <color indexed="12"/>
      <name val="Calibri"/>
    </font>
    <font>
      <b/>
      <sz val="20"/>
      <name val="Calibri"/>
    </font>
  </fonts>
  <fills count="3">
    <fill>
      <patternFill patternType="none"/>
    </fill>
    <fill>
      <patternFill patternType="gray125"/>
    </fill>
    <fill>
      <patternFill patternType="solid">
        <fgColor indexed="41"/>
        <bgColor indexed="64"/>
      </patternFill>
    </fill>
  </fills>
  <borders count="19">
    <border>
      <left/>
      <right/>
      <top/>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indexed="64"/>
      </left>
      <right/>
      <top/>
      <bottom/>
      <diagonal/>
    </border>
    <border>
      <left style="thin">
        <color indexed="9"/>
      </left>
      <right style="thin">
        <color indexed="9"/>
      </right>
      <top style="thin">
        <color indexed="9"/>
      </top>
      <bottom style="thin">
        <color indexed="62"/>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s>
  <cellStyleXfs count="2">
    <xf numFmtId="0" fontId="0" fillId="0" borderId="0"/>
    <xf numFmtId="0" fontId="4" fillId="0" borderId="0" applyNumberFormat="0" applyFill="0" applyBorder="0" applyAlignment="0" applyProtection="0"/>
  </cellStyleXfs>
  <cellXfs count="189">
    <xf numFmtId="0" fontId="0" fillId="0" borderId="0" xfId="0"/>
    <xf numFmtId="0" fontId="1" fillId="0" borderId="1" xfId="0" applyFont="1" applyBorder="1"/>
    <xf numFmtId="0" fontId="0" fillId="0" borderId="1" xfId="0" applyBorder="1"/>
    <xf numFmtId="0" fontId="2" fillId="0" borderId="1" xfId="0" applyFont="1" applyBorder="1" applyAlignment="1">
      <alignment horizontal="left" wrapText="1"/>
    </xf>
    <xf numFmtId="0" fontId="2" fillId="0" borderId="1" xfId="0" applyFont="1" applyBorder="1" applyAlignment="1">
      <alignment horizontal="left"/>
    </xf>
    <xf numFmtId="0" fontId="1" fillId="0" borderId="0" xfId="0" applyFont="1"/>
    <xf numFmtId="0" fontId="4" fillId="0" borderId="1" xfId="1" applyBorder="1" applyAlignment="1">
      <alignment horizontal="left" wrapText="1"/>
    </xf>
    <xf numFmtId="0" fontId="3" fillId="0" borderId="1" xfId="0" applyFont="1" applyBorder="1" applyAlignment="1">
      <alignment horizontal="left" wrapText="1"/>
    </xf>
    <xf numFmtId="0" fontId="7" fillId="0" borderId="0" xfId="0" applyFont="1"/>
    <xf numFmtId="0" fontId="6" fillId="0" borderId="0" xfId="0" applyFont="1"/>
    <xf numFmtId="0" fontId="8" fillId="0" borderId="0" xfId="0" applyFont="1"/>
    <xf numFmtId="0" fontId="8" fillId="0" borderId="2" xfId="0" applyFont="1" applyBorder="1"/>
    <xf numFmtId="0" fontId="7" fillId="0" borderId="2" xfId="0" applyFont="1" applyBorder="1"/>
    <xf numFmtId="0" fontId="9" fillId="0" borderId="2" xfId="0" applyFont="1" applyBorder="1"/>
    <xf numFmtId="0" fontId="9" fillId="0" borderId="2" xfId="0" applyFont="1" applyBorder="1" applyAlignment="1">
      <alignment horizontal="right"/>
    </xf>
    <xf numFmtId="0" fontId="6" fillId="0" borderId="0" xfId="0" applyFont="1" applyAlignment="1">
      <alignment horizontal="left"/>
    </xf>
    <xf numFmtId="0" fontId="6" fillId="0" borderId="0" xfId="0" applyFont="1" applyAlignment="1"/>
    <xf numFmtId="0" fontId="10" fillId="0" borderId="0" xfId="0" applyFont="1" applyAlignment="1">
      <alignment horizontal="right"/>
    </xf>
    <xf numFmtId="0" fontId="10" fillId="0" borderId="0" xfId="0" applyFont="1" applyAlignment="1"/>
    <xf numFmtId="0" fontId="10" fillId="0" borderId="0" xfId="0" applyFont="1" applyAlignment="1">
      <alignment horizontal="left"/>
    </xf>
    <xf numFmtId="0" fontId="10" fillId="0" borderId="0" xfId="0" applyFont="1"/>
    <xf numFmtId="0" fontId="10" fillId="0" borderId="0" xfId="0" applyFont="1" applyFill="1" applyBorder="1" applyAlignment="1">
      <alignment horizontal="center"/>
    </xf>
    <xf numFmtId="0" fontId="10" fillId="0" borderId="0" xfId="0" applyFont="1" applyFill="1" applyAlignment="1">
      <alignment horizontal="center"/>
    </xf>
    <xf numFmtId="0" fontId="10" fillId="0" borderId="0" xfId="0" applyFont="1" applyBorder="1" applyAlignment="1"/>
    <xf numFmtId="0" fontId="12" fillId="0" borderId="0" xfId="0" applyFont="1" applyAlignment="1">
      <alignment horizontal="left"/>
    </xf>
    <xf numFmtId="0" fontId="13" fillId="0" borderId="4" xfId="0" applyFont="1" applyBorder="1" applyAlignment="1">
      <alignment horizontal="left" vertical="center"/>
    </xf>
    <xf numFmtId="0" fontId="8" fillId="0" borderId="5" xfId="0" applyFont="1" applyBorder="1" applyAlignment="1">
      <alignment horizontal="left" wrapText="1" indent="1"/>
    </xf>
    <xf numFmtId="0" fontId="14" fillId="0" borderId="1" xfId="0" applyFont="1" applyBorder="1"/>
    <xf numFmtId="0" fontId="8" fillId="0" borderId="6" xfId="0" applyFont="1" applyBorder="1" applyAlignment="1">
      <alignment horizontal="left" wrapText="1"/>
    </xf>
    <xf numFmtId="0" fontId="15" fillId="0" borderId="6" xfId="0" applyFont="1" applyBorder="1" applyAlignment="1">
      <alignment horizontal="left" wrapText="1"/>
    </xf>
    <xf numFmtId="0" fontId="16" fillId="0" borderId="6" xfId="0" applyFont="1" applyBorder="1" applyAlignment="1">
      <alignment horizontal="left" wrapText="1"/>
    </xf>
    <xf numFmtId="0" fontId="18" fillId="0" borderId="0" xfId="1" applyFont="1" applyAlignment="1" applyProtection="1"/>
    <xf numFmtId="0" fontId="10" fillId="0" borderId="7" xfId="0" applyFont="1" applyBorder="1" applyAlignment="1">
      <alignment horizontal="right"/>
    </xf>
    <xf numFmtId="0" fontId="10" fillId="0" borderId="0" xfId="0" applyFont="1" applyFill="1" applyBorder="1" applyAlignment="1">
      <alignment horizontal="left" vertical="center"/>
    </xf>
    <xf numFmtId="0" fontId="18" fillId="0" borderId="0" xfId="1" applyFont="1" applyAlignment="1" applyProtection="1">
      <alignment horizontal="left"/>
    </xf>
    <xf numFmtId="0" fontId="10" fillId="0" borderId="0" xfId="0" applyFont="1" applyBorder="1" applyAlignment="1">
      <alignment horizontal="right"/>
    </xf>
    <xf numFmtId="1" fontId="10" fillId="0" borderId="3" xfId="0" applyNumberFormat="1" applyFont="1" applyFill="1" applyBorder="1" applyAlignment="1">
      <alignment horizontal="left"/>
    </xf>
    <xf numFmtId="0" fontId="10" fillId="0" borderId="0" xfId="0" applyFont="1" applyAlignment="1">
      <alignment horizontal="left"/>
    </xf>
    <xf numFmtId="0" fontId="10" fillId="0" borderId="0" xfId="0" applyFont="1" applyAlignment="1"/>
    <xf numFmtId="0" fontId="10" fillId="0" borderId="0" xfId="0" applyFont="1" applyBorder="1" applyAlignment="1">
      <alignment horizontal="left"/>
    </xf>
    <xf numFmtId="0" fontId="10" fillId="0" borderId="0" xfId="0" applyFont="1" applyBorder="1" applyAlignment="1">
      <alignment horizontal="left" vertical="top" wrapText="1"/>
    </xf>
    <xf numFmtId="0" fontId="6" fillId="0" borderId="0" xfId="0" applyFont="1" applyAlignment="1">
      <alignment wrapText="1"/>
    </xf>
    <xf numFmtId="0" fontId="20" fillId="0" borderId="0" xfId="0" applyFont="1" applyFill="1" applyAlignment="1">
      <alignment wrapText="1"/>
    </xf>
    <xf numFmtId="0" fontId="20" fillId="0" borderId="0" xfId="0" applyFont="1" applyAlignment="1"/>
    <xf numFmtId="0" fontId="10" fillId="0" borderId="0" xfId="0" applyFont="1" applyAlignment="1"/>
    <xf numFmtId="0" fontId="10" fillId="0" borderId="0" xfId="0" applyFont="1" applyAlignment="1">
      <alignment horizontal="center"/>
    </xf>
    <xf numFmtId="1" fontId="10" fillId="0" borderId="0" xfId="0" applyNumberFormat="1" applyFont="1" applyAlignment="1">
      <alignment horizontal="center"/>
    </xf>
    <xf numFmtId="1" fontId="10" fillId="0" borderId="0" xfId="0" applyNumberFormat="1" applyFont="1" applyAlignment="1">
      <alignment horizontal="center"/>
    </xf>
    <xf numFmtId="0" fontId="10" fillId="0" borderId="0" xfId="0" applyFont="1" applyAlignment="1">
      <alignment horizontal="center"/>
    </xf>
    <xf numFmtId="0" fontId="10" fillId="0" borderId="0" xfId="0" applyFont="1" applyAlignment="1">
      <alignment horizontal="center"/>
    </xf>
    <xf numFmtId="0" fontId="10" fillId="0" borderId="0" xfId="0" applyFont="1" applyAlignment="1">
      <alignment horizontal="center"/>
    </xf>
    <xf numFmtId="1" fontId="10" fillId="0" borderId="16" xfId="0" applyNumberFormat="1" applyFont="1" applyBorder="1" applyAlignment="1">
      <alignment horizontal="center"/>
    </xf>
    <xf numFmtId="1" fontId="10" fillId="0" borderId="15" xfId="0" applyNumberFormat="1" applyFont="1" applyBorder="1" applyAlignment="1">
      <alignment horizontal="center"/>
    </xf>
    <xf numFmtId="1" fontId="10" fillId="0" borderId="14" xfId="0" pivotButton="1" applyNumberFormat="1" applyFont="1" applyBorder="1" applyAlignment="1">
      <alignment horizontal="center"/>
    </xf>
    <xf numFmtId="1" fontId="10" fillId="0" borderId="17" xfId="0" applyNumberFormat="1" applyFont="1" applyBorder="1" applyAlignment="1">
      <alignment horizontal="center"/>
    </xf>
    <xf numFmtId="1" fontId="10" fillId="0" borderId="13" xfId="0" applyNumberFormat="1" applyFont="1" applyBorder="1" applyAlignment="1">
      <alignment horizontal="center"/>
    </xf>
    <xf numFmtId="1" fontId="10" fillId="0" borderId="18" xfId="0" applyNumberFormat="1" applyFont="1" applyBorder="1" applyAlignment="1">
      <alignment horizontal="center"/>
    </xf>
    <xf numFmtId="1" fontId="10" fillId="0" borderId="14" xfId="0" applyNumberFormat="1" applyFont="1" applyBorder="1" applyAlignment="1">
      <alignment horizontal="center"/>
    </xf>
    <xf numFmtId="0" fontId="20" fillId="0" borderId="0" xfId="0" applyFont="1" applyFill="1" applyAlignment="1">
      <alignment wrapText="1"/>
    </xf>
    <xf numFmtId="0" fontId="20" fillId="0" borderId="0" xfId="0" applyFont="1" applyAlignment="1"/>
    <xf numFmtId="0" fontId="10" fillId="0" borderId="0" xfId="0" applyFont="1" applyAlignment="1">
      <alignment horizontal="left" vertical="top" wrapText="1"/>
    </xf>
    <xf numFmtId="0" fontId="6" fillId="0" borderId="0" xfId="0" applyFont="1" applyAlignment="1">
      <alignment horizontal="left" vertical="top" wrapText="1"/>
    </xf>
    <xf numFmtId="0" fontId="10" fillId="0" borderId="0" xfId="0" applyFont="1" applyBorder="1" applyAlignment="1">
      <alignment horizontal="left" vertical="top" wrapText="1"/>
    </xf>
    <xf numFmtId="0" fontId="6" fillId="0" borderId="0" xfId="0" applyFont="1" applyAlignment="1">
      <alignment wrapText="1"/>
    </xf>
    <xf numFmtId="0" fontId="20" fillId="0" borderId="12" xfId="0" applyFont="1" applyBorder="1" applyAlignment="1">
      <alignment horizontal="center" vertical="center"/>
    </xf>
    <xf numFmtId="0" fontId="10" fillId="0" borderId="0" xfId="0" applyFont="1" applyAlignment="1">
      <alignment horizontal="center"/>
    </xf>
    <xf numFmtId="0" fontId="12" fillId="0" borderId="0" xfId="0" applyFont="1" applyAlignment="1" applyProtection="1">
      <alignment horizontal="right"/>
      <protection hidden="1"/>
    </xf>
    <xf numFmtId="0" fontId="12" fillId="0" borderId="0" xfId="0" applyFont="1" applyFill="1" applyBorder="1" applyAlignment="1" applyProtection="1">
      <alignment horizontal="center"/>
      <protection hidden="1"/>
    </xf>
    <xf numFmtId="20" fontId="17" fillId="0" borderId="0" xfId="0" applyNumberFormat="1" applyFont="1" applyFill="1" applyBorder="1" applyAlignment="1" applyProtection="1">
      <alignment horizontal="center"/>
      <protection hidden="1"/>
    </xf>
    <xf numFmtId="0" fontId="10" fillId="0" borderId="0" xfId="0" applyFont="1" applyFill="1" applyBorder="1" applyAlignment="1" applyProtection="1">
      <alignment horizontal="center"/>
      <protection hidden="1"/>
    </xf>
    <xf numFmtId="0" fontId="10" fillId="0" borderId="8" xfId="0" applyFont="1" applyBorder="1" applyAlignment="1" applyProtection="1">
      <alignment horizontal="right"/>
      <protection hidden="1"/>
    </xf>
    <xf numFmtId="0" fontId="10" fillId="0" borderId="2" xfId="0" applyFont="1" applyFill="1" applyBorder="1" applyAlignment="1" applyProtection="1">
      <alignment horizontal="left"/>
      <protection hidden="1"/>
    </xf>
    <xf numFmtId="0" fontId="10" fillId="0" borderId="2" xfId="0" applyFont="1" applyBorder="1" applyAlignment="1" applyProtection="1">
      <protection hidden="1"/>
    </xf>
    <xf numFmtId="0" fontId="10" fillId="0" borderId="2" xfId="0" applyFont="1" applyBorder="1" applyAlignment="1" applyProtection="1">
      <alignment horizontal="right"/>
      <protection hidden="1"/>
    </xf>
    <xf numFmtId="0" fontId="10" fillId="0" borderId="9" xfId="0" applyFont="1" applyFill="1" applyBorder="1" applyAlignment="1" applyProtection="1">
      <alignment horizontal="center"/>
      <protection hidden="1"/>
    </xf>
    <xf numFmtId="0" fontId="10" fillId="0" borderId="11" xfId="0" applyFont="1" applyBorder="1" applyAlignment="1" applyProtection="1">
      <alignment horizontal="right"/>
      <protection hidden="1"/>
    </xf>
    <xf numFmtId="1" fontId="10" fillId="0" borderId="0" xfId="0" applyNumberFormat="1" applyFont="1" applyAlignment="1" applyProtection="1">
      <alignment horizontal="left"/>
      <protection hidden="1"/>
    </xf>
    <xf numFmtId="0" fontId="10" fillId="0" borderId="0" xfId="0" applyFont="1" applyBorder="1" applyAlignment="1" applyProtection="1">
      <protection hidden="1"/>
    </xf>
    <xf numFmtId="0" fontId="10" fillId="0" borderId="0" xfId="0" applyFont="1" applyAlignment="1" applyProtection="1">
      <alignment horizontal="right"/>
      <protection hidden="1"/>
    </xf>
    <xf numFmtId="1" fontId="10" fillId="0" borderId="3" xfId="0" applyNumberFormat="1" applyFont="1" applyFill="1" applyBorder="1" applyAlignment="1" applyProtection="1">
      <alignment horizontal="left"/>
      <protection hidden="1"/>
    </xf>
    <xf numFmtId="0" fontId="10" fillId="0" borderId="7" xfId="0" applyFont="1" applyBorder="1" applyAlignment="1" applyProtection="1">
      <alignment horizontal="right"/>
      <protection hidden="1"/>
    </xf>
    <xf numFmtId="1" fontId="10" fillId="0" borderId="0" xfId="0" applyNumberFormat="1" applyFont="1" applyFill="1" applyBorder="1" applyAlignment="1" applyProtection="1">
      <alignment horizontal="left"/>
      <protection hidden="1"/>
    </xf>
    <xf numFmtId="20" fontId="10" fillId="0" borderId="0" xfId="0" applyNumberFormat="1" applyFont="1" applyFill="1" applyBorder="1" applyAlignment="1" applyProtection="1">
      <alignment horizontal="center"/>
      <protection hidden="1"/>
    </xf>
    <xf numFmtId="1" fontId="10" fillId="0" borderId="0" xfId="0" applyNumberFormat="1" applyFont="1" applyBorder="1" applyAlignment="1" applyProtection="1">
      <alignment horizontal="left"/>
      <protection hidden="1"/>
    </xf>
    <xf numFmtId="0" fontId="10" fillId="0" borderId="0" xfId="0" applyFont="1" applyAlignment="1" applyProtection="1">
      <protection hidden="1"/>
    </xf>
    <xf numFmtId="1" fontId="10" fillId="0" borderId="3" xfId="0" applyNumberFormat="1" applyFont="1" applyBorder="1" applyAlignment="1" applyProtection="1">
      <alignment horizontal="left"/>
      <protection hidden="1"/>
    </xf>
    <xf numFmtId="0" fontId="10" fillId="0" borderId="3" xfId="0" applyFont="1" applyBorder="1" applyAlignment="1" applyProtection="1">
      <alignment horizontal="left"/>
      <protection hidden="1"/>
    </xf>
    <xf numFmtId="0" fontId="10" fillId="0" borderId="0" xfId="0" applyFont="1" applyBorder="1" applyAlignment="1" applyProtection="1">
      <alignment horizontal="right"/>
      <protection hidden="1"/>
    </xf>
    <xf numFmtId="0" fontId="10" fillId="0" borderId="0" xfId="0" applyFont="1" applyFill="1" applyBorder="1" applyAlignment="1" applyProtection="1">
      <alignment horizontal="left"/>
      <protection hidden="1"/>
    </xf>
    <xf numFmtId="0" fontId="10" fillId="0" borderId="0" xfId="0" applyFont="1" applyFill="1" applyAlignment="1" applyProtection="1">
      <alignment wrapText="1"/>
      <protection locked="0"/>
    </xf>
    <xf numFmtId="0" fontId="0" fillId="0" borderId="0" xfId="0" applyAlignment="1" applyProtection="1">
      <protection locked="0"/>
    </xf>
    <xf numFmtId="0" fontId="10" fillId="0" borderId="0" xfId="0" applyFont="1" applyAlignment="1" applyProtection="1">
      <protection locked="0"/>
    </xf>
    <xf numFmtId="0" fontId="10" fillId="0" borderId="0" xfId="0" applyFont="1" applyAlignment="1" applyProtection="1">
      <alignment horizontal="left"/>
      <protection locked="0"/>
    </xf>
    <xf numFmtId="0" fontId="10" fillId="0" borderId="0" xfId="0" applyFont="1" applyAlignment="1" applyProtection="1">
      <alignment horizontal="right"/>
      <protection locked="0"/>
    </xf>
    <xf numFmtId="0" fontId="10" fillId="0" borderId="3" xfId="0" applyFont="1" applyFill="1" applyBorder="1" applyAlignment="1" applyProtection="1">
      <alignment horizontal="left"/>
      <protection locked="0"/>
    </xf>
    <xf numFmtId="0" fontId="10" fillId="0" borderId="0" xfId="0" applyFont="1" applyAlignment="1" applyProtection="1">
      <protection locked="0"/>
    </xf>
    <xf numFmtId="0" fontId="10" fillId="0" borderId="7" xfId="0" applyFont="1" applyBorder="1" applyAlignment="1" applyProtection="1">
      <alignment horizontal="right"/>
      <protection locked="0"/>
    </xf>
    <xf numFmtId="0" fontId="10" fillId="0" borderId="3" xfId="0" applyFont="1" applyBorder="1" applyAlignment="1" applyProtection="1">
      <alignment horizontal="left"/>
      <protection locked="0"/>
    </xf>
    <xf numFmtId="0" fontId="12" fillId="0" borderId="0" xfId="0" applyFont="1" applyAlignment="1" applyProtection="1">
      <alignment horizontal="right"/>
      <protection locked="0"/>
    </xf>
    <xf numFmtId="164" fontId="10" fillId="0" borderId="3" xfId="0" applyNumberFormat="1" applyFont="1" applyBorder="1" applyAlignment="1" applyProtection="1">
      <alignment horizontal="left"/>
      <protection locked="0"/>
    </xf>
    <xf numFmtId="1" fontId="10" fillId="0" borderId="3" xfId="0" applyNumberFormat="1" applyFont="1" applyBorder="1" applyAlignment="1" applyProtection="1">
      <alignment horizontal="left"/>
      <protection locked="0"/>
    </xf>
    <xf numFmtId="0" fontId="10" fillId="0" borderId="0" xfId="0" applyFont="1" applyAlignment="1" applyProtection="1">
      <alignment horizontal="left"/>
      <protection locked="0"/>
    </xf>
    <xf numFmtId="0" fontId="10" fillId="0" borderId="0" xfId="0" applyFont="1" applyFill="1" applyBorder="1" applyAlignment="1" applyProtection="1">
      <alignment horizontal="center"/>
      <protection locked="0"/>
    </xf>
    <xf numFmtId="0" fontId="10" fillId="0" borderId="0" xfId="0" applyFont="1" applyFill="1" applyAlignment="1" applyProtection="1">
      <alignment horizontal="center"/>
      <protection locked="0"/>
    </xf>
    <xf numFmtId="0" fontId="10" fillId="0" borderId="3" xfId="0" applyFont="1" applyFill="1" applyBorder="1" applyAlignment="1" applyProtection="1">
      <alignment horizontal="left"/>
      <protection locked="0"/>
    </xf>
    <xf numFmtId="20" fontId="17" fillId="0" borderId="0" xfId="0" applyNumberFormat="1" applyFont="1" applyFill="1" applyBorder="1" applyAlignment="1" applyProtection="1">
      <alignment horizontal="center"/>
      <protection locked="0"/>
    </xf>
    <xf numFmtId="0" fontId="6" fillId="0" borderId="0" xfId="0" applyFont="1" applyProtection="1">
      <protection locked="0"/>
    </xf>
    <xf numFmtId="0" fontId="7" fillId="0" borderId="2" xfId="0" applyFont="1" applyBorder="1" applyProtection="1">
      <protection hidden="1"/>
    </xf>
    <xf numFmtId="0" fontId="8" fillId="0" borderId="2" xfId="0" applyFont="1" applyBorder="1" applyProtection="1">
      <protection hidden="1"/>
    </xf>
    <xf numFmtId="0" fontId="7" fillId="0" borderId="0" xfId="0" applyFont="1" applyProtection="1">
      <protection hidden="1"/>
    </xf>
    <xf numFmtId="0" fontId="9" fillId="0" borderId="2" xfId="0" applyFont="1" applyBorder="1" applyProtection="1">
      <protection hidden="1"/>
    </xf>
    <xf numFmtId="0" fontId="9" fillId="0" borderId="2" xfId="0" applyFont="1" applyBorder="1" applyAlignment="1" applyProtection="1">
      <alignment horizontal="right"/>
      <protection hidden="1"/>
    </xf>
    <xf numFmtId="0" fontId="9" fillId="0" borderId="0" xfId="0" applyFont="1" applyBorder="1" applyAlignment="1" applyProtection="1">
      <alignment horizontal="left"/>
      <protection hidden="1"/>
    </xf>
    <xf numFmtId="0" fontId="19" fillId="0" borderId="2" xfId="0" applyFont="1" applyBorder="1" applyAlignment="1" applyProtection="1">
      <alignment horizontal="center"/>
      <protection hidden="1"/>
    </xf>
    <xf numFmtId="0" fontId="0" fillId="0" borderId="0" xfId="0" applyAlignment="1" applyProtection="1">
      <alignment horizontal="center"/>
      <protection hidden="1"/>
    </xf>
    <xf numFmtId="0" fontId="10" fillId="0" borderId="0" xfId="0" applyFont="1" applyProtection="1">
      <protection hidden="1"/>
    </xf>
    <xf numFmtId="0" fontId="8" fillId="0" borderId="0" xfId="0" applyFont="1" applyProtection="1">
      <protection hidden="1"/>
    </xf>
    <xf numFmtId="0" fontId="8" fillId="0" borderId="0" xfId="0" applyFont="1" applyAlignment="1" applyProtection="1">
      <alignment horizontal="left"/>
      <protection hidden="1"/>
    </xf>
    <xf numFmtId="165" fontId="0" fillId="0" borderId="0" xfId="0" applyNumberFormat="1" applyAlignment="1" applyProtection="1">
      <alignment horizontal="center"/>
      <protection hidden="1"/>
    </xf>
    <xf numFmtId="164" fontId="0" fillId="0" borderId="0" xfId="0" applyNumberFormat="1" applyAlignment="1" applyProtection="1">
      <alignment horizontal="center"/>
      <protection hidden="1"/>
    </xf>
    <xf numFmtId="0" fontId="0" fillId="0" borderId="0" xfId="0" quotePrefix="1" applyAlignment="1" applyProtection="1">
      <alignment horizontal="center"/>
      <protection hidden="1"/>
    </xf>
    <xf numFmtId="167" fontId="0" fillId="0" borderId="0" xfId="0" applyNumberFormat="1" applyAlignment="1" applyProtection="1">
      <alignment horizontal="center"/>
      <protection hidden="1"/>
    </xf>
    <xf numFmtId="166" fontId="0" fillId="0" borderId="0" xfId="0" applyNumberFormat="1" applyAlignment="1" applyProtection="1">
      <alignment horizontal="center"/>
      <protection hidden="1"/>
    </xf>
    <xf numFmtId="0" fontId="10" fillId="0" borderId="0" xfId="0" applyFont="1" applyAlignment="1" applyProtection="1">
      <alignment horizontal="left"/>
      <protection hidden="1"/>
    </xf>
    <xf numFmtId="0" fontId="6" fillId="0" borderId="0" xfId="0" applyFont="1" applyAlignment="1" applyProtection="1">
      <protection hidden="1"/>
    </xf>
    <xf numFmtId="0" fontId="10" fillId="0" borderId="0" xfId="0" applyNumberFormat="1" applyFont="1" applyBorder="1" applyAlignment="1" applyProtection="1">
      <alignment horizontal="right"/>
      <protection hidden="1"/>
    </xf>
    <xf numFmtId="0" fontId="10" fillId="0" borderId="0" xfId="0" applyNumberFormat="1" applyFont="1" applyBorder="1" applyAlignment="1" applyProtection="1">
      <alignment horizontal="left"/>
      <protection hidden="1"/>
    </xf>
    <xf numFmtId="0" fontId="10" fillId="0" borderId="0" xfId="0" applyNumberFormat="1" applyFont="1" applyAlignment="1" applyProtection="1">
      <alignment horizontal="left"/>
      <protection hidden="1"/>
    </xf>
    <xf numFmtId="0" fontId="6" fillId="0" borderId="0" xfId="0" applyFont="1" applyAlignment="1" applyProtection="1">
      <alignment horizontal="left"/>
      <protection hidden="1"/>
    </xf>
    <xf numFmtId="1" fontId="10" fillId="0" borderId="0" xfId="0" applyNumberFormat="1" applyFont="1" applyAlignment="1" applyProtection="1">
      <alignment horizontal="center"/>
      <protection hidden="1"/>
    </xf>
    <xf numFmtId="1" fontId="10" fillId="0" borderId="10" xfId="0" applyNumberFormat="1" applyFont="1" applyBorder="1" applyAlignment="1" applyProtection="1">
      <alignment horizontal="center"/>
      <protection hidden="1"/>
    </xf>
    <xf numFmtId="1" fontId="10" fillId="0" borderId="0" xfId="0" applyNumberFormat="1" applyFont="1" applyBorder="1" applyAlignment="1" applyProtection="1">
      <alignment horizontal="center"/>
      <protection hidden="1"/>
    </xf>
    <xf numFmtId="0" fontId="10" fillId="0" borderId="8" xfId="0" applyNumberFormat="1" applyFont="1" applyBorder="1" applyAlignment="1" applyProtection="1">
      <alignment horizontal="right"/>
      <protection hidden="1"/>
    </xf>
    <xf numFmtId="0" fontId="11" fillId="0" borderId="2" xfId="0" applyFont="1" applyBorder="1" applyAlignment="1" applyProtection="1">
      <alignment horizontal="center"/>
      <protection hidden="1"/>
    </xf>
    <xf numFmtId="0" fontId="11" fillId="0" borderId="2" xfId="0" applyFont="1" applyBorder="1" applyAlignment="1" applyProtection="1">
      <alignment horizontal="left"/>
      <protection hidden="1"/>
    </xf>
    <xf numFmtId="0" fontId="11" fillId="0" borderId="2" xfId="0" applyNumberFormat="1" applyFont="1" applyBorder="1" applyAlignment="1" applyProtection="1">
      <alignment horizontal="left"/>
      <protection hidden="1"/>
    </xf>
    <xf numFmtId="0" fontId="11" fillId="0" borderId="0" xfId="0" applyFont="1" applyBorder="1" applyAlignment="1" applyProtection="1">
      <alignment horizontal="left"/>
      <protection hidden="1"/>
    </xf>
    <xf numFmtId="0" fontId="10" fillId="0" borderId="7" xfId="0" applyNumberFormat="1" applyFont="1" applyBorder="1" applyAlignment="1" applyProtection="1">
      <alignment horizontal="right"/>
      <protection hidden="1"/>
    </xf>
    <xf numFmtId="2" fontId="10" fillId="0" borderId="7" xfId="0" applyNumberFormat="1" applyFont="1" applyBorder="1" applyAlignment="1" applyProtection="1">
      <alignment horizontal="center"/>
      <protection hidden="1"/>
    </xf>
    <xf numFmtId="2" fontId="10" fillId="0" borderId="10" xfId="0" applyNumberFormat="1" applyFont="1" applyBorder="1" applyAlignment="1" applyProtection="1">
      <alignment horizontal="center"/>
      <protection hidden="1"/>
    </xf>
    <xf numFmtId="1" fontId="10" fillId="0" borderId="3" xfId="0" applyNumberFormat="1" applyFont="1" applyBorder="1" applyAlignment="1" applyProtection="1">
      <alignment horizontal="center"/>
      <protection hidden="1"/>
    </xf>
    <xf numFmtId="0" fontId="10" fillId="0" borderId="0" xfId="0" applyFont="1" applyBorder="1" applyAlignment="1" applyProtection="1">
      <alignment horizontal="center"/>
      <protection hidden="1"/>
    </xf>
    <xf numFmtId="0" fontId="10" fillId="0" borderId="0" xfId="0" applyNumberFormat="1" applyFont="1" applyAlignment="1" applyProtection="1">
      <protection hidden="1"/>
    </xf>
    <xf numFmtId="0" fontId="18" fillId="0" borderId="0" xfId="1" applyNumberFormat="1" applyFont="1" applyAlignment="1" applyProtection="1">
      <protection hidden="1"/>
    </xf>
    <xf numFmtId="0" fontId="18" fillId="0" borderId="0" xfId="1" applyNumberFormat="1" applyFont="1" applyAlignment="1" applyProtection="1">
      <alignment horizontal="left"/>
      <protection hidden="1"/>
    </xf>
    <xf numFmtId="0" fontId="6" fillId="0" borderId="0" xfId="0" applyFont="1" applyProtection="1">
      <protection hidden="1"/>
    </xf>
    <xf numFmtId="1" fontId="10" fillId="0" borderId="0" xfId="0" applyNumberFormat="1" applyFont="1" applyFill="1" applyBorder="1" applyAlignment="1" applyProtection="1">
      <alignment horizontal="center"/>
      <protection hidden="1"/>
    </xf>
    <xf numFmtId="0" fontId="10" fillId="0" borderId="7" xfId="0" applyNumberFormat="1" applyFont="1" applyFill="1" applyBorder="1" applyAlignment="1" applyProtection="1">
      <alignment horizontal="right"/>
      <protection hidden="1"/>
    </xf>
    <xf numFmtId="2" fontId="10" fillId="0" borderId="7" xfId="0" applyNumberFormat="1" applyFont="1" applyFill="1" applyBorder="1" applyAlignment="1" applyProtection="1">
      <alignment horizontal="center"/>
      <protection hidden="1"/>
    </xf>
    <xf numFmtId="2" fontId="10" fillId="0" borderId="10" xfId="0" applyNumberFormat="1" applyFont="1" applyFill="1" applyBorder="1" applyAlignment="1" applyProtection="1">
      <alignment horizontal="center"/>
      <protection hidden="1"/>
    </xf>
    <xf numFmtId="1" fontId="17" fillId="0" borderId="3" xfId="0" applyNumberFormat="1" applyFont="1" applyFill="1" applyBorder="1" applyAlignment="1" applyProtection="1">
      <alignment horizontal="center"/>
      <protection hidden="1"/>
    </xf>
    <xf numFmtId="1" fontId="10" fillId="0" borderId="3" xfId="0" applyNumberFormat="1" applyFont="1" applyFill="1" applyBorder="1" applyAlignment="1" applyProtection="1">
      <alignment horizontal="center"/>
      <protection hidden="1"/>
    </xf>
    <xf numFmtId="0" fontId="0" fillId="0" borderId="0" xfId="0" applyProtection="1">
      <protection hidden="1"/>
    </xf>
    <xf numFmtId="2" fontId="10" fillId="0" borderId="0" xfId="0" applyNumberFormat="1" applyFont="1" applyBorder="1" applyAlignment="1" applyProtection="1">
      <alignment horizontal="center"/>
      <protection hidden="1"/>
    </xf>
    <xf numFmtId="0" fontId="10" fillId="0" borderId="3" xfId="0" applyNumberFormat="1" applyFont="1" applyBorder="1" applyAlignment="1" applyProtection="1">
      <alignment horizontal="left"/>
      <protection hidden="1"/>
    </xf>
    <xf numFmtId="0" fontId="10" fillId="0" borderId="0" xfId="0" applyFont="1" applyAlignment="1" applyProtection="1">
      <alignment horizontal="center"/>
      <protection hidden="1"/>
    </xf>
    <xf numFmtId="165" fontId="10" fillId="0" borderId="0" xfId="0" applyNumberFormat="1" applyFont="1" applyAlignment="1" applyProtection="1">
      <alignment horizontal="center"/>
      <protection hidden="1"/>
    </xf>
    <xf numFmtId="164" fontId="10" fillId="0" borderId="0" xfId="0" applyNumberFormat="1" applyFont="1" applyAlignment="1" applyProtection="1">
      <alignment horizontal="center"/>
      <protection hidden="1"/>
    </xf>
    <xf numFmtId="166" fontId="10" fillId="0" borderId="0" xfId="0" applyNumberFormat="1" applyFont="1" applyAlignment="1" applyProtection="1">
      <alignment horizontal="center"/>
      <protection hidden="1"/>
    </xf>
    <xf numFmtId="167" fontId="10" fillId="0" borderId="0" xfId="0" applyNumberFormat="1" applyFont="1" applyAlignment="1" applyProtection="1">
      <alignment horizontal="center"/>
      <protection hidden="1"/>
    </xf>
    <xf numFmtId="0" fontId="10" fillId="0" borderId="0" xfId="0" quotePrefix="1" applyFont="1" applyAlignment="1" applyProtection="1">
      <alignment horizontal="center"/>
      <protection hidden="1"/>
    </xf>
    <xf numFmtId="2" fontId="10" fillId="0" borderId="0" xfId="0" applyNumberFormat="1" applyFont="1" applyAlignment="1" applyProtection="1">
      <alignment horizontal="center"/>
      <protection hidden="1"/>
    </xf>
    <xf numFmtId="164" fontId="10" fillId="0" borderId="0" xfId="0" applyNumberFormat="1" applyFont="1" applyBorder="1" applyAlignment="1" applyProtection="1">
      <alignment horizontal="center"/>
      <protection hidden="1"/>
    </xf>
    <xf numFmtId="1" fontId="10" fillId="0" borderId="0" xfId="0" applyNumberFormat="1" applyFont="1" applyProtection="1">
      <protection hidden="1"/>
    </xf>
    <xf numFmtId="0" fontId="6" fillId="0" borderId="0" xfId="0" applyFont="1" applyBorder="1" applyProtection="1">
      <protection hidden="1"/>
    </xf>
    <xf numFmtId="0" fontId="9" fillId="0" borderId="0" xfId="0" applyFont="1" applyBorder="1" applyAlignment="1" applyProtection="1">
      <alignment horizontal="right"/>
      <protection hidden="1"/>
    </xf>
    <xf numFmtId="1" fontId="10" fillId="0" borderId="0" xfId="0" applyNumberFormat="1" applyFont="1" applyAlignment="1" applyProtection="1">
      <protection hidden="1"/>
    </xf>
    <xf numFmtId="0" fontId="10" fillId="0" borderId="0" xfId="0" applyNumberFormat="1" applyFont="1" applyAlignment="1" applyProtection="1">
      <alignment horizontal="right"/>
      <protection hidden="1"/>
    </xf>
    <xf numFmtId="2" fontId="10" fillId="0" borderId="0" xfId="0" applyNumberFormat="1" applyFont="1" applyAlignment="1" applyProtection="1">
      <alignment horizontal="right"/>
      <protection hidden="1"/>
    </xf>
    <xf numFmtId="2" fontId="21" fillId="0" borderId="0" xfId="0" applyNumberFormat="1" applyFont="1" applyAlignment="1" applyProtection="1">
      <alignment horizontal="center"/>
      <protection hidden="1"/>
    </xf>
    <xf numFmtId="1" fontId="10" fillId="0" borderId="7" xfId="0" applyNumberFormat="1" applyFont="1" applyBorder="1" applyAlignment="1" applyProtection="1">
      <alignment horizontal="center"/>
      <protection hidden="1"/>
    </xf>
    <xf numFmtId="1" fontId="6" fillId="0" borderId="0" xfId="0" applyNumberFormat="1" applyFont="1" applyProtection="1">
      <protection hidden="1"/>
    </xf>
    <xf numFmtId="0" fontId="8" fillId="0" borderId="2" xfId="0" applyFont="1" applyBorder="1" applyAlignment="1" applyProtection="1">
      <alignment horizontal="center"/>
      <protection hidden="1"/>
    </xf>
    <xf numFmtId="0" fontId="10" fillId="0" borderId="0" xfId="0" applyFont="1" applyFill="1" applyBorder="1" applyAlignment="1" applyProtection="1">
      <alignment horizontal="left" vertical="center"/>
      <protection hidden="1"/>
    </xf>
    <xf numFmtId="0" fontId="8" fillId="0" borderId="0" xfId="0" applyFont="1" applyAlignment="1" applyProtection="1">
      <alignment horizontal="center"/>
      <protection hidden="1"/>
    </xf>
    <xf numFmtId="0" fontId="10" fillId="0" borderId="0" xfId="0" applyFont="1" applyAlignment="1" applyProtection="1">
      <alignment horizontal="center" vertical="center"/>
      <protection hidden="1"/>
    </xf>
    <xf numFmtId="0" fontId="11" fillId="0" borderId="0" xfId="0" applyFont="1" applyAlignment="1" applyProtection="1">
      <alignment horizontal="center" vertical="center"/>
      <protection hidden="1"/>
    </xf>
    <xf numFmtId="0" fontId="6" fillId="0" borderId="0" xfId="0" applyFont="1" applyFill="1" applyBorder="1" applyAlignment="1" applyProtection="1">
      <alignment horizontal="center"/>
      <protection hidden="1"/>
    </xf>
    <xf numFmtId="0" fontId="22" fillId="0" borderId="0" xfId="1" applyFont="1" applyAlignment="1" applyProtection="1">
      <protection hidden="1"/>
    </xf>
    <xf numFmtId="0" fontId="8" fillId="2" borderId="0"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10" fillId="0" borderId="0" xfId="1" applyFont="1" applyAlignment="1" applyProtection="1">
      <protection hidden="1"/>
    </xf>
    <xf numFmtId="0" fontId="6" fillId="0" borderId="0" xfId="0" applyFont="1" applyFill="1" applyProtection="1">
      <protection hidden="1"/>
    </xf>
    <xf numFmtId="0" fontId="23" fillId="0" borderId="0" xfId="0" applyFont="1" applyProtection="1">
      <protection hidden="1"/>
    </xf>
    <xf numFmtId="0" fontId="22" fillId="0" borderId="0" xfId="1" applyFont="1" applyFill="1" applyAlignment="1" applyProtection="1">
      <protection hidden="1"/>
    </xf>
    <xf numFmtId="0" fontId="10" fillId="0" borderId="0" xfId="0" applyFont="1" applyFill="1" applyProtection="1">
      <protection hidden="1"/>
    </xf>
    <xf numFmtId="0" fontId="11" fillId="0" borderId="0" xfId="0" applyFont="1" applyProtection="1">
      <protection hidden="1"/>
    </xf>
    <xf numFmtId="1" fontId="10" fillId="0" borderId="0" xfId="0" applyNumberFormat="1" applyFont="1" applyFill="1" applyBorder="1" applyAlignment="1" applyProtection="1">
      <alignment horizontal="center" vertical="center"/>
      <protection hidden="1"/>
    </xf>
    <xf numFmtId="0" fontId="6" fillId="0" borderId="0" xfId="0" applyFont="1" applyAlignment="1" applyProtection="1">
      <alignment horizontal="center"/>
      <protection hidden="1"/>
    </xf>
  </cellXfs>
  <cellStyles count="2">
    <cellStyle name="Hyperlink" xfId="1" builtinId="8" customBuiltin="1"/>
    <cellStyle name="Normal" xfId="0" builtinId="0" customBuiltin="1"/>
  </cellStyles>
  <dxfs count="4">
    <dxf>
      <alignment horizontal="center"/>
    </dxf>
    <dxf>
      <alignment horizontal="left"/>
    </dxf>
    <dxf>
      <font>
        <sz val="14"/>
        <name val="Calibri"/>
        <scheme val="none"/>
      </font>
    </dxf>
    <dxf>
      <numFmt numFmtId="1" formatCode="0"/>
    </dxf>
  </dxfs>
  <tableStyles count="0" defaultTableStyle="TableStyleMedium2"/>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B783"/>
      <rgbColor rgb="00007F74"/>
      <rgbColor rgb="00F0F0F0"/>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C9DAFB"/>
      <rgbColor rgb="00FAC8D7"/>
      <rgbColor rgb="00F3F0E4"/>
      <rgbColor rgb="00E4E8F3"/>
      <rgbColor rgb="001849B5"/>
      <rgbColor rgb="0036ACA2"/>
      <rgbColor rgb="00F0BA00"/>
      <rgbColor rgb="00BCC5E1"/>
      <rgbColor rgb="008394C9"/>
      <rgbColor rgb="003B4E87"/>
      <rgbColor rgb="0087743B"/>
      <rgbColor rgb="00C0C0C0"/>
      <rgbColor rgb="00003366"/>
      <rgbColor rgb="00109618"/>
      <rgbColor rgb="00085108"/>
      <rgbColor rgb="00635100"/>
      <rgbColor rgb="00273359"/>
      <rgbColor rgb="00E1D8BC"/>
      <rgbColor rgb="00594C27"/>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84667</xdr:colOff>
      <xdr:row>0</xdr:row>
      <xdr:rowOff>0</xdr:rowOff>
    </xdr:from>
    <xdr:to>
      <xdr:col>4</xdr:col>
      <xdr:colOff>668867</xdr:colOff>
      <xdr:row>0</xdr:row>
      <xdr:rowOff>791388</xdr:rowOff>
    </xdr:to>
    <xdr:pic>
      <xdr:nvPicPr>
        <xdr:cNvPr id="2" name="Picture 1" descr="LIFT Header.jpg"/>
        <xdr:cNvPicPr>
          <a:picLocks noChangeAspect="1"/>
        </xdr:cNvPicPr>
      </xdr:nvPicPr>
      <xdr:blipFill>
        <a:blip xmlns:r="http://schemas.openxmlformats.org/officeDocument/2006/relationships" r:embed="rId1"/>
        <a:stretch>
          <a:fillRect/>
        </a:stretch>
      </xdr:blipFill>
      <xdr:spPr>
        <a:xfrm>
          <a:off x="325967" y="0"/>
          <a:ext cx="4229100" cy="791388"/>
        </a:xfrm>
        <a:prstGeom prst="rect">
          <a:avLst/>
        </a:prstGeom>
      </xdr:spPr>
    </xdr:pic>
    <xdr:clientData/>
  </xdr:twoCellAnchor>
  <xdr:twoCellAnchor editAs="oneCell">
    <xdr:from>
      <xdr:col>1</xdr:col>
      <xdr:colOff>84667</xdr:colOff>
      <xdr:row>0</xdr:row>
      <xdr:rowOff>0</xdr:rowOff>
    </xdr:from>
    <xdr:to>
      <xdr:col>4</xdr:col>
      <xdr:colOff>668867</xdr:colOff>
      <xdr:row>0</xdr:row>
      <xdr:rowOff>791388</xdr:rowOff>
    </xdr:to>
    <xdr:pic>
      <xdr:nvPicPr>
        <xdr:cNvPr id="3" name="Picture 2" descr="LIFT Header.jpg"/>
        <xdr:cNvPicPr>
          <a:picLocks noChangeAspect="1"/>
        </xdr:cNvPicPr>
      </xdr:nvPicPr>
      <xdr:blipFill>
        <a:blip xmlns:r="http://schemas.openxmlformats.org/officeDocument/2006/relationships" r:embed="rId1"/>
        <a:stretch>
          <a:fillRect/>
        </a:stretch>
      </xdr:blipFill>
      <xdr:spPr>
        <a:xfrm>
          <a:off x="325967" y="0"/>
          <a:ext cx="4229100" cy="7913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84667</xdr:colOff>
      <xdr:row>0</xdr:row>
      <xdr:rowOff>0</xdr:rowOff>
    </xdr:from>
    <xdr:to>
      <xdr:col>4</xdr:col>
      <xdr:colOff>262467</xdr:colOff>
      <xdr:row>0</xdr:row>
      <xdr:rowOff>791388</xdr:rowOff>
    </xdr:to>
    <xdr:pic>
      <xdr:nvPicPr>
        <xdr:cNvPr id="2" name="Picture 1" descr="LIFT Header.jpg"/>
        <xdr:cNvPicPr>
          <a:picLocks noChangeAspect="1"/>
        </xdr:cNvPicPr>
      </xdr:nvPicPr>
      <xdr:blipFill>
        <a:blip xmlns:r="http://schemas.openxmlformats.org/officeDocument/2006/relationships" r:embed="rId1"/>
        <a:stretch>
          <a:fillRect/>
        </a:stretch>
      </xdr:blipFill>
      <xdr:spPr>
        <a:xfrm>
          <a:off x="325967" y="0"/>
          <a:ext cx="4229100" cy="7913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84667</xdr:colOff>
      <xdr:row>0</xdr:row>
      <xdr:rowOff>0</xdr:rowOff>
    </xdr:from>
    <xdr:to>
      <xdr:col>4</xdr:col>
      <xdr:colOff>262467</xdr:colOff>
      <xdr:row>0</xdr:row>
      <xdr:rowOff>791388</xdr:rowOff>
    </xdr:to>
    <xdr:pic>
      <xdr:nvPicPr>
        <xdr:cNvPr id="2" name="Picture 1" descr="LIFT Header.jpg"/>
        <xdr:cNvPicPr>
          <a:picLocks noChangeAspect="1"/>
        </xdr:cNvPicPr>
      </xdr:nvPicPr>
      <xdr:blipFill>
        <a:blip xmlns:r="http://schemas.openxmlformats.org/officeDocument/2006/relationships" r:embed="rId1"/>
        <a:stretch>
          <a:fillRect/>
        </a:stretch>
      </xdr:blipFill>
      <xdr:spPr>
        <a:xfrm>
          <a:off x="325967" y="0"/>
          <a:ext cx="4229100" cy="7913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84667</xdr:colOff>
      <xdr:row>0</xdr:row>
      <xdr:rowOff>0</xdr:rowOff>
    </xdr:from>
    <xdr:to>
      <xdr:col>4</xdr:col>
      <xdr:colOff>262467</xdr:colOff>
      <xdr:row>0</xdr:row>
      <xdr:rowOff>791388</xdr:rowOff>
    </xdr:to>
    <xdr:pic>
      <xdr:nvPicPr>
        <xdr:cNvPr id="2" name="Picture 1" descr="LIFT Header.jpg"/>
        <xdr:cNvPicPr>
          <a:picLocks noChangeAspect="1"/>
        </xdr:cNvPicPr>
      </xdr:nvPicPr>
      <xdr:blipFill>
        <a:blip xmlns:r="http://schemas.openxmlformats.org/officeDocument/2006/relationships" r:embed="rId1"/>
        <a:stretch>
          <a:fillRect/>
        </a:stretch>
      </xdr:blipFill>
      <xdr:spPr>
        <a:xfrm>
          <a:off x="325967" y="0"/>
          <a:ext cx="4229100" cy="7913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84667</xdr:colOff>
      <xdr:row>0</xdr:row>
      <xdr:rowOff>0</xdr:rowOff>
    </xdr:from>
    <xdr:to>
      <xdr:col>4</xdr:col>
      <xdr:colOff>262467</xdr:colOff>
      <xdr:row>0</xdr:row>
      <xdr:rowOff>791388</xdr:rowOff>
    </xdr:to>
    <xdr:pic>
      <xdr:nvPicPr>
        <xdr:cNvPr id="2" name="Picture 1" descr="LIFT Header.jpg"/>
        <xdr:cNvPicPr>
          <a:picLocks noChangeAspect="1"/>
        </xdr:cNvPicPr>
      </xdr:nvPicPr>
      <xdr:blipFill>
        <a:blip xmlns:r="http://schemas.openxmlformats.org/officeDocument/2006/relationships" r:embed="rId1"/>
        <a:stretch>
          <a:fillRect/>
        </a:stretch>
      </xdr:blipFill>
      <xdr:spPr>
        <a:xfrm>
          <a:off x="325967" y="0"/>
          <a:ext cx="4229100" cy="7913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84667</xdr:colOff>
      <xdr:row>0</xdr:row>
      <xdr:rowOff>0</xdr:rowOff>
    </xdr:from>
    <xdr:to>
      <xdr:col>4</xdr:col>
      <xdr:colOff>262467</xdr:colOff>
      <xdr:row>0</xdr:row>
      <xdr:rowOff>791388</xdr:rowOff>
    </xdr:to>
    <xdr:pic>
      <xdr:nvPicPr>
        <xdr:cNvPr id="2" name="Picture 1" descr="LIFT Header.jpg"/>
        <xdr:cNvPicPr>
          <a:picLocks noChangeAspect="1"/>
        </xdr:cNvPicPr>
      </xdr:nvPicPr>
      <xdr:blipFill>
        <a:blip xmlns:r="http://schemas.openxmlformats.org/officeDocument/2006/relationships" r:embed="rId1"/>
        <a:stretch>
          <a:fillRect/>
        </a:stretch>
      </xdr:blipFill>
      <xdr:spPr>
        <a:xfrm>
          <a:off x="325967" y="0"/>
          <a:ext cx="4229100" cy="7913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88900</xdr:colOff>
      <xdr:row>0</xdr:row>
      <xdr:rowOff>38100</xdr:rowOff>
    </xdr:from>
    <xdr:to>
      <xdr:col>2</xdr:col>
      <xdr:colOff>1485900</xdr:colOff>
      <xdr:row>0</xdr:row>
      <xdr:rowOff>829488</xdr:rowOff>
    </xdr:to>
    <xdr:pic>
      <xdr:nvPicPr>
        <xdr:cNvPr id="2" name="Picture 1" descr="LIFT Header.jpg"/>
        <xdr:cNvPicPr>
          <a:picLocks noChangeAspect="1"/>
        </xdr:cNvPicPr>
      </xdr:nvPicPr>
      <xdr:blipFill>
        <a:blip xmlns:r="http://schemas.openxmlformats.org/officeDocument/2006/relationships" r:embed="rId1"/>
        <a:stretch>
          <a:fillRect/>
        </a:stretch>
      </xdr:blipFill>
      <xdr:spPr>
        <a:xfrm>
          <a:off x="330200" y="38100"/>
          <a:ext cx="4241800" cy="7913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84667</xdr:colOff>
      <xdr:row>0</xdr:row>
      <xdr:rowOff>0</xdr:rowOff>
    </xdr:from>
    <xdr:to>
      <xdr:col>5</xdr:col>
      <xdr:colOff>1024467</xdr:colOff>
      <xdr:row>0</xdr:row>
      <xdr:rowOff>791388</xdr:rowOff>
    </xdr:to>
    <xdr:pic>
      <xdr:nvPicPr>
        <xdr:cNvPr id="6" name="Picture 5" descr="LIFT Header.jpg"/>
        <xdr:cNvPicPr>
          <a:picLocks noChangeAspect="1"/>
        </xdr:cNvPicPr>
      </xdr:nvPicPr>
      <xdr:blipFill>
        <a:blip xmlns:r="http://schemas.openxmlformats.org/officeDocument/2006/relationships" r:embed="rId1"/>
        <a:stretch>
          <a:fillRect/>
        </a:stretch>
      </xdr:blipFill>
      <xdr:spPr>
        <a:xfrm>
          <a:off x="84667" y="0"/>
          <a:ext cx="4241800" cy="79138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Laurence Stephan" refreshedDate="43699.788969907408" refreshedVersion="3" recordCount="45">
  <cacheSource type="worksheet">
    <worksheetSource ref="H3:I48" sheet="Shopping List"/>
  </cacheSource>
  <cacheFields count="2">
    <cacheField name="Food" numFmtId="0">
      <sharedItems containsMixedTypes="1" containsNumber="1" containsInteger="1" minValue="0" maxValue="0" count="9">
        <s v="Eggs whole"/>
        <s v="Egg whites"/>
        <s v="Wholemeal tortilla"/>
        <s v="Cherry tomatoes"/>
        <s v="Broccoli"/>
        <s v="Olive oil"/>
        <s v="Pumpkin seeds"/>
        <s v="Chilli flakes"/>
        <n v="0"/>
      </sharedItems>
    </cacheField>
    <cacheField name="weight" numFmtId="1">
      <sharedItems containsSemiMixedTypes="0" containsString="0" containsNumber="1" minValue="0" maxValue="123.75" count="9">
        <n v="56.25"/>
        <n v="123.75"/>
        <n v="32.200000000000003"/>
        <n v="76.666666666666671"/>
        <n v="29.09090909090909"/>
        <n v="5"/>
        <n v="6"/>
        <n v="1.5333333333333334"/>
        <n v="0"/>
      </sharedItems>
    </cacheField>
  </cacheFields>
</pivotCacheDefinition>
</file>

<file path=xl/pivotCache/pivotCacheRecords1.xml><?xml version="1.0" encoding="utf-8"?>
<pivotCacheRecords xmlns="http://schemas.openxmlformats.org/spreadsheetml/2006/main" xmlns:r="http://schemas.openxmlformats.org/officeDocument/2006/relationships" count="45">
  <r>
    <x v="0"/>
    <x v="0"/>
  </r>
  <r>
    <x v="1"/>
    <x v="1"/>
  </r>
  <r>
    <x v="2"/>
    <x v="2"/>
  </r>
  <r>
    <x v="3"/>
    <x v="3"/>
  </r>
  <r>
    <x v="4"/>
    <x v="4"/>
  </r>
  <r>
    <x v="5"/>
    <x v="5"/>
  </r>
  <r>
    <x v="6"/>
    <x v="6"/>
  </r>
  <r>
    <x v="7"/>
    <x v="7"/>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r>
    <x v="8"/>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Shopping List" cacheId="8" dataOnRows="1" applyNumberFormats="0" applyBorderFormats="0" applyFontFormats="0" applyPatternFormats="0" applyAlignmentFormats="0" applyWidthHeightFormats="1" dataCaption="Data" showMissing="0" showMultipleLabel="0" showMemberPropertyTips="0" colGrandTotals="0" indent="0" compact="0" compactData="0" gridDropZones="1" multipleFieldFilters="0">
  <location ref="B3:C13" firstHeaderRow="2" firstDataRow="2" firstDataCol="1"/>
  <pivotFields count="2">
    <pivotField axis="axisRow" compact="0" outline="0" subtotalTop="0" showAll="0" includeNewItemsInFilter="1" sortType="ascending" rankBy="0" defaultSubtotal="0">
      <items count="9">
        <item h="1" x="8"/>
        <item x="4"/>
        <item x="3"/>
        <item x="7"/>
        <item x="1"/>
        <item x="0"/>
        <item x="5"/>
        <item x="6"/>
        <item x="2"/>
      </items>
    </pivotField>
    <pivotField dataField="1" compact="0" numFmtId="1" outline="0" subtotalTop="0" showAll="0" includeNewItemsInFilter="1"/>
  </pivotFields>
  <rowFields count="1">
    <field x="0"/>
  </rowFields>
  <rowItems count="9">
    <i>
      <x v="1"/>
    </i>
    <i>
      <x v="2"/>
    </i>
    <i>
      <x v="3"/>
    </i>
    <i>
      <x v="4"/>
    </i>
    <i>
      <x v="5"/>
    </i>
    <i>
      <x v="6"/>
    </i>
    <i>
      <x v="7"/>
    </i>
    <i>
      <x v="8"/>
    </i>
    <i t="grand">
      <x/>
    </i>
  </rowItems>
  <colItems count="1">
    <i/>
  </colItems>
  <dataFields count="1">
    <dataField name="Sum of weight (g)" fld="1" baseField="0" baseItem="0" numFmtId="1"/>
  </dataFields>
  <formats count="4">
    <format dxfId="3">
      <pivotArea type="all" dataOnly="0" outline="0" fieldPosition="0"/>
    </format>
    <format dxfId="2">
      <pivotArea type="all" dataOnly="0" outline="0" fieldPosition="0"/>
    </format>
    <format dxfId="1">
      <pivotArea type="all" dataOnly="0" outline="0" fieldPosition="0"/>
    </format>
    <format dxfId="0">
      <pivotArea type="all" dataOnly="0" outline="0" fieldPosition="0"/>
    </format>
  </formats>
</pivotTableDefinition>
</file>

<file path=xl/theme/theme1.xml><?xml version="1.0" encoding="utf-8"?>
<a:theme xmlns:a="http://schemas.openxmlformats.org/drawingml/2006/main" name="Office Theme">
  <a:themeElements>
    <a:clrScheme name="V42-ClassicBlue">
      <a:dk1>
        <a:sysClr val="windowText" lastClr="000000"/>
      </a:dk1>
      <a:lt1>
        <a:sysClr val="window" lastClr="FFFFFF"/>
      </a:lt1>
      <a:dk2>
        <a:srgbClr val="3A5D9C"/>
      </a:dk2>
      <a:lt2>
        <a:srgbClr val="EEECE2"/>
      </a:lt2>
      <a:accent1>
        <a:srgbClr val="3B4E87"/>
      </a:accent1>
      <a:accent2>
        <a:srgbClr val="C04E4E"/>
      </a:accent2>
      <a:accent3>
        <a:srgbClr val="3D8A16"/>
      </a:accent3>
      <a:accent4>
        <a:srgbClr val="7860B4"/>
      </a:accent4>
      <a:accent5>
        <a:srgbClr val="E68422"/>
      </a:accent5>
      <a:accent6>
        <a:srgbClr val="846648"/>
      </a:accent6>
      <a:hlink>
        <a:srgbClr val="4C92AE"/>
      </a:hlink>
      <a:folHlink>
        <a:srgbClr val="96969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LIFTclinic.co.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B1:J21"/>
  <sheetViews>
    <sheetView showGridLines="0" view="pageLayout" zoomScale="75" workbookViewId="0">
      <selection activeCell="E12" sqref="E12"/>
    </sheetView>
  </sheetViews>
  <sheetFormatPr baseColWidth="10" defaultColWidth="8.83203125" defaultRowHeight="14"/>
  <cols>
    <col min="1" max="1" width="3.1640625" style="9" customWidth="1"/>
    <col min="2" max="2" width="19.5" style="9" customWidth="1"/>
    <col min="3" max="4" width="14.1640625" style="9" customWidth="1"/>
    <col min="5" max="5" width="12" style="9" customWidth="1"/>
    <col min="6" max="6" width="9.33203125" style="9" customWidth="1"/>
    <col min="7" max="7" width="9.6640625" style="9" customWidth="1"/>
    <col min="8" max="8" width="6.6640625" style="9" customWidth="1"/>
    <col min="9" max="9" width="27.5" style="9" customWidth="1"/>
    <col min="10" max="10" width="3.1640625" style="9" customWidth="1"/>
    <col min="11" max="16384" width="8.83203125" style="9"/>
  </cols>
  <sheetData>
    <row r="1" spans="2:10" s="8" customFormat="1" ht="67" customHeight="1">
      <c r="B1" s="12"/>
      <c r="C1" s="11"/>
      <c r="D1" s="11"/>
      <c r="E1" s="11"/>
      <c r="F1" s="11"/>
      <c r="G1" s="13"/>
      <c r="H1" s="13"/>
      <c r="I1" s="14" t="s">
        <v>4329</v>
      </c>
    </row>
    <row r="2" spans="2:10" s="8" customFormat="1" ht="14" customHeight="1">
      <c r="C2" s="10"/>
      <c r="D2" s="10"/>
      <c r="E2" s="10"/>
      <c r="F2" s="10"/>
      <c r="G2" s="10"/>
      <c r="H2" s="10"/>
      <c r="I2" s="10"/>
    </row>
    <row r="3" spans="2:10" s="16" customFormat="1" ht="28">
      <c r="B3" s="58" t="s">
        <v>4330</v>
      </c>
      <c r="C3" s="59"/>
      <c r="D3" s="59"/>
      <c r="E3" s="59"/>
      <c r="F3" s="59"/>
      <c r="G3" s="59"/>
      <c r="H3" s="59"/>
      <c r="I3" s="59"/>
    </row>
    <row r="4" spans="2:10" s="16" customFormat="1" ht="132" customHeight="1">
      <c r="B4" s="60" t="s">
        <v>3947</v>
      </c>
      <c r="C4" s="61"/>
      <c r="D4" s="61"/>
      <c r="E4" s="61"/>
      <c r="F4" s="61"/>
      <c r="G4" s="61"/>
      <c r="H4" s="61"/>
      <c r="I4" s="61"/>
      <c r="J4" s="38"/>
    </row>
    <row r="5" spans="2:10" s="15" customFormat="1" ht="11" customHeight="1">
      <c r="B5" s="35"/>
      <c r="C5" s="39"/>
      <c r="D5" s="39"/>
      <c r="E5" s="39"/>
      <c r="F5" s="39"/>
      <c r="G5" s="37"/>
      <c r="H5" s="37"/>
      <c r="I5" s="37"/>
      <c r="J5" s="37"/>
    </row>
    <row r="6" spans="2:10" s="15" customFormat="1" ht="25" customHeight="1">
      <c r="B6" s="58" t="s">
        <v>4331</v>
      </c>
      <c r="C6" s="59"/>
      <c r="D6" s="59"/>
      <c r="E6" s="59"/>
      <c r="F6" s="59"/>
      <c r="G6" s="59"/>
      <c r="H6" s="59"/>
      <c r="I6" s="59"/>
      <c r="J6" s="37"/>
    </row>
    <row r="7" spans="2:10" s="16" customFormat="1" ht="56" customHeight="1">
      <c r="B7" s="62" t="s">
        <v>4396</v>
      </c>
      <c r="C7" s="63"/>
      <c r="D7" s="63"/>
      <c r="E7" s="63"/>
      <c r="F7" s="63"/>
      <c r="G7" s="63"/>
      <c r="H7" s="63"/>
      <c r="I7" s="63"/>
      <c r="J7" s="38"/>
    </row>
    <row r="8" spans="2:10" s="16" customFormat="1" ht="12" customHeight="1">
      <c r="B8" s="40"/>
      <c r="C8" s="41"/>
      <c r="D8" s="41"/>
      <c r="E8" s="41"/>
      <c r="F8" s="41"/>
      <c r="G8" s="41"/>
      <c r="H8" s="41"/>
      <c r="I8" s="41"/>
      <c r="J8" s="38"/>
    </row>
    <row r="9" spans="2:10" ht="25" customHeight="1">
      <c r="B9" s="58" t="s">
        <v>4567</v>
      </c>
      <c r="C9" s="59"/>
      <c r="D9" s="59"/>
      <c r="E9" s="59"/>
      <c r="F9" s="59"/>
      <c r="G9" s="59"/>
      <c r="H9" s="59"/>
      <c r="I9" s="59"/>
    </row>
    <row r="10" spans="2:10" ht="7" customHeight="1">
      <c r="B10" s="42"/>
      <c r="C10" s="43"/>
      <c r="D10" s="43"/>
      <c r="E10" s="43"/>
      <c r="F10" s="43"/>
      <c r="G10" s="43"/>
      <c r="H10" s="43"/>
      <c r="I10" s="43"/>
    </row>
    <row r="11" spans="2:10" ht="18" customHeight="1">
      <c r="B11" s="32" t="s">
        <v>4246</v>
      </c>
      <c r="C11" s="44" t="s">
        <v>3825</v>
      </c>
      <c r="D11" s="16"/>
      <c r="E11" s="16"/>
      <c r="F11" s="16"/>
      <c r="G11" s="16"/>
      <c r="H11" s="16"/>
      <c r="I11" s="16"/>
    </row>
    <row r="12" spans="2:10" ht="18">
      <c r="B12" s="32" t="s">
        <v>3981</v>
      </c>
      <c r="C12" s="20" t="s">
        <v>4514</v>
      </c>
    </row>
    <row r="13" spans="2:10" ht="18">
      <c r="B13" s="32" t="s">
        <v>3982</v>
      </c>
      <c r="C13" s="20" t="s">
        <v>4515</v>
      </c>
    </row>
    <row r="14" spans="2:10" ht="18">
      <c r="B14" s="32" t="s">
        <v>3983</v>
      </c>
      <c r="C14" s="20" t="s">
        <v>4516</v>
      </c>
    </row>
    <row r="15" spans="2:10" ht="18">
      <c r="B15" s="32" t="s">
        <v>3984</v>
      </c>
      <c r="C15" s="20" t="s">
        <v>4517</v>
      </c>
    </row>
    <row r="16" spans="2:10" ht="5" customHeight="1">
      <c r="B16" s="35"/>
    </row>
    <row r="17" spans="2:9" ht="26" customHeight="1">
      <c r="B17" s="58" t="s">
        <v>3980</v>
      </c>
      <c r="C17" s="59"/>
      <c r="D17" s="59"/>
      <c r="E17" s="59"/>
      <c r="F17" s="59"/>
      <c r="G17" s="59"/>
      <c r="H17" s="59"/>
      <c r="I17" s="59"/>
    </row>
    <row r="18" spans="2:9" ht="6" customHeight="1">
      <c r="B18" s="42"/>
      <c r="C18" s="43"/>
      <c r="D18" s="43"/>
      <c r="E18" s="43"/>
      <c r="F18" s="43"/>
      <c r="G18" s="43"/>
      <c r="H18" s="43"/>
      <c r="I18" s="43"/>
    </row>
    <row r="19" spans="2:9" ht="21" customHeight="1">
      <c r="B19" s="32" t="s">
        <v>3985</v>
      </c>
      <c r="C19" s="20" t="s">
        <v>4258</v>
      </c>
    </row>
    <row r="20" spans="2:9" ht="18">
      <c r="B20" s="32" t="s">
        <v>3986</v>
      </c>
      <c r="C20" s="20" t="s">
        <v>4247</v>
      </c>
    </row>
    <row r="21" spans="2:9" ht="18">
      <c r="B21" s="32" t="s">
        <v>3987</v>
      </c>
      <c r="C21" s="20" t="s">
        <v>4513</v>
      </c>
    </row>
  </sheetData>
  <sheetCalcPr fullCalcOnLoad="1"/>
  <mergeCells count="6">
    <mergeCell ref="B17:I17"/>
    <mergeCell ref="B3:I3"/>
    <mergeCell ref="B4:I4"/>
    <mergeCell ref="B6:I6"/>
    <mergeCell ref="B7:I7"/>
    <mergeCell ref="B9:I9"/>
  </mergeCells>
  <phoneticPr fontId="5" type="noConversion"/>
  <printOptions horizontalCentered="1"/>
  <pageMargins left="0.25" right="0.25" top="0.35000000000000003" bottom="0.35000000000000003" header="0.30000000000000004" footer="0.30000000000000004"/>
  <pageSetup orientation="landscape"/>
  <drawing r:id="rId1"/>
  <extLst>
    <ext xmlns:mx="http://schemas.microsoft.com/office/mac/excel/2008/main" uri="http://schemas.microsoft.com/office/mac/excel/2008/main">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B1:K27"/>
  <sheetViews>
    <sheetView showGridLines="0" view="pageLayout" zoomScale="75" workbookViewId="0">
      <selection activeCell="C27" sqref="C27"/>
    </sheetView>
  </sheetViews>
  <sheetFormatPr baseColWidth="10" defaultColWidth="8.83203125" defaultRowHeight="14"/>
  <cols>
    <col min="1" max="1" width="3.1640625" style="9" customWidth="1"/>
    <col min="2" max="2" width="24.83203125" style="9" customWidth="1"/>
    <col min="3" max="4" width="14.1640625" style="9" customWidth="1"/>
    <col min="5" max="5" width="12" style="9" customWidth="1"/>
    <col min="6" max="6" width="9.33203125" style="9" customWidth="1"/>
    <col min="7" max="7" width="9.6640625" style="9" customWidth="1"/>
    <col min="8" max="8" width="6.6640625" style="9" customWidth="1"/>
    <col min="9" max="9" width="20" style="9" customWidth="1"/>
    <col min="10" max="10" width="3.1640625" style="9" customWidth="1"/>
    <col min="11" max="11" width="21.5" style="9" hidden="1" customWidth="1"/>
    <col min="12" max="16384" width="8.83203125" style="9"/>
  </cols>
  <sheetData>
    <row r="1" spans="2:11" s="8" customFormat="1" ht="67" customHeight="1">
      <c r="B1" s="12"/>
      <c r="C1" s="11"/>
      <c r="D1" s="11"/>
      <c r="E1" s="11"/>
      <c r="F1" s="11"/>
      <c r="G1" s="13"/>
      <c r="H1" s="13"/>
      <c r="I1" s="14" t="s">
        <v>3</v>
      </c>
      <c r="K1" s="33" t="s">
        <v>309</v>
      </c>
    </row>
    <row r="2" spans="2:11" s="8" customFormat="1" ht="16" customHeight="1">
      <c r="C2" s="10"/>
      <c r="D2" s="10"/>
      <c r="E2" s="10"/>
      <c r="F2" s="10"/>
      <c r="G2" s="10"/>
      <c r="H2" s="10"/>
      <c r="I2" s="10"/>
      <c r="K2" s="33" t="s">
        <v>307</v>
      </c>
    </row>
    <row r="3" spans="2:11" s="16" customFormat="1" ht="40" customHeight="1">
      <c r="B3" s="89" t="s">
        <v>40</v>
      </c>
      <c r="C3" s="90"/>
      <c r="D3" s="90"/>
      <c r="E3" s="90"/>
      <c r="F3" s="90"/>
      <c r="G3" s="90"/>
      <c r="H3" s="90"/>
      <c r="I3" s="90"/>
      <c r="K3" s="18" t="s">
        <v>308</v>
      </c>
    </row>
    <row r="4" spans="2:11" s="16" customFormat="1" ht="17" customHeight="1">
      <c r="B4" s="91"/>
      <c r="C4" s="92"/>
      <c r="D4" s="92"/>
      <c r="E4" s="92"/>
      <c r="F4" s="92"/>
      <c r="G4" s="92"/>
      <c r="H4" s="92"/>
      <c r="I4" s="92"/>
      <c r="J4" s="18"/>
      <c r="K4" s="31" t="s">
        <v>77</v>
      </c>
    </row>
    <row r="5" spans="2:11" s="16" customFormat="1" ht="17" customHeight="1">
      <c r="B5" s="93" t="s">
        <v>4141</v>
      </c>
      <c r="C5" s="94" t="s">
        <v>3823</v>
      </c>
      <c r="D5" s="95"/>
      <c r="E5" s="92"/>
      <c r="F5" s="92"/>
      <c r="G5" s="92"/>
      <c r="H5" s="92"/>
      <c r="I5" s="92"/>
      <c r="J5" s="18"/>
      <c r="K5" s="31" t="s">
        <v>310</v>
      </c>
    </row>
    <row r="6" spans="2:11" s="16" customFormat="1" ht="20" customHeight="1">
      <c r="B6" s="96" t="s">
        <v>3709</v>
      </c>
      <c r="C6" s="92" t="s">
        <v>4288</v>
      </c>
      <c r="D6" s="92"/>
      <c r="E6" s="92"/>
      <c r="F6" s="92"/>
      <c r="G6" s="92"/>
      <c r="H6" s="92"/>
      <c r="I6" s="92"/>
      <c r="J6" s="18"/>
      <c r="K6" s="34" t="s">
        <v>311</v>
      </c>
    </row>
    <row r="7" spans="2:11" s="15" customFormat="1" ht="20" customHeight="1">
      <c r="B7" s="93" t="s">
        <v>3710</v>
      </c>
      <c r="C7" s="97">
        <v>58</v>
      </c>
      <c r="D7" s="92"/>
      <c r="E7" s="92"/>
      <c r="F7" s="92"/>
      <c r="G7" s="92"/>
      <c r="H7" s="92"/>
      <c r="I7" s="92"/>
      <c r="J7" s="19"/>
      <c r="K7" s="34" t="s">
        <v>312</v>
      </c>
    </row>
    <row r="8" spans="2:11" s="15" customFormat="1" ht="20" customHeight="1">
      <c r="B8" s="93" t="s">
        <v>3711</v>
      </c>
      <c r="C8" s="97">
        <v>1.62</v>
      </c>
      <c r="D8" s="92"/>
      <c r="E8" s="92"/>
      <c r="F8" s="92"/>
      <c r="G8" s="92"/>
      <c r="H8" s="92"/>
      <c r="I8" s="92"/>
      <c r="J8" s="19"/>
      <c r="K8" s="31" t="s">
        <v>313</v>
      </c>
    </row>
    <row r="9" spans="2:11" s="16" customFormat="1" ht="20" customHeight="1">
      <c r="B9" s="93" t="s">
        <v>3712</v>
      </c>
      <c r="C9" s="97">
        <v>31</v>
      </c>
      <c r="D9" s="92"/>
      <c r="E9" s="92"/>
      <c r="F9" s="92"/>
      <c r="G9" s="92"/>
      <c r="H9" s="92"/>
      <c r="I9" s="92"/>
      <c r="J9" s="18"/>
    </row>
    <row r="10" spans="2:11" s="16" customFormat="1" ht="36" customHeight="1">
      <c r="B10" s="98" t="s">
        <v>3920</v>
      </c>
      <c r="C10" s="92"/>
      <c r="D10" s="92"/>
      <c r="E10" s="92"/>
      <c r="F10" s="92"/>
      <c r="G10" s="92"/>
      <c r="H10" s="92"/>
      <c r="I10" s="92"/>
      <c r="J10" s="18"/>
      <c r="K10" s="31" t="s">
        <v>3927</v>
      </c>
    </row>
    <row r="11" spans="2:11" ht="20" customHeight="1">
      <c r="B11" s="93" t="s">
        <v>3921</v>
      </c>
      <c r="C11" s="99">
        <f>C7/(C8*C8)</f>
        <v>22.10028959000152</v>
      </c>
      <c r="D11" s="92"/>
      <c r="E11" s="93"/>
      <c r="F11" s="92"/>
      <c r="G11" s="92"/>
      <c r="H11" s="92"/>
      <c r="I11" s="92"/>
      <c r="J11" s="20"/>
      <c r="K11" s="31" t="s">
        <v>179</v>
      </c>
    </row>
    <row r="12" spans="2:11" ht="20" customHeight="1">
      <c r="B12" s="93" t="s">
        <v>3922</v>
      </c>
      <c r="C12" s="100">
        <f>IF(C6="Male",88.362+(13.397*C7)+(4.799*(C8*100))-(5.33*C9),IF(C6="Female",447.593+(9.247*C7)+(3.098*(C8*100))-(4.33*C9)))</f>
        <v>1351.5650000000001</v>
      </c>
      <c r="D12" s="92"/>
      <c r="E12" s="93"/>
      <c r="F12" s="92"/>
      <c r="G12" s="92"/>
      <c r="H12" s="92"/>
      <c r="I12" s="92"/>
      <c r="J12" s="20"/>
      <c r="K12" s="31" t="s">
        <v>75</v>
      </c>
    </row>
    <row r="13" spans="2:11" ht="20" customHeight="1">
      <c r="B13" s="93" t="s">
        <v>3923</v>
      </c>
      <c r="C13" s="94" t="s">
        <v>3824</v>
      </c>
      <c r="D13" s="101"/>
      <c r="E13" s="93"/>
      <c r="F13" s="102"/>
      <c r="G13" s="102"/>
      <c r="H13" s="103"/>
      <c r="I13" s="103"/>
      <c r="J13" s="20"/>
      <c r="K13" s="31" t="s">
        <v>78</v>
      </c>
    </row>
    <row r="14" spans="2:11" ht="20" customHeight="1">
      <c r="B14" s="93" t="s">
        <v>3924</v>
      </c>
      <c r="C14" s="104">
        <v>7</v>
      </c>
      <c r="D14" s="105"/>
      <c r="E14" s="102"/>
      <c r="F14" s="102"/>
      <c r="G14" s="102"/>
      <c r="H14" s="103"/>
      <c r="I14" s="103"/>
      <c r="J14" s="20"/>
      <c r="K14" s="20" t="s">
        <v>76</v>
      </c>
    </row>
    <row r="15" spans="2:11" ht="20" customHeight="1">
      <c r="B15" s="106"/>
      <c r="C15" s="106"/>
      <c r="D15" s="105"/>
      <c r="E15" s="102"/>
      <c r="F15" s="102"/>
      <c r="G15" s="102"/>
      <c r="H15" s="103"/>
      <c r="I15" s="103"/>
      <c r="J15" s="20"/>
      <c r="K15" s="20" t="s">
        <v>208</v>
      </c>
    </row>
    <row r="16" spans="2:11" ht="20" customHeight="1">
      <c r="B16" s="66" t="s">
        <v>3925</v>
      </c>
      <c r="C16" s="67"/>
      <c r="D16" s="68"/>
      <c r="E16" s="69"/>
      <c r="F16" s="69"/>
      <c r="G16" s="21"/>
      <c r="H16" s="22"/>
      <c r="I16" s="22"/>
      <c r="J16" s="20"/>
      <c r="K16" s="20"/>
    </row>
    <row r="17" spans="2:11" ht="36" customHeight="1">
      <c r="B17" s="70" t="s">
        <v>3926</v>
      </c>
      <c r="C17" s="71"/>
      <c r="D17" s="72"/>
      <c r="E17" s="73" t="s">
        <v>3708</v>
      </c>
      <c r="F17" s="74"/>
      <c r="G17" s="23"/>
      <c r="H17" s="18"/>
      <c r="I17" s="18"/>
      <c r="J17" s="20"/>
      <c r="K17" s="20"/>
    </row>
    <row r="18" spans="2:11" ht="20" customHeight="1">
      <c r="B18" s="75" t="s">
        <v>3928</v>
      </c>
      <c r="C18" s="76">
        <f>IF(C5="Body Fat Loss",(C24-500),IF(C5="Muscle Gain",((C24+500)),IF(C5="Body Fat Loss &amp; Muscle Gain",((C24)),IF(C5="Strength Gain",((C24+1000)),IF(C5="Performance Endurance",((C24)))))))</f>
        <v>2121.8779999999997</v>
      </c>
      <c r="D18" s="77"/>
      <c r="E18" s="78" t="s">
        <v>3929</v>
      </c>
      <c r="F18" s="79">
        <f>C18/C14</f>
        <v>303.12542857142853</v>
      </c>
      <c r="G18" s="23"/>
      <c r="H18" s="18"/>
      <c r="I18" s="18"/>
      <c r="J18" s="20"/>
    </row>
    <row r="19" spans="2:11" ht="20" customHeight="1">
      <c r="B19" s="80" t="s">
        <v>4142</v>
      </c>
      <c r="C19" s="81">
        <f>IF(C5="Body Fat Loss",((C24-500)/4)*0.4,IF(C5="Muscle Gain",((C24+500)/4)*0.4,IF(C5="Body Fat Loss &amp; Muscle Gain",((C24)/4)*0.5,IF(C5="Strength Gain",((C24+1000)/4)*0.4,IF(C5="Performance Endurance",((C24)/4)*0.3)))))</f>
        <v>212.18779999999998</v>
      </c>
      <c r="D19" s="82"/>
      <c r="E19" s="78" t="s">
        <v>4142</v>
      </c>
      <c r="F19" s="79">
        <f>C19/C14</f>
        <v>30.312542857142855</v>
      </c>
      <c r="G19" s="23"/>
      <c r="H19" s="18"/>
      <c r="I19" s="18"/>
      <c r="J19" s="20"/>
    </row>
    <row r="20" spans="2:11" ht="20" customHeight="1">
      <c r="B20" s="80" t="s">
        <v>3576</v>
      </c>
      <c r="C20" s="83">
        <f>IF(C5="Body Fat Loss",((C24-500)/4)*0.3,IF(C5="Muscle Gain",((C24+500)/4)*0.3,IF(C5="Body Fat Loss &amp; Muscle Gain",((C24)/4)*0.25,IF(C5="Strength Gain",((C24+1000)/4)*0.3,IF(C5="Performance Endurance",((C24)/4)*0.5)))))</f>
        <v>159.14084999999997</v>
      </c>
      <c r="D20" s="84"/>
      <c r="E20" s="78" t="s">
        <v>3576</v>
      </c>
      <c r="F20" s="79">
        <f>C20/C14</f>
        <v>22.73440714285714</v>
      </c>
      <c r="G20" s="23"/>
      <c r="H20" s="18"/>
      <c r="I20" s="18"/>
      <c r="J20" s="20"/>
    </row>
    <row r="21" spans="2:11" ht="20" customHeight="1">
      <c r="B21" s="78" t="s">
        <v>4190</v>
      </c>
      <c r="C21" s="85">
        <f>IF(C5="Body Fat Loss",((C24+500)/9)*0.25,IF(C5="Muscle Gain",((C24+500)/9)*0.25,IF(C5="Body Fat Loss &amp; Muscle Gain",((C24+500)/9)*0.2,IF(C5="Strength Gain",((C24+1000)/9)*0.25,IF(C5="Performance Endurance",((C24)/9)*0.15)))))</f>
        <v>58.94105555555555</v>
      </c>
      <c r="D21" s="84"/>
      <c r="E21" s="78" t="s">
        <v>4190</v>
      </c>
      <c r="F21" s="79">
        <f>C21/C14</f>
        <v>8.4201507936507927</v>
      </c>
      <c r="G21" s="18"/>
      <c r="H21" s="18"/>
      <c r="I21" s="18"/>
      <c r="J21" s="20"/>
    </row>
    <row r="22" spans="2:11" ht="20" customHeight="1">
      <c r="B22" s="78" t="s">
        <v>3713</v>
      </c>
      <c r="C22" s="85">
        <f>IF(C5="Body Fat Loss",((C24+500)/9)*0.05,IF(C5="Muscle Gain",((C24+500)/9)*0.05,IF(C5="Body Fat Loss &amp; Muscle Gain",((C24+500)/9)*0.05,IF(C5="Strength Gain",((C24+1000)/9)*0.05,IF(C5="Performance Endurance",((C24+1000)/9)*0.05)))))</f>
        <v>11.78821111111111</v>
      </c>
      <c r="D22" s="84"/>
      <c r="E22" s="78" t="s">
        <v>3713</v>
      </c>
      <c r="F22" s="79">
        <f>C22/C14</f>
        <v>1.6840301587301585</v>
      </c>
      <c r="G22" s="18"/>
      <c r="H22" s="18"/>
      <c r="I22" s="18"/>
      <c r="J22" s="20"/>
    </row>
    <row r="23" spans="2:11" ht="20" customHeight="1">
      <c r="B23" s="78" t="s">
        <v>3714</v>
      </c>
      <c r="C23" s="86" t="str">
        <f>IF(C13="Little or no exercise","2 litres",IF(C13="Light Exercise","2.5 litres",IF(C13="Moderate Exercise","3 litres",IF(C13="Heavy Exercise","3.5 litres",IF(C13="Very Heavy Exercise","4 litres")))))</f>
        <v>2 litres</v>
      </c>
      <c r="D23" s="84"/>
      <c r="E23" s="87"/>
      <c r="F23" s="88"/>
      <c r="G23" s="18"/>
      <c r="H23" s="18"/>
      <c r="I23" s="18"/>
      <c r="J23" s="20"/>
    </row>
    <row r="24" spans="2:11" ht="18" hidden="1">
      <c r="B24" s="17" t="s">
        <v>4282</v>
      </c>
      <c r="C24" s="36">
        <f>IF(C13="Little or no exercise",C12*1.2,IF(C13="Light Exercise",C12*1.375,IF(C13="Moderate Exercise",C12*1.55,IF(C13="Heavy Exercise",C12*1.725,IF(C13="Very Heavy Exercise",C12*1.9)))))</f>
        <v>1621.8779999999999</v>
      </c>
      <c r="G24" s="18"/>
      <c r="H24" s="18"/>
      <c r="I24" s="18"/>
      <c r="J24" s="20"/>
    </row>
    <row r="25" spans="2:11" ht="18">
      <c r="D25" s="18"/>
      <c r="E25" s="18"/>
      <c r="F25" s="18"/>
      <c r="G25" s="18"/>
      <c r="H25" s="18"/>
      <c r="I25" s="18"/>
      <c r="J25" s="20"/>
    </row>
    <row r="26" spans="2:11" ht="18">
      <c r="B26" s="24"/>
    </row>
    <row r="27" spans="2:11" ht="15">
      <c r="B27" s="10"/>
    </row>
  </sheetData>
  <sheetCalcPr fullCalcOnLoad="1"/>
  <sheetProtection password="CA51" sheet="1" objects="1" scenarios="1"/>
  <mergeCells count="3">
    <mergeCell ref="B3:I3"/>
    <mergeCell ref="C13:D13"/>
    <mergeCell ref="C5:D5"/>
  </mergeCells>
  <phoneticPr fontId="5" type="noConversion"/>
  <dataValidations count="4">
    <dataValidation type="list" allowBlank="1" showInputMessage="1" showErrorMessage="1" sqref="C6">
      <formula1>$K$1:$K$3</formula1>
    </dataValidation>
    <dataValidation type="list" allowBlank="1" showInputMessage="1" showErrorMessage="1" sqref="C13">
      <formula1>$K$4:$K$8</formula1>
    </dataValidation>
    <dataValidation type="list" allowBlank="1" showInputMessage="1" showErrorMessage="1" sqref="C17">
      <formula1>$K$10:$K$14</formula1>
    </dataValidation>
    <dataValidation type="list" allowBlank="1" showInputMessage="1" showErrorMessage="1" sqref="C5:D5">
      <formula1>$K$10:$K$15</formula1>
    </dataValidation>
  </dataValidations>
  <printOptions horizontalCentered="1"/>
  <pageMargins left="0.25" right="0.25" top="0.35000000000000003" bottom="0.35000000000000003" header="0.30000000000000004" footer="0.30000000000000004"/>
  <pageSetup orientation="landscape"/>
  <drawing r:id="rId1"/>
  <extLst>
    <ext xmlns:mx="http://schemas.microsoft.com/office/mac/excel/2008/main" uri="http://schemas.microsoft.com/office/mac/excel/2008/main">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B1:AA2950"/>
  <sheetViews>
    <sheetView showGridLines="0" view="pageLayout" zoomScale="75" workbookViewId="0">
      <selection activeCell="J22" sqref="J22"/>
    </sheetView>
  </sheetViews>
  <sheetFormatPr baseColWidth="10" defaultColWidth="8.83203125" defaultRowHeight="14"/>
  <cols>
    <col min="1" max="1" width="3.1640625" style="145" customWidth="1"/>
    <col min="2" max="2" width="24.83203125" style="145" customWidth="1"/>
    <col min="3" max="4" width="14.1640625" style="145" customWidth="1"/>
    <col min="5" max="5" width="12" style="145" customWidth="1"/>
    <col min="6" max="6" width="9.33203125" style="145" customWidth="1"/>
    <col min="7" max="7" width="9.5" style="152" hidden="1" customWidth="1"/>
    <col min="8" max="8" width="9.6640625" style="145" customWidth="1"/>
    <col min="9" max="9" width="6.6640625" style="145" customWidth="1"/>
    <col min="10" max="10" width="9.6640625" style="145" customWidth="1"/>
    <col min="11" max="11" width="11.1640625" style="128" customWidth="1"/>
    <col min="12" max="12" width="3.83203125" style="145" customWidth="1"/>
    <col min="13" max="13" width="53.33203125" style="114" hidden="1" customWidth="1"/>
    <col min="14" max="14" width="11.33203125" style="114" hidden="1" customWidth="1"/>
    <col min="15" max="15" width="17.83203125" style="114" hidden="1" customWidth="1"/>
    <col min="16" max="16" width="10.5" style="114" hidden="1" customWidth="1"/>
    <col min="17" max="17" width="19.1640625" style="114" hidden="1" customWidth="1"/>
    <col min="18" max="18" width="18.33203125" style="114" hidden="1" customWidth="1"/>
    <col min="19" max="19" width="25.6640625" style="114" hidden="1" customWidth="1"/>
    <col min="20" max="20" width="25.1640625" style="114" hidden="1" customWidth="1"/>
    <col min="21" max="26" width="8.83203125" style="145" hidden="1" customWidth="1"/>
    <col min="27" max="27" width="8.83203125" style="145" customWidth="1"/>
    <col min="28" max="16384" width="8.83203125" style="145"/>
  </cols>
  <sheetData>
    <row r="1" spans="2:27" s="109" customFormat="1" ht="67" customHeight="1">
      <c r="B1" s="107"/>
      <c r="C1" s="108"/>
      <c r="D1" s="108"/>
      <c r="E1" s="108"/>
      <c r="F1" s="108"/>
      <c r="H1" s="110"/>
      <c r="I1" s="110"/>
      <c r="J1" s="111" t="s">
        <v>3</v>
      </c>
      <c r="K1" s="112"/>
      <c r="M1" s="113" t="s">
        <v>142</v>
      </c>
      <c r="N1" s="113" t="s">
        <v>143</v>
      </c>
      <c r="O1" s="113" t="s">
        <v>144</v>
      </c>
      <c r="P1" s="113" t="s">
        <v>3666</v>
      </c>
      <c r="Q1" s="113" t="s">
        <v>145</v>
      </c>
      <c r="R1" s="114" t="s">
        <v>4536</v>
      </c>
      <c r="S1" s="114" t="s">
        <v>3667</v>
      </c>
      <c r="T1" s="114" t="s">
        <v>3836</v>
      </c>
      <c r="U1" s="115"/>
    </row>
    <row r="2" spans="2:27" s="109" customFormat="1" ht="16" customHeight="1">
      <c r="C2" s="116"/>
      <c r="D2" s="116"/>
      <c r="E2" s="116"/>
      <c r="F2" s="116"/>
      <c r="H2" s="116"/>
      <c r="I2" s="116"/>
      <c r="J2" s="116"/>
      <c r="K2" s="117"/>
      <c r="M2" s="114" t="s">
        <v>146</v>
      </c>
      <c r="N2" s="118">
        <v>2.9</v>
      </c>
      <c r="O2" s="118">
        <v>0.8</v>
      </c>
      <c r="P2" s="119">
        <f>SUM(S2:T2)</f>
        <v>0.1</v>
      </c>
      <c r="Q2" s="120" t="s">
        <v>147</v>
      </c>
      <c r="R2" s="121" t="s">
        <v>4537</v>
      </c>
      <c r="S2" s="122">
        <v>0.1</v>
      </c>
      <c r="T2" s="120">
        <v>0</v>
      </c>
      <c r="U2" s="115"/>
    </row>
    <row r="3" spans="2:27" s="124" customFormat="1" ht="20" customHeight="1">
      <c r="B3" s="80" t="s">
        <v>20</v>
      </c>
      <c r="C3" s="86" t="s">
        <v>207</v>
      </c>
      <c r="D3" s="123"/>
      <c r="E3" s="123"/>
      <c r="F3" s="123"/>
      <c r="J3" s="80" t="s">
        <v>82</v>
      </c>
      <c r="K3" s="123">
        <v>1</v>
      </c>
      <c r="M3" s="114" t="s">
        <v>29</v>
      </c>
      <c r="N3" s="118">
        <v>1.3</v>
      </c>
      <c r="O3" s="120" t="s">
        <v>30</v>
      </c>
      <c r="P3" s="119">
        <f t="shared" ref="P3:P76" si="0">SUM(S3:T3)</f>
        <v>0.1</v>
      </c>
      <c r="Q3" s="122" t="s">
        <v>213</v>
      </c>
      <c r="R3" s="121" t="s">
        <v>4538</v>
      </c>
      <c r="S3" s="122">
        <v>0.1</v>
      </c>
      <c r="T3" s="120">
        <v>0</v>
      </c>
      <c r="U3" s="84"/>
    </row>
    <row r="4" spans="2:27" s="128" customFormat="1" ht="20" customHeight="1">
      <c r="B4" s="125"/>
      <c r="C4" s="126"/>
      <c r="D4" s="127"/>
      <c r="E4" s="127"/>
      <c r="F4" s="127"/>
      <c r="H4" s="127"/>
      <c r="I4" s="127"/>
      <c r="J4" s="127"/>
      <c r="K4" s="127"/>
      <c r="L4" s="123"/>
      <c r="M4" s="114" t="s">
        <v>214</v>
      </c>
      <c r="N4" s="118">
        <v>0.2</v>
      </c>
      <c r="O4" s="120" t="s">
        <v>30</v>
      </c>
      <c r="P4" s="119">
        <f t="shared" si="0"/>
        <v>0.1</v>
      </c>
      <c r="Q4" s="120" t="s">
        <v>30</v>
      </c>
      <c r="R4" s="121" t="s">
        <v>4539</v>
      </c>
      <c r="S4" s="122">
        <v>0.1</v>
      </c>
      <c r="T4" s="120">
        <v>0</v>
      </c>
      <c r="U4" s="123"/>
      <c r="V4" s="128">
        <v>1</v>
      </c>
      <c r="W4" s="129">
        <f>'Nutrient Calc'!F19</f>
        <v>30.312542857142855</v>
      </c>
      <c r="X4" s="130">
        <f>'Nutrient Calc'!F20</f>
        <v>22.73440714285714</v>
      </c>
      <c r="Y4" s="130">
        <f>'Nutrient Calc'!F21</f>
        <v>8.4201507936507927</v>
      </c>
      <c r="Z4" s="130">
        <f>'Nutrient Calc'!F22</f>
        <v>1.6840301587301585</v>
      </c>
      <c r="AA4" s="131"/>
    </row>
    <row r="5" spans="2:27" s="128" customFormat="1" ht="20" customHeight="1">
      <c r="B5" s="132" t="s">
        <v>205</v>
      </c>
      <c r="C5" s="133" t="s">
        <v>4142</v>
      </c>
      <c r="D5" s="133" t="s">
        <v>3576</v>
      </c>
      <c r="E5" s="133" t="s">
        <v>3666</v>
      </c>
      <c r="F5" s="134" t="s">
        <v>4187</v>
      </c>
      <c r="G5" s="134" t="s">
        <v>4188</v>
      </c>
      <c r="H5" s="135" t="s">
        <v>4189</v>
      </c>
      <c r="I5" s="136"/>
      <c r="J5" s="127"/>
      <c r="K5" s="127"/>
      <c r="L5" s="123"/>
      <c r="M5" s="114" t="s">
        <v>215</v>
      </c>
      <c r="N5" s="118">
        <v>4</v>
      </c>
      <c r="O5" s="118">
        <v>0.4</v>
      </c>
      <c r="P5" s="119">
        <f t="shared" si="0"/>
        <v>0.1</v>
      </c>
      <c r="Q5" s="120" t="s">
        <v>147</v>
      </c>
      <c r="R5" s="121" t="s">
        <v>4540</v>
      </c>
      <c r="S5" s="122">
        <v>0.1</v>
      </c>
      <c r="T5" s="120">
        <v>0</v>
      </c>
      <c r="U5" s="123"/>
      <c r="V5" s="128">
        <v>2</v>
      </c>
    </row>
    <row r="6" spans="2:27" s="124" customFormat="1" ht="20" customHeight="1">
      <c r="B6" s="137" t="s">
        <v>292</v>
      </c>
      <c r="C6" s="138">
        <f>N1096*$H$6/100</f>
        <v>7.4812500000000002</v>
      </c>
      <c r="D6" s="138" t="str">
        <f>O1096</f>
        <v>Tr</v>
      </c>
      <c r="E6" s="138">
        <f>P1096*$H$6/100</f>
        <v>1.7831250000000001</v>
      </c>
      <c r="F6" s="139">
        <f>Q1096*$H$6/100</f>
        <v>1.6875</v>
      </c>
      <c r="G6" s="140">
        <f>R679*$H$6/100</f>
        <v>83.25</v>
      </c>
      <c r="H6" s="131">
        <f>75*C26/40</f>
        <v>56.25</v>
      </c>
      <c r="I6" s="141"/>
      <c r="J6" s="142"/>
      <c r="K6" s="127"/>
      <c r="L6" s="84"/>
      <c r="M6" s="114" t="s">
        <v>216</v>
      </c>
      <c r="N6" s="118">
        <v>6.1</v>
      </c>
      <c r="O6" s="120" t="s">
        <v>147</v>
      </c>
      <c r="P6" s="119">
        <f t="shared" si="0"/>
        <v>0.1</v>
      </c>
      <c r="Q6" s="122">
        <v>2.5</v>
      </c>
      <c r="R6" s="120" t="s">
        <v>147</v>
      </c>
      <c r="S6" s="122">
        <v>0.1</v>
      </c>
      <c r="T6" s="120">
        <v>0</v>
      </c>
      <c r="U6" s="84"/>
      <c r="V6" s="124">
        <v>3</v>
      </c>
    </row>
    <row r="7" spans="2:27" s="124" customFormat="1" ht="20" customHeight="1">
      <c r="B7" s="137" t="s">
        <v>293</v>
      </c>
      <c r="C7" s="138">
        <f>N1089*$H$7/100</f>
        <v>16.087499999999999</v>
      </c>
      <c r="D7" s="138" t="str">
        <f>O1089</f>
        <v>Tr</v>
      </c>
      <c r="E7" s="138">
        <f>P1089*$H$7/100</f>
        <v>5.0737499999999995</v>
      </c>
      <c r="F7" s="139" t="str">
        <f>Q1089</f>
        <v>Tr</v>
      </c>
      <c r="G7" s="140">
        <f>R2603*$H$7/100</f>
        <v>97.762500000000003</v>
      </c>
      <c r="H7" s="131">
        <f>165*C26/40</f>
        <v>123.75</v>
      </c>
      <c r="I7" s="141"/>
      <c r="J7" s="143"/>
      <c r="K7" s="144"/>
      <c r="M7" s="114" t="s">
        <v>218</v>
      </c>
      <c r="N7" s="118">
        <v>21.1</v>
      </c>
      <c r="O7" s="118">
        <v>6.9</v>
      </c>
      <c r="P7" s="119">
        <f t="shared" si="0"/>
        <v>0.1</v>
      </c>
      <c r="Q7" s="122">
        <v>4.43</v>
      </c>
      <c r="R7" s="121" t="s">
        <v>4541</v>
      </c>
      <c r="S7" s="122">
        <v>0.1</v>
      </c>
      <c r="T7" s="120">
        <v>0</v>
      </c>
      <c r="U7" s="84"/>
      <c r="V7" s="124">
        <v>4</v>
      </c>
    </row>
    <row r="8" spans="2:27" s="145" customFormat="1" ht="20" customHeight="1">
      <c r="B8" s="137" t="s">
        <v>294</v>
      </c>
      <c r="C8" s="138">
        <f>N2762*$H$8/100</f>
        <v>2.5116000000000001</v>
      </c>
      <c r="D8" s="138">
        <f>O2762*$H$8/100</f>
        <v>17.355800000000002</v>
      </c>
      <c r="E8" s="138">
        <f>P2762*$H$8/100</f>
        <v>0</v>
      </c>
      <c r="F8" s="139">
        <f>Q2762*$H$8/100</f>
        <v>0.80500000000000005</v>
      </c>
      <c r="G8" s="140">
        <f>R458*$H$8/100</f>
        <v>6.1180000000000003</v>
      </c>
      <c r="H8" s="131">
        <f>42*D26/30</f>
        <v>32.200000000000003</v>
      </c>
      <c r="I8" s="141"/>
      <c r="J8" s="143"/>
      <c r="K8" s="144"/>
      <c r="M8" s="114" t="s">
        <v>220</v>
      </c>
      <c r="N8" s="118">
        <v>21.2</v>
      </c>
      <c r="O8" s="118">
        <v>7</v>
      </c>
      <c r="P8" s="119">
        <f t="shared" si="0"/>
        <v>0.1</v>
      </c>
      <c r="Q8" s="122" t="s">
        <v>221</v>
      </c>
      <c r="R8" s="121" t="s">
        <v>4542</v>
      </c>
      <c r="S8" s="122">
        <v>0.1</v>
      </c>
      <c r="T8" s="120">
        <v>0</v>
      </c>
      <c r="U8" s="115"/>
      <c r="V8" s="145">
        <v>5</v>
      </c>
    </row>
    <row r="9" spans="2:27" s="145" customFormat="1" ht="20" customHeight="1">
      <c r="B9" s="137" t="s">
        <v>167</v>
      </c>
      <c r="C9" s="138">
        <f>N2745*$H$9/100</f>
        <v>0.84333333333333338</v>
      </c>
      <c r="D9" s="138">
        <f>O2745*$H$9/100</f>
        <v>2.76</v>
      </c>
      <c r="E9" s="138">
        <f>P2745*$H$9/100</f>
        <v>0</v>
      </c>
      <c r="F9" s="139">
        <f>Q2745*$H$9/100</f>
        <v>7.6666666666666675E-2</v>
      </c>
      <c r="G9" s="140">
        <f>R1974*$H$9/100</f>
        <v>192.43333333333337</v>
      </c>
      <c r="H9" s="131">
        <f>100*D26/30</f>
        <v>76.666666666666671</v>
      </c>
      <c r="I9" s="141"/>
      <c r="J9" s="143"/>
      <c r="K9" s="144"/>
      <c r="M9" s="114" t="s">
        <v>222</v>
      </c>
      <c r="N9" s="118">
        <v>7.8</v>
      </c>
      <c r="O9" s="118">
        <v>2.5</v>
      </c>
      <c r="P9" s="119">
        <f t="shared" si="0"/>
        <v>0.1</v>
      </c>
      <c r="Q9" s="122" t="s">
        <v>223</v>
      </c>
      <c r="R9" s="121" t="s">
        <v>4543</v>
      </c>
      <c r="S9" s="122">
        <v>0.1</v>
      </c>
      <c r="T9" s="120">
        <v>0</v>
      </c>
      <c r="U9" s="115"/>
      <c r="V9" s="145">
        <v>6</v>
      </c>
    </row>
    <row r="10" spans="2:27" s="145" customFormat="1" ht="20" customHeight="1">
      <c r="B10" s="137" t="s">
        <v>3948</v>
      </c>
      <c r="C10" s="138">
        <f>N457*$H$10/100</f>
        <v>1.1927272727272724</v>
      </c>
      <c r="D10" s="138">
        <f>O457*$H$10/100</f>
        <v>1.0181818181818181</v>
      </c>
      <c r="E10" s="138">
        <f>P457*$H$10/100</f>
        <v>1.7454545454545454</v>
      </c>
      <c r="F10" s="139">
        <f>Q457*$H$10/100</f>
        <v>3.490909090909091E-2</v>
      </c>
      <c r="G10" s="140">
        <f>R1794*$H$10/100</f>
        <v>261.5272727272727</v>
      </c>
      <c r="H10" s="146">
        <f>40*E26/11</f>
        <v>29.09090909090909</v>
      </c>
      <c r="I10" s="141"/>
      <c r="J10" s="142"/>
      <c r="K10" s="127"/>
      <c r="M10" s="114" t="s">
        <v>165</v>
      </c>
      <c r="N10" s="118">
        <v>3</v>
      </c>
      <c r="O10" s="118">
        <v>0.3</v>
      </c>
      <c r="P10" s="119">
        <f t="shared" si="0"/>
        <v>0.1</v>
      </c>
      <c r="Q10" s="122" t="s">
        <v>166</v>
      </c>
      <c r="R10" s="121" t="s">
        <v>4538</v>
      </c>
      <c r="S10" s="122">
        <v>0.1</v>
      </c>
      <c r="T10" s="120">
        <v>0</v>
      </c>
      <c r="U10" s="115"/>
      <c r="V10" s="145">
        <v>7</v>
      </c>
    </row>
    <row r="11" spans="2:27" s="145" customFormat="1" ht="20" customHeight="1">
      <c r="B11" s="147" t="s">
        <v>140</v>
      </c>
      <c r="C11" s="148" t="s">
        <v>30</v>
      </c>
      <c r="D11" s="148">
        <v>0</v>
      </c>
      <c r="E11" s="148">
        <v>3.7999999999999999E-2</v>
      </c>
      <c r="F11" s="149">
        <v>0.71499999999999997</v>
      </c>
      <c r="G11" s="150" t="str">
        <f>R1820</f>
        <v>35</v>
      </c>
      <c r="H11" s="146">
        <f>5*F26/2</f>
        <v>5</v>
      </c>
      <c r="I11" s="141"/>
      <c r="J11" s="142"/>
      <c r="K11" s="127"/>
      <c r="M11" s="114" t="s">
        <v>280</v>
      </c>
      <c r="N11" s="118">
        <v>3.5</v>
      </c>
      <c r="O11" s="118">
        <v>0.3</v>
      </c>
      <c r="P11" s="119">
        <f t="shared" si="0"/>
        <v>0.1</v>
      </c>
      <c r="Q11" s="122" t="s">
        <v>166</v>
      </c>
      <c r="R11" s="121" t="s">
        <v>4544</v>
      </c>
      <c r="S11" s="122">
        <v>0.1</v>
      </c>
      <c r="T11" s="120">
        <v>0</v>
      </c>
      <c r="U11" s="115"/>
      <c r="V11" s="145">
        <v>8</v>
      </c>
    </row>
    <row r="12" spans="2:27" s="145" customFormat="1" ht="20" customHeight="1">
      <c r="B12" s="147" t="str">
        <f>M2301</f>
        <v>Pumpkin seeds</v>
      </c>
      <c r="C12" s="148">
        <f>N2301*$H$12/100</f>
        <v>1.4639999999999997</v>
      </c>
      <c r="D12" s="148">
        <f>O2301*$H$12/100</f>
        <v>0.91199999999999992</v>
      </c>
      <c r="E12" s="148">
        <f>P2301*$H$12/100</f>
        <v>0</v>
      </c>
      <c r="F12" s="149">
        <f>Q2301*$H$12/100</f>
        <v>0.42</v>
      </c>
      <c r="G12" s="151">
        <f>R1978*$H$9/100</f>
        <v>17.633333333333336</v>
      </c>
      <c r="H12" s="146">
        <f>8*C26/40</f>
        <v>6</v>
      </c>
      <c r="I12" s="141"/>
      <c r="J12" s="142"/>
      <c r="K12" s="127"/>
      <c r="M12" s="114" t="s">
        <v>281</v>
      </c>
      <c r="N12" s="118">
        <v>0.5</v>
      </c>
      <c r="O12" s="118">
        <v>13.7</v>
      </c>
      <c r="P12" s="119">
        <f t="shared" si="0"/>
        <v>0.06</v>
      </c>
      <c r="Q12" s="120" t="s">
        <v>30</v>
      </c>
      <c r="R12" s="121" t="s">
        <v>4545</v>
      </c>
      <c r="S12" s="122">
        <v>0.06</v>
      </c>
      <c r="T12" s="120">
        <v>0</v>
      </c>
      <c r="U12" s="115"/>
      <c r="V12" s="145" t="s">
        <v>60</v>
      </c>
    </row>
    <row r="13" spans="2:27" s="145" customFormat="1" ht="20" customHeight="1">
      <c r="B13" s="137" t="s">
        <v>168</v>
      </c>
      <c r="C13" s="138">
        <f>N2911*$H$13/100</f>
        <v>0.18860000000000002</v>
      </c>
      <c r="D13" s="138">
        <f>O2911*$H$13/100</f>
        <v>0.85866666666666669</v>
      </c>
      <c r="E13" s="138">
        <f>P2911*$H$13/100</f>
        <v>0.17173333333333332</v>
      </c>
      <c r="F13" s="139">
        <f>Q2911*$H$13/100</f>
        <v>5.2133333333333337E-2</v>
      </c>
      <c r="G13" s="140">
        <f>R1220*$H$13/100</f>
        <v>0.67466666666666664</v>
      </c>
      <c r="H13" s="131">
        <f>2*D26/30</f>
        <v>1.5333333333333334</v>
      </c>
      <c r="I13" s="141"/>
      <c r="J13" s="142"/>
      <c r="K13" s="127"/>
      <c r="M13" s="114" t="s">
        <v>282</v>
      </c>
      <c r="N13" s="118">
        <v>25.2</v>
      </c>
      <c r="O13" s="118">
        <v>0</v>
      </c>
      <c r="P13" s="119">
        <f t="shared" si="0"/>
        <v>0.06</v>
      </c>
      <c r="Q13" s="122" t="s">
        <v>283</v>
      </c>
      <c r="R13" s="121" t="s">
        <v>4546</v>
      </c>
      <c r="S13" s="122">
        <v>0.06</v>
      </c>
      <c r="T13" s="120">
        <v>0</v>
      </c>
      <c r="U13" s="115"/>
      <c r="V13" s="145" t="s">
        <v>61</v>
      </c>
    </row>
    <row r="14" spans="2:27" s="145" customFormat="1" ht="20" customHeight="1">
      <c r="G14" s="152"/>
      <c r="I14" s="141"/>
      <c r="J14" s="142"/>
      <c r="K14" s="127"/>
      <c r="M14" s="114" t="s">
        <v>284</v>
      </c>
      <c r="N14" s="118">
        <v>17.600000000000001</v>
      </c>
      <c r="O14" s="120" t="s">
        <v>147</v>
      </c>
      <c r="P14" s="119">
        <f t="shared" si="0"/>
        <v>0.1</v>
      </c>
      <c r="Q14" s="120" t="s">
        <v>285</v>
      </c>
      <c r="R14" s="120" t="s">
        <v>147</v>
      </c>
      <c r="S14" s="122">
        <v>0.1</v>
      </c>
      <c r="T14" s="120">
        <v>0</v>
      </c>
      <c r="U14" s="115"/>
    </row>
    <row r="15" spans="2:27" s="145" customFormat="1" ht="20" customHeight="1">
      <c r="G15" s="152"/>
      <c r="I15" s="141"/>
      <c r="J15" s="142"/>
      <c r="K15" s="127"/>
      <c r="M15" s="114"/>
      <c r="N15" s="118"/>
      <c r="O15" s="120"/>
      <c r="P15" s="119"/>
      <c r="Q15" s="120"/>
      <c r="R15" s="120"/>
      <c r="S15" s="122"/>
      <c r="T15" s="120"/>
      <c r="U15" s="115"/>
    </row>
    <row r="16" spans="2:27" s="145" customFormat="1" ht="20" customHeight="1">
      <c r="G16" s="152"/>
      <c r="I16" s="141"/>
      <c r="J16" s="142"/>
      <c r="K16" s="127"/>
      <c r="M16" s="114"/>
      <c r="N16" s="118"/>
      <c r="O16" s="120"/>
      <c r="P16" s="119"/>
      <c r="Q16" s="120"/>
      <c r="R16" s="120"/>
      <c r="S16" s="122"/>
      <c r="T16" s="120"/>
      <c r="U16" s="115"/>
    </row>
    <row r="17" spans="2:21" s="145" customFormat="1" ht="20" customHeight="1">
      <c r="G17" s="152"/>
      <c r="I17" s="141"/>
      <c r="J17" s="142"/>
      <c r="K17" s="127"/>
      <c r="M17" s="114"/>
      <c r="N17" s="118"/>
      <c r="O17" s="120"/>
      <c r="P17" s="119"/>
      <c r="Q17" s="120"/>
      <c r="R17" s="120"/>
      <c r="S17" s="122"/>
      <c r="T17" s="120"/>
      <c r="U17" s="115"/>
    </row>
    <row r="18" spans="2:21" s="145" customFormat="1" ht="20" customHeight="1">
      <c r="G18" s="152"/>
      <c r="I18" s="141"/>
      <c r="J18" s="142"/>
      <c r="K18" s="127"/>
      <c r="M18" s="114"/>
      <c r="N18" s="118"/>
      <c r="O18" s="120"/>
      <c r="P18" s="119"/>
      <c r="Q18" s="120"/>
      <c r="R18" s="120"/>
      <c r="S18" s="122"/>
      <c r="T18" s="120"/>
      <c r="U18" s="115"/>
    </row>
    <row r="19" spans="2:21" s="145" customFormat="1" ht="20" customHeight="1">
      <c r="G19" s="152"/>
      <c r="I19" s="141"/>
      <c r="J19" s="142"/>
      <c r="K19" s="127"/>
      <c r="M19" s="114"/>
      <c r="N19" s="118"/>
      <c r="O19" s="120"/>
      <c r="P19" s="119"/>
      <c r="Q19" s="120"/>
      <c r="R19" s="120"/>
      <c r="S19" s="122"/>
      <c r="T19" s="120"/>
      <c r="U19" s="115"/>
    </row>
    <row r="20" spans="2:21" s="145" customFormat="1" ht="20" customHeight="1">
      <c r="G20" s="152"/>
      <c r="I20" s="141"/>
      <c r="J20" s="142"/>
      <c r="K20" s="127"/>
      <c r="M20" s="114"/>
      <c r="N20" s="118"/>
      <c r="O20" s="120"/>
      <c r="P20" s="119"/>
      <c r="Q20" s="120"/>
      <c r="R20" s="120"/>
      <c r="S20" s="122"/>
      <c r="T20" s="120"/>
      <c r="U20" s="115"/>
    </row>
    <row r="21" spans="2:21" s="145" customFormat="1" ht="20" customHeight="1">
      <c r="G21" s="152"/>
      <c r="I21" s="141"/>
      <c r="J21" s="142"/>
      <c r="K21" s="127"/>
      <c r="M21" s="114"/>
      <c r="N21" s="118"/>
      <c r="O21" s="120"/>
      <c r="P21" s="119"/>
      <c r="Q21" s="120"/>
      <c r="R21" s="120"/>
      <c r="S21" s="122"/>
      <c r="T21" s="120"/>
      <c r="U21" s="115"/>
    </row>
    <row r="22" spans="2:21" s="145" customFormat="1" ht="19" customHeight="1">
      <c r="G22" s="152"/>
      <c r="I22" s="141"/>
      <c r="J22" s="142"/>
      <c r="K22" s="127"/>
      <c r="M22" s="114"/>
      <c r="N22" s="118"/>
      <c r="O22" s="120"/>
      <c r="P22" s="119"/>
      <c r="Q22" s="120"/>
      <c r="R22" s="120"/>
      <c r="S22" s="122"/>
      <c r="T22" s="120"/>
      <c r="U22" s="115"/>
    </row>
    <row r="23" spans="2:21" s="145" customFormat="1" ht="19" customHeight="1">
      <c r="G23" s="152"/>
      <c r="I23" s="141"/>
      <c r="J23" s="142"/>
      <c r="K23" s="127"/>
      <c r="M23" s="114"/>
      <c r="N23" s="118"/>
      <c r="O23" s="120"/>
      <c r="P23" s="119"/>
      <c r="Q23" s="120"/>
      <c r="R23" s="120"/>
      <c r="S23" s="122"/>
      <c r="T23" s="120"/>
      <c r="U23" s="115"/>
    </row>
    <row r="24" spans="2:21" s="145" customFormat="1" ht="20" customHeight="1">
      <c r="B24" s="125"/>
      <c r="C24" s="153"/>
      <c r="D24" s="153"/>
      <c r="E24" s="153"/>
      <c r="F24" s="153"/>
      <c r="G24" s="131"/>
      <c r="H24" s="131"/>
      <c r="I24" s="141"/>
      <c r="J24" s="142"/>
      <c r="K24" s="127"/>
      <c r="M24" s="114" t="s">
        <v>296</v>
      </c>
      <c r="N24" s="118">
        <v>0.5</v>
      </c>
      <c r="O24" s="118">
        <v>57.6</v>
      </c>
      <c r="P24" s="119">
        <f t="shared" si="0"/>
        <v>0.1</v>
      </c>
      <c r="Q24" s="122" t="s">
        <v>166</v>
      </c>
      <c r="R24" s="121" t="s">
        <v>4547</v>
      </c>
      <c r="S24" s="122">
        <v>0.1</v>
      </c>
      <c r="T24" s="120">
        <v>0</v>
      </c>
      <c r="U24" s="115"/>
    </row>
    <row r="25" spans="2:21" s="145" customFormat="1" ht="20" customHeight="1">
      <c r="B25" s="137" t="s">
        <v>4191</v>
      </c>
      <c r="C25" s="129">
        <f>SUM(C6:C13)</f>
        <v>29.769010606060604</v>
      </c>
      <c r="D25" s="130">
        <f>SUM(D6:D13)</f>
        <v>22.904648484848487</v>
      </c>
      <c r="E25" s="130">
        <f>SUM(E6:E13)</f>
        <v>8.812062878787879</v>
      </c>
      <c r="F25" s="130">
        <f>SUM(F6:F13)</f>
        <v>3.7912090909090908</v>
      </c>
      <c r="G25" s="131"/>
      <c r="H25" s="131"/>
      <c r="I25" s="141" t="s">
        <v>138</v>
      </c>
      <c r="J25" s="142"/>
      <c r="K25" s="154" t="s">
        <v>59</v>
      </c>
      <c r="M25" s="114" t="s">
        <v>170</v>
      </c>
      <c r="N25" s="118">
        <v>0.1</v>
      </c>
      <c r="O25" s="118">
        <v>9.6999999999999993</v>
      </c>
      <c r="P25" s="119">
        <f t="shared" si="0"/>
        <v>0.1</v>
      </c>
      <c r="Q25" s="120" t="s">
        <v>30</v>
      </c>
      <c r="R25" s="121" t="s">
        <v>4548</v>
      </c>
      <c r="S25" s="120">
        <v>0.1</v>
      </c>
      <c r="T25" s="120">
        <v>0</v>
      </c>
      <c r="U25" s="115"/>
    </row>
    <row r="26" spans="2:21" s="145" customFormat="1" ht="20" customHeight="1">
      <c r="B26" s="137" t="s">
        <v>4192</v>
      </c>
      <c r="C26" s="129">
        <f>ROUND(C27,0)</f>
        <v>30</v>
      </c>
      <c r="D26" s="130">
        <f t="shared" ref="D26:F26" si="1">ROUND(D27,0)</f>
        <v>23</v>
      </c>
      <c r="E26" s="129">
        <f t="shared" si="1"/>
        <v>8</v>
      </c>
      <c r="F26" s="130">
        <f t="shared" si="1"/>
        <v>2</v>
      </c>
      <c r="G26" s="131"/>
      <c r="H26" s="131"/>
      <c r="I26" s="141"/>
      <c r="J26" s="142"/>
      <c r="K26" s="127"/>
      <c r="M26" s="114"/>
      <c r="N26" s="118"/>
      <c r="O26" s="118"/>
      <c r="P26" s="119"/>
      <c r="Q26" s="120"/>
      <c r="R26" s="121"/>
      <c r="S26" s="120"/>
      <c r="T26" s="120"/>
      <c r="U26" s="115"/>
    </row>
    <row r="27" spans="2:21" s="145" customFormat="1" ht="20" hidden="1" customHeight="1">
      <c r="B27" s="137" t="s">
        <v>4192</v>
      </c>
      <c r="C27" s="130">
        <f>IF($K$3=1,(W4*1),IF($K$3=2,((W4*2)),IF($K$3=3,(W4*3),IF($K$3=4,((W4*4)),IF($K$3=5,(W4*5),IF($K$3=6,((W4*6)),IF($K$3=7,(W4*7),IF($K$3=8,((W4*8))))))))))</f>
        <v>30.312542857142855</v>
      </c>
      <c r="D27" s="130">
        <f>IF($K$3=1,(X4*1),IF($K$3=2,((X4*2)),IF($K$3=3,(X4*3),IF($K$3=4,((X4*4)),IF($K$3=5,(X4*5),IF($K$3=6,((X4*6)),IF($K$3=7,(X4*7),IF($K$3=8,((X4*8))))))))))</f>
        <v>22.73440714285714</v>
      </c>
      <c r="E27" s="130">
        <f>IF($K$3=1,(Y4*1),IF($K$3=2,((Y4*2)),IF($K$3=3,(Y4*3),IF($K$3=4,((Y4*4)),IF($K$3=5,(Y4*5),IF($K$3=6,((Y4*6)),IF($K$3=7,(Y4*7),IF($K$3=8,((Y4*8))))))))))</f>
        <v>8.4201507936507927</v>
      </c>
      <c r="F27" s="130">
        <f>IF($K$3=1,(Z4*1),IF($K$3=2,((Z4*2)),IF($K$3=3,(Z4*3),IF($K$3=4,((Z4*4)),IF($K$3=5,(Z4*5),IF($K$3=6,((Z4*6)),IF($K$3=7,(Z4*7),IF($K$3=8,((Z4*8))))))))))</f>
        <v>1.6840301587301585</v>
      </c>
      <c r="G27" s="131"/>
      <c r="H27" s="131"/>
      <c r="I27" s="141"/>
      <c r="J27" s="142"/>
      <c r="K27" s="127"/>
      <c r="M27" s="114" t="s">
        <v>171</v>
      </c>
      <c r="N27" s="118">
        <v>0.3</v>
      </c>
      <c r="O27" s="118">
        <v>20.2</v>
      </c>
      <c r="P27" s="119">
        <f t="shared" si="0"/>
        <v>0.1</v>
      </c>
      <c r="Q27" s="122" t="s">
        <v>172</v>
      </c>
      <c r="R27" s="121" t="s">
        <v>4549</v>
      </c>
      <c r="S27" s="120">
        <v>0.1</v>
      </c>
      <c r="T27" s="120">
        <v>0</v>
      </c>
      <c r="U27" s="115"/>
    </row>
    <row r="28" spans="2:21" s="145" customFormat="1" ht="18" hidden="1">
      <c r="B28" s="125"/>
      <c r="C28" s="153"/>
      <c r="D28" s="153"/>
      <c r="E28" s="153"/>
      <c r="F28" s="153"/>
      <c r="G28" s="131"/>
      <c r="H28" s="131"/>
      <c r="I28" s="141"/>
      <c r="J28" s="142"/>
      <c r="K28" s="127"/>
      <c r="M28" s="114" t="s">
        <v>173</v>
      </c>
      <c r="N28" s="118">
        <v>0.2</v>
      </c>
      <c r="O28" s="118">
        <v>17.100000000000001</v>
      </c>
      <c r="P28" s="119">
        <f t="shared" si="0"/>
        <v>0.06</v>
      </c>
      <c r="Q28" s="122" t="s">
        <v>174</v>
      </c>
      <c r="R28" s="121" t="s">
        <v>4550</v>
      </c>
      <c r="S28" s="122">
        <v>0.06</v>
      </c>
      <c r="T28" s="120">
        <v>0</v>
      </c>
      <c r="U28" s="115"/>
    </row>
    <row r="29" spans="2:21" s="115" customFormat="1" ht="18" hidden="1">
      <c r="B29" s="125"/>
      <c r="C29" s="153"/>
      <c r="D29" s="153"/>
      <c r="E29" s="153"/>
      <c r="F29" s="153"/>
      <c r="G29" s="131"/>
      <c r="H29" s="131"/>
      <c r="I29" s="141"/>
      <c r="J29" s="142"/>
      <c r="K29" s="127"/>
      <c r="M29" s="155" t="s">
        <v>175</v>
      </c>
      <c r="N29" s="156">
        <v>0.2</v>
      </c>
      <c r="O29" s="156">
        <v>14.3</v>
      </c>
      <c r="P29" s="157">
        <f t="shared" si="0"/>
        <v>0.2</v>
      </c>
      <c r="Q29" s="158" t="s">
        <v>176</v>
      </c>
      <c r="R29" s="159" t="s">
        <v>4551</v>
      </c>
      <c r="S29" s="158">
        <v>0.2</v>
      </c>
      <c r="T29" s="160">
        <v>0</v>
      </c>
    </row>
    <row r="30" spans="2:21" s="115" customFormat="1" ht="18" hidden="1">
      <c r="B30" s="125"/>
      <c r="C30" s="153"/>
      <c r="D30" s="153"/>
      <c r="E30" s="153"/>
      <c r="F30" s="153"/>
      <c r="G30" s="131"/>
      <c r="H30" s="131"/>
      <c r="I30" s="141"/>
      <c r="J30" s="142"/>
      <c r="K30" s="127"/>
      <c r="M30" s="155" t="s">
        <v>177</v>
      </c>
      <c r="N30" s="156">
        <v>0.2</v>
      </c>
      <c r="O30" s="156">
        <v>11.4</v>
      </c>
      <c r="P30" s="157">
        <f t="shared" si="0"/>
        <v>0.1</v>
      </c>
      <c r="Q30" s="158" t="s">
        <v>174</v>
      </c>
      <c r="R30" s="159" t="s">
        <v>4552</v>
      </c>
      <c r="S30" s="158">
        <v>0.1</v>
      </c>
      <c r="T30" s="160">
        <v>0</v>
      </c>
    </row>
    <row r="31" spans="2:21" s="115" customFormat="1" ht="18" hidden="1">
      <c r="B31" s="125"/>
      <c r="C31" s="153"/>
      <c r="D31" s="153"/>
      <c r="E31" s="153"/>
      <c r="F31" s="153"/>
      <c r="G31" s="131"/>
      <c r="H31" s="131"/>
      <c r="I31" s="141"/>
      <c r="J31" s="142"/>
      <c r="K31" s="127"/>
      <c r="M31" s="155" t="s">
        <v>178</v>
      </c>
      <c r="N31" s="156">
        <v>0.2</v>
      </c>
      <c r="O31" s="156">
        <v>9.6</v>
      </c>
      <c r="P31" s="157">
        <f t="shared" si="0"/>
        <v>0.1</v>
      </c>
      <c r="Q31" s="158" t="s">
        <v>176</v>
      </c>
      <c r="R31" s="159" t="s">
        <v>4553</v>
      </c>
      <c r="S31" s="158">
        <v>0.1</v>
      </c>
      <c r="T31" s="160">
        <v>0</v>
      </c>
    </row>
    <row r="32" spans="2:21" s="115" customFormat="1" ht="18" hidden="1">
      <c r="B32" s="127"/>
      <c r="C32" s="161"/>
      <c r="D32" s="161"/>
      <c r="E32" s="161"/>
      <c r="F32" s="161"/>
      <c r="H32" s="161"/>
      <c r="I32" s="153"/>
      <c r="J32" s="142"/>
      <c r="K32" s="127"/>
      <c r="M32" s="155" t="s">
        <v>305</v>
      </c>
      <c r="N32" s="156">
        <v>0.3</v>
      </c>
      <c r="O32" s="156">
        <v>8.9</v>
      </c>
      <c r="P32" s="157">
        <f t="shared" si="0"/>
        <v>0.1</v>
      </c>
      <c r="Q32" s="158" t="s">
        <v>176</v>
      </c>
      <c r="R32" s="159" t="s">
        <v>4548</v>
      </c>
      <c r="S32" s="158">
        <v>0.1</v>
      </c>
      <c r="T32" s="160">
        <v>0</v>
      </c>
    </row>
    <row r="33" spans="2:21" s="115" customFormat="1" ht="18" hidden="1">
      <c r="B33" s="127"/>
      <c r="C33" s="157"/>
      <c r="D33" s="157"/>
      <c r="E33" s="157"/>
      <c r="F33" s="157"/>
      <c r="H33" s="157"/>
      <c r="I33" s="162"/>
      <c r="J33" s="142"/>
      <c r="K33" s="127"/>
      <c r="M33" s="155" t="s">
        <v>306</v>
      </c>
      <c r="N33" s="156">
        <v>0.2</v>
      </c>
      <c r="O33" s="156">
        <v>6.5</v>
      </c>
      <c r="P33" s="157">
        <f t="shared" si="0"/>
        <v>0.2</v>
      </c>
      <c r="Q33" s="158" t="s">
        <v>51</v>
      </c>
      <c r="R33" s="159" t="s">
        <v>4554</v>
      </c>
      <c r="S33" s="158">
        <v>0.2</v>
      </c>
      <c r="T33" s="160">
        <v>0</v>
      </c>
    </row>
    <row r="34" spans="2:21" s="115" customFormat="1" ht="18" hidden="1">
      <c r="G34" s="163">
        <f>SUM(G6:G31)</f>
        <v>659.39910606060607</v>
      </c>
      <c r="H34" s="129"/>
      <c r="I34" s="157"/>
      <c r="J34" s="142"/>
      <c r="K34" s="127"/>
      <c r="M34" s="155" t="s">
        <v>79</v>
      </c>
      <c r="N34" s="156">
        <v>0.2</v>
      </c>
      <c r="O34" s="156">
        <v>20.8</v>
      </c>
      <c r="P34" s="157">
        <f t="shared" si="0"/>
        <v>0.24</v>
      </c>
      <c r="Q34" s="158" t="s">
        <v>176</v>
      </c>
      <c r="R34" s="159" t="s">
        <v>4555</v>
      </c>
      <c r="S34" s="158">
        <v>0.24</v>
      </c>
      <c r="T34" s="160">
        <v>0</v>
      </c>
    </row>
    <row r="35" spans="2:21" s="115" customFormat="1" ht="18" hidden="1">
      <c r="G35" s="163">
        <f>'Nutrient Calc'!F18</f>
        <v>303.12542857142853</v>
      </c>
      <c r="H35" s="129"/>
      <c r="I35" s="157"/>
      <c r="J35" s="142"/>
      <c r="K35" s="127"/>
      <c r="M35" s="155" t="s">
        <v>80</v>
      </c>
      <c r="N35" s="156">
        <v>0.2</v>
      </c>
      <c r="O35" s="156">
        <v>9.6999999999999993</v>
      </c>
      <c r="P35" s="157">
        <f t="shared" si="0"/>
        <v>0.3</v>
      </c>
      <c r="Q35" s="160" t="s">
        <v>176</v>
      </c>
      <c r="R35" s="159" t="s">
        <v>4553</v>
      </c>
      <c r="S35" s="158">
        <v>0.3</v>
      </c>
      <c r="T35" s="160">
        <v>0</v>
      </c>
    </row>
    <row r="36" spans="2:21" s="145" customFormat="1" ht="18" hidden="1">
      <c r="B36" s="115"/>
      <c r="C36" s="115"/>
      <c r="D36" s="115"/>
      <c r="E36" s="115"/>
      <c r="F36" s="115"/>
      <c r="G36" s="115"/>
      <c r="H36" s="84"/>
      <c r="I36" s="84"/>
      <c r="J36" s="84"/>
      <c r="K36" s="123"/>
      <c r="M36" s="114" t="s">
        <v>81</v>
      </c>
      <c r="N36" s="118">
        <v>2</v>
      </c>
      <c r="O36" s="118">
        <v>60.1</v>
      </c>
      <c r="P36" s="119">
        <f t="shared" si="0"/>
        <v>0.5</v>
      </c>
      <c r="Q36" s="122" t="s">
        <v>166</v>
      </c>
      <c r="R36" s="121" t="s">
        <v>4556</v>
      </c>
      <c r="S36" s="122">
        <v>0.5</v>
      </c>
      <c r="T36" s="120">
        <v>0</v>
      </c>
      <c r="U36" s="115"/>
    </row>
    <row r="37" spans="2:21" s="145" customFormat="1" ht="18" hidden="1">
      <c r="G37" s="152"/>
      <c r="I37" s="126"/>
      <c r="K37" s="128"/>
      <c r="M37" s="114" t="s">
        <v>55</v>
      </c>
      <c r="N37" s="118">
        <v>0.6</v>
      </c>
      <c r="O37" s="118">
        <v>11.6</v>
      </c>
      <c r="P37" s="119">
        <f t="shared" si="0"/>
        <v>0.3</v>
      </c>
      <c r="Q37" s="120" t="s">
        <v>56</v>
      </c>
      <c r="R37" s="121" t="s">
        <v>4557</v>
      </c>
      <c r="S37" s="120">
        <v>0.3</v>
      </c>
      <c r="T37" s="120">
        <v>0</v>
      </c>
      <c r="U37" s="115"/>
    </row>
    <row r="38" spans="2:21" s="145" customFormat="1" ht="18" hidden="1">
      <c r="G38" s="152"/>
      <c r="I38" s="153"/>
      <c r="K38" s="128"/>
      <c r="M38" s="114" t="s">
        <v>83</v>
      </c>
      <c r="N38" s="118">
        <v>0.5</v>
      </c>
      <c r="O38" s="118">
        <v>10</v>
      </c>
      <c r="P38" s="119">
        <f t="shared" si="0"/>
        <v>0.43</v>
      </c>
      <c r="Q38" s="122" t="s">
        <v>166</v>
      </c>
      <c r="R38" s="121" t="s">
        <v>4558</v>
      </c>
      <c r="S38" s="122">
        <v>0.43</v>
      </c>
      <c r="T38" s="120">
        <v>0</v>
      </c>
      <c r="U38" s="115"/>
    </row>
    <row r="39" spans="2:21" s="145" customFormat="1" ht="18" hidden="1">
      <c r="G39" s="152"/>
      <c r="I39" s="153"/>
      <c r="K39" s="128"/>
      <c r="M39" s="114" t="s">
        <v>84</v>
      </c>
      <c r="N39" s="118">
        <v>4.8</v>
      </c>
      <c r="O39" s="118">
        <v>43.4</v>
      </c>
      <c r="P39" s="119">
        <f t="shared" si="0"/>
        <v>0.4</v>
      </c>
      <c r="Q39" s="120" t="s">
        <v>147</v>
      </c>
      <c r="R39" s="121" t="s">
        <v>4559</v>
      </c>
      <c r="S39" s="122">
        <v>0.4</v>
      </c>
      <c r="T39" s="120">
        <v>0</v>
      </c>
      <c r="U39" s="115"/>
    </row>
    <row r="40" spans="2:21" s="145" customFormat="1" ht="18" hidden="1">
      <c r="G40" s="152"/>
      <c r="I40" s="153"/>
      <c r="K40" s="128"/>
      <c r="M40" s="114" t="s">
        <v>85</v>
      </c>
      <c r="N40" s="118">
        <v>1.9</v>
      </c>
      <c r="O40" s="118">
        <v>22</v>
      </c>
      <c r="P40" s="119">
        <f t="shared" si="0"/>
        <v>0.4</v>
      </c>
      <c r="Q40" s="120" t="s">
        <v>30</v>
      </c>
      <c r="R40" s="121" t="s">
        <v>4560</v>
      </c>
      <c r="S40" s="122">
        <v>0.4</v>
      </c>
      <c r="T40" s="120">
        <v>0</v>
      </c>
      <c r="U40" s="115"/>
    </row>
    <row r="41" spans="2:21" s="145" customFormat="1" ht="18" hidden="1">
      <c r="G41" s="152"/>
      <c r="I41" s="153"/>
      <c r="K41" s="128"/>
      <c r="M41" s="114" t="s">
        <v>86</v>
      </c>
      <c r="N41" s="118">
        <v>2</v>
      </c>
      <c r="O41" s="118">
        <v>17.8</v>
      </c>
      <c r="P41" s="119">
        <f t="shared" si="0"/>
        <v>0.1</v>
      </c>
      <c r="Q41" s="120" t="s">
        <v>30</v>
      </c>
      <c r="R41" s="121" t="s">
        <v>4561</v>
      </c>
      <c r="S41" s="122">
        <v>0.1</v>
      </c>
      <c r="T41" s="120">
        <v>0</v>
      </c>
      <c r="U41" s="115"/>
    </row>
    <row r="42" spans="2:21" s="145" customFormat="1" ht="18" hidden="1">
      <c r="G42" s="152"/>
      <c r="I42" s="153"/>
      <c r="K42" s="128"/>
      <c r="M42" s="114" t="s">
        <v>87</v>
      </c>
      <c r="N42" s="118">
        <v>0.9</v>
      </c>
      <c r="O42" s="118">
        <v>7.2</v>
      </c>
      <c r="P42" s="119">
        <f t="shared" si="0"/>
        <v>59.3</v>
      </c>
      <c r="Q42" s="120" t="s">
        <v>30</v>
      </c>
      <c r="R42" s="121" t="s">
        <v>4562</v>
      </c>
      <c r="S42" s="122">
        <v>59.3</v>
      </c>
      <c r="T42" s="122" t="s">
        <v>3837</v>
      </c>
      <c r="U42" s="115"/>
    </row>
    <row r="43" spans="2:21" s="145" customFormat="1" ht="18" hidden="1">
      <c r="G43" s="152"/>
      <c r="I43" s="153"/>
      <c r="K43" s="128"/>
      <c r="M43" s="114" t="s">
        <v>199</v>
      </c>
      <c r="N43" s="118">
        <v>0.8</v>
      </c>
      <c r="O43" s="118">
        <v>6.6</v>
      </c>
      <c r="P43" s="119">
        <f t="shared" si="0"/>
        <v>59.3</v>
      </c>
      <c r="Q43" s="120" t="s">
        <v>30</v>
      </c>
      <c r="R43" s="121" t="s">
        <v>4563</v>
      </c>
      <c r="S43" s="122">
        <v>59.3</v>
      </c>
      <c r="T43" s="122" t="s">
        <v>3837</v>
      </c>
      <c r="U43" s="115"/>
    </row>
    <row r="44" spans="2:21" s="145" customFormat="1" ht="18" hidden="1">
      <c r="G44" s="152"/>
      <c r="I44" s="153"/>
      <c r="K44" s="128"/>
      <c r="M44" s="114" t="s">
        <v>200</v>
      </c>
      <c r="N44" s="118">
        <v>4</v>
      </c>
      <c r="O44" s="118">
        <v>36.5</v>
      </c>
      <c r="P44" s="119">
        <f t="shared" si="0"/>
        <v>76.5</v>
      </c>
      <c r="Q44" s="120" t="s">
        <v>147</v>
      </c>
      <c r="R44" s="121" t="s">
        <v>4564</v>
      </c>
      <c r="S44" s="122">
        <v>76.5</v>
      </c>
      <c r="T44" s="122" t="s">
        <v>2119</v>
      </c>
      <c r="U44" s="115"/>
    </row>
    <row r="45" spans="2:21" s="145" customFormat="1" ht="18" hidden="1">
      <c r="G45" s="152"/>
      <c r="I45" s="153"/>
      <c r="K45" s="128"/>
      <c r="M45" s="114" t="s">
        <v>228</v>
      </c>
      <c r="N45" s="118">
        <v>0.7</v>
      </c>
      <c r="O45" s="118">
        <v>18.3</v>
      </c>
      <c r="P45" s="119">
        <f t="shared" si="0"/>
        <v>10.6</v>
      </c>
      <c r="Q45" s="120" t="s">
        <v>30</v>
      </c>
      <c r="R45" s="121" t="s">
        <v>4565</v>
      </c>
      <c r="S45" s="122">
        <v>10.6</v>
      </c>
      <c r="T45" s="122" t="s">
        <v>3838</v>
      </c>
      <c r="U45" s="115"/>
    </row>
    <row r="46" spans="2:21" s="145" customFormat="1" ht="18" hidden="1">
      <c r="G46" s="152"/>
      <c r="I46" s="153"/>
      <c r="K46" s="128"/>
      <c r="M46" s="114" t="s">
        <v>0</v>
      </c>
      <c r="N46" s="118">
        <v>0.6</v>
      </c>
      <c r="O46" s="118">
        <v>17.100000000000001</v>
      </c>
      <c r="P46" s="119">
        <f t="shared" si="0"/>
        <v>16.5</v>
      </c>
      <c r="Q46" s="120" t="s">
        <v>30</v>
      </c>
      <c r="R46" s="121" t="s">
        <v>4566</v>
      </c>
      <c r="S46" s="122">
        <v>16.5</v>
      </c>
      <c r="T46" s="122" t="s">
        <v>3839</v>
      </c>
      <c r="U46" s="115"/>
    </row>
    <row r="47" spans="2:21" s="145" customFormat="1" ht="18" hidden="1">
      <c r="G47" s="152"/>
      <c r="I47" s="153"/>
      <c r="K47" s="128"/>
      <c r="M47" s="114" t="s">
        <v>1</v>
      </c>
      <c r="N47" s="118">
        <v>0.7</v>
      </c>
      <c r="O47" s="118">
        <v>6.2</v>
      </c>
      <c r="P47" s="119">
        <f t="shared" si="0"/>
        <v>12</v>
      </c>
      <c r="Q47" s="120" t="s">
        <v>30</v>
      </c>
      <c r="R47" s="121" t="s">
        <v>4554</v>
      </c>
      <c r="S47" s="122">
        <v>12</v>
      </c>
      <c r="T47" s="122" t="s">
        <v>3840</v>
      </c>
      <c r="U47" s="115"/>
    </row>
    <row r="48" spans="2:21" s="145" customFormat="1" ht="18" hidden="1">
      <c r="G48" s="152"/>
      <c r="I48" s="153"/>
      <c r="K48" s="128"/>
      <c r="M48" s="114" t="s">
        <v>2</v>
      </c>
      <c r="N48" s="118">
        <v>0.7</v>
      </c>
      <c r="O48" s="118">
        <v>5.8</v>
      </c>
      <c r="P48" s="119">
        <f t="shared" si="0"/>
        <v>15.8</v>
      </c>
      <c r="Q48" s="120" t="s">
        <v>30</v>
      </c>
      <c r="R48" s="121" t="s">
        <v>3772</v>
      </c>
      <c r="S48" s="122">
        <v>15.8</v>
      </c>
      <c r="T48" s="122" t="s">
        <v>3841</v>
      </c>
      <c r="U48" s="115"/>
    </row>
    <row r="49" spans="6:21" s="145" customFormat="1" ht="18" hidden="1">
      <c r="G49" s="152"/>
      <c r="I49" s="153"/>
      <c r="K49" s="128"/>
      <c r="M49" s="114" t="s">
        <v>352</v>
      </c>
      <c r="N49" s="118">
        <v>4.2</v>
      </c>
      <c r="O49" s="118">
        <v>17.8</v>
      </c>
      <c r="P49" s="119">
        <f t="shared" si="0"/>
        <v>20.5</v>
      </c>
      <c r="Q49" s="120" t="s">
        <v>147</v>
      </c>
      <c r="R49" s="121" t="s">
        <v>3773</v>
      </c>
      <c r="S49" s="122">
        <v>20.5</v>
      </c>
      <c r="T49" s="122" t="s">
        <v>3843</v>
      </c>
      <c r="U49" s="115"/>
    </row>
    <row r="50" spans="6:21" s="145" customFormat="1" ht="18" hidden="1">
      <c r="G50" s="152"/>
      <c r="I50" s="153"/>
      <c r="K50" s="128"/>
      <c r="M50" s="114" t="s">
        <v>353</v>
      </c>
      <c r="N50" s="118">
        <v>5</v>
      </c>
      <c r="O50" s="118">
        <v>21.5</v>
      </c>
      <c r="P50" s="119">
        <f t="shared" si="0"/>
        <v>73</v>
      </c>
      <c r="Q50" s="120" t="s">
        <v>147</v>
      </c>
      <c r="R50" s="121" t="s">
        <v>3774</v>
      </c>
      <c r="S50" s="122">
        <v>73</v>
      </c>
      <c r="T50" s="122" t="s">
        <v>405</v>
      </c>
      <c r="U50" s="115"/>
    </row>
    <row r="51" spans="6:21" s="145" customFormat="1" ht="18" hidden="1">
      <c r="G51" s="152"/>
      <c r="I51" s="153"/>
      <c r="K51" s="128"/>
      <c r="M51" s="114" t="s">
        <v>354</v>
      </c>
      <c r="N51" s="118">
        <v>0.4</v>
      </c>
      <c r="O51" s="118">
        <v>94</v>
      </c>
      <c r="P51" s="119">
        <f t="shared" si="0"/>
        <v>29.9</v>
      </c>
      <c r="Q51" s="114"/>
      <c r="R51" s="121" t="s">
        <v>3775</v>
      </c>
      <c r="S51" s="122">
        <v>29.9</v>
      </c>
      <c r="T51" s="122" t="s">
        <v>3844</v>
      </c>
      <c r="U51" s="115"/>
    </row>
    <row r="52" spans="6:21" s="145" customFormat="1" ht="18" hidden="1">
      <c r="G52" s="152"/>
      <c r="I52" s="153"/>
      <c r="K52" s="128"/>
      <c r="M52" s="114" t="s">
        <v>355</v>
      </c>
      <c r="N52" s="118">
        <v>2.9</v>
      </c>
      <c r="O52" s="118">
        <v>2.7</v>
      </c>
      <c r="P52" s="119">
        <f t="shared" si="0"/>
        <v>37.5</v>
      </c>
      <c r="Q52" s="122" t="s">
        <v>166</v>
      </c>
      <c r="R52" s="121" t="s">
        <v>4544</v>
      </c>
      <c r="S52" s="122">
        <v>37.5</v>
      </c>
      <c r="T52" s="122" t="s">
        <v>3845</v>
      </c>
      <c r="U52" s="115"/>
    </row>
    <row r="53" spans="6:21" s="145" customFormat="1" ht="18" hidden="1">
      <c r="G53" s="152"/>
      <c r="I53" s="153"/>
      <c r="K53" s="128"/>
      <c r="M53" s="114" t="s">
        <v>136</v>
      </c>
      <c r="N53" s="118">
        <v>1.2</v>
      </c>
      <c r="O53" s="118">
        <v>1.2</v>
      </c>
      <c r="P53" s="119">
        <f t="shared" si="0"/>
        <v>21.3</v>
      </c>
      <c r="Q53" s="120" t="s">
        <v>30</v>
      </c>
      <c r="R53" s="121" t="s">
        <v>3776</v>
      </c>
      <c r="S53" s="122">
        <v>21.3</v>
      </c>
      <c r="T53" s="122" t="s">
        <v>3846</v>
      </c>
      <c r="U53" s="115"/>
    </row>
    <row r="54" spans="6:21" s="145" customFormat="1" hidden="1">
      <c r="F54" s="164"/>
      <c r="G54" s="152"/>
      <c r="H54" s="164"/>
      <c r="K54" s="128"/>
      <c r="M54" s="114" t="s">
        <v>137</v>
      </c>
      <c r="N54" s="118">
        <v>2.8</v>
      </c>
      <c r="O54" s="118">
        <v>2.7</v>
      </c>
      <c r="P54" s="119">
        <f t="shared" si="0"/>
        <v>16.600000000000001</v>
      </c>
      <c r="Q54" s="122" t="s">
        <v>166</v>
      </c>
      <c r="R54" s="121" t="s">
        <v>4544</v>
      </c>
      <c r="S54" s="122">
        <v>16.600000000000001</v>
      </c>
      <c r="T54" s="122" t="s">
        <v>3847</v>
      </c>
    </row>
    <row r="55" spans="6:21" s="145" customFormat="1" hidden="1">
      <c r="F55" s="164"/>
      <c r="G55" s="152"/>
      <c r="H55" s="164"/>
      <c r="K55" s="128"/>
      <c r="M55" s="114" t="s">
        <v>357</v>
      </c>
      <c r="N55" s="118">
        <v>1.6</v>
      </c>
      <c r="O55" s="118">
        <v>10.6</v>
      </c>
      <c r="P55" s="119">
        <f t="shared" si="0"/>
        <v>44.4</v>
      </c>
      <c r="Q55" s="120" t="s">
        <v>30</v>
      </c>
      <c r="R55" s="121" t="s">
        <v>3777</v>
      </c>
      <c r="S55" s="122">
        <v>44.4</v>
      </c>
      <c r="T55" s="122" t="s">
        <v>3673</v>
      </c>
    </row>
    <row r="56" spans="6:21" s="145" customFormat="1" hidden="1">
      <c r="G56" s="152"/>
      <c r="K56" s="128"/>
      <c r="M56" s="114" t="s">
        <v>229</v>
      </c>
      <c r="N56" s="118">
        <v>4</v>
      </c>
      <c r="O56" s="120" t="s">
        <v>147</v>
      </c>
      <c r="P56" s="119">
        <f t="shared" si="0"/>
        <v>44.6</v>
      </c>
      <c r="Q56" s="120" t="s">
        <v>147</v>
      </c>
      <c r="R56" s="120" t="s">
        <v>147</v>
      </c>
      <c r="S56" s="122">
        <v>44.6</v>
      </c>
      <c r="T56" s="122" t="s">
        <v>3674</v>
      </c>
    </row>
    <row r="57" spans="6:21" s="145" customFormat="1" hidden="1">
      <c r="G57" s="152"/>
      <c r="K57" s="128"/>
      <c r="M57" s="114" t="s">
        <v>230</v>
      </c>
      <c r="N57" s="118">
        <v>3.4</v>
      </c>
      <c r="O57" s="118">
        <v>1.4</v>
      </c>
      <c r="P57" s="119">
        <f t="shared" si="0"/>
        <v>18.3</v>
      </c>
      <c r="Q57" s="122" t="s">
        <v>166</v>
      </c>
      <c r="R57" s="121" t="s">
        <v>3778</v>
      </c>
      <c r="S57" s="122">
        <v>18.3</v>
      </c>
      <c r="T57" s="122" t="s">
        <v>3675</v>
      </c>
    </row>
    <row r="58" spans="6:21" s="145" customFormat="1" hidden="1">
      <c r="G58" s="152"/>
      <c r="K58" s="128"/>
      <c r="M58" s="114" t="s">
        <v>231</v>
      </c>
      <c r="N58" s="118">
        <v>2.9</v>
      </c>
      <c r="O58" s="118">
        <v>2</v>
      </c>
      <c r="P58" s="119">
        <f t="shared" si="0"/>
        <v>61.14</v>
      </c>
      <c r="Q58" s="122" t="s">
        <v>166</v>
      </c>
      <c r="R58" s="121" t="s">
        <v>3772</v>
      </c>
      <c r="S58" s="122">
        <v>61.14</v>
      </c>
      <c r="T58" s="122" t="s">
        <v>3676</v>
      </c>
    </row>
    <row r="59" spans="6:21" s="145" customFormat="1" hidden="1">
      <c r="G59" s="152"/>
      <c r="K59" s="128"/>
      <c r="M59" s="114" t="s">
        <v>97</v>
      </c>
      <c r="N59" s="118">
        <v>1.2</v>
      </c>
      <c r="O59" s="118">
        <v>2.8</v>
      </c>
      <c r="P59" s="119">
        <f t="shared" si="0"/>
        <v>45.55</v>
      </c>
      <c r="Q59" s="122" t="s">
        <v>98</v>
      </c>
      <c r="R59" s="121" t="s">
        <v>3779</v>
      </c>
      <c r="S59" s="122">
        <v>45.55</v>
      </c>
      <c r="T59" s="122" t="s">
        <v>3852</v>
      </c>
    </row>
    <row r="60" spans="6:21" s="145" customFormat="1" hidden="1">
      <c r="G60" s="152"/>
      <c r="K60" s="128"/>
      <c r="M60" s="114" t="s">
        <v>479</v>
      </c>
      <c r="N60" s="118">
        <v>1.2</v>
      </c>
      <c r="O60" s="118">
        <v>2.8</v>
      </c>
      <c r="P60" s="119">
        <f t="shared" si="0"/>
        <v>42.97</v>
      </c>
      <c r="Q60" s="122" t="s">
        <v>358</v>
      </c>
      <c r="R60" s="121" t="s">
        <v>3779</v>
      </c>
      <c r="S60" s="122">
        <v>42.97</v>
      </c>
      <c r="T60" s="122" t="s">
        <v>3853</v>
      </c>
    </row>
    <row r="61" spans="6:21" s="145" customFormat="1" hidden="1">
      <c r="G61" s="152"/>
      <c r="K61" s="128"/>
      <c r="M61" s="114" t="s">
        <v>359</v>
      </c>
      <c r="N61" s="118">
        <v>1.2</v>
      </c>
      <c r="O61" s="118">
        <v>2.8</v>
      </c>
      <c r="P61" s="119">
        <f t="shared" si="0"/>
        <v>60.8</v>
      </c>
      <c r="Q61" s="122" t="s">
        <v>360</v>
      </c>
      <c r="R61" s="121" t="s">
        <v>3779</v>
      </c>
      <c r="S61" s="122">
        <v>60.8</v>
      </c>
      <c r="T61" s="122" t="s">
        <v>283</v>
      </c>
    </row>
    <row r="62" spans="6:21" s="145" customFormat="1" hidden="1">
      <c r="G62" s="152"/>
      <c r="K62" s="128"/>
      <c r="M62" s="114" t="s">
        <v>232</v>
      </c>
      <c r="N62" s="118">
        <v>0.9</v>
      </c>
      <c r="O62" s="118">
        <v>2.2000000000000002</v>
      </c>
      <c r="P62" s="119">
        <f t="shared" si="0"/>
        <v>42.5</v>
      </c>
      <c r="Q62" s="122" t="s">
        <v>166</v>
      </c>
      <c r="R62" s="121" t="s">
        <v>3780</v>
      </c>
      <c r="S62" s="122">
        <v>42.5</v>
      </c>
      <c r="T62" s="122" t="s">
        <v>3854</v>
      </c>
    </row>
    <row r="63" spans="6:21" s="145" customFormat="1" hidden="1">
      <c r="G63" s="152"/>
      <c r="K63" s="128"/>
      <c r="M63" s="114" t="s">
        <v>233</v>
      </c>
      <c r="N63" s="118">
        <v>2</v>
      </c>
      <c r="O63" s="118">
        <v>3.9</v>
      </c>
      <c r="P63" s="119">
        <f t="shared" si="0"/>
        <v>19.899999999999999</v>
      </c>
      <c r="Q63" s="122" t="s">
        <v>234</v>
      </c>
      <c r="R63" s="121" t="s">
        <v>3781</v>
      </c>
      <c r="S63" s="122">
        <v>19.899999999999999</v>
      </c>
      <c r="T63" s="122" t="s">
        <v>3855</v>
      </c>
    </row>
    <row r="64" spans="6:21" s="145" customFormat="1" hidden="1">
      <c r="G64" s="152"/>
      <c r="K64" s="128"/>
      <c r="M64" s="114" t="s">
        <v>363</v>
      </c>
      <c r="N64" s="118">
        <v>1.9</v>
      </c>
      <c r="O64" s="118">
        <v>15.9</v>
      </c>
      <c r="P64" s="119">
        <f t="shared" si="0"/>
        <v>54.75</v>
      </c>
      <c r="Q64" s="122" t="s">
        <v>364</v>
      </c>
      <c r="R64" s="121" t="s">
        <v>3782</v>
      </c>
      <c r="S64" s="122">
        <v>54.75</v>
      </c>
      <c r="T64" s="122" t="s">
        <v>3856</v>
      </c>
    </row>
    <row r="65" spans="7:20" s="145" customFormat="1" hidden="1">
      <c r="G65" s="152"/>
      <c r="K65" s="128"/>
      <c r="M65" s="114" t="s">
        <v>365</v>
      </c>
      <c r="N65" s="118">
        <v>5</v>
      </c>
      <c r="O65" s="118">
        <v>3.6</v>
      </c>
      <c r="P65" s="119">
        <f t="shared" si="0"/>
        <v>10.67</v>
      </c>
      <c r="Q65" s="122" t="s">
        <v>366</v>
      </c>
      <c r="R65" s="121" t="s">
        <v>3783</v>
      </c>
      <c r="S65" s="122">
        <v>10.67</v>
      </c>
      <c r="T65" s="122" t="s">
        <v>3857</v>
      </c>
    </row>
    <row r="66" spans="7:20" s="145" customFormat="1" hidden="1">
      <c r="G66" s="152"/>
      <c r="K66" s="128"/>
      <c r="M66" s="114" t="s">
        <v>367</v>
      </c>
      <c r="N66" s="118">
        <v>1.9</v>
      </c>
      <c r="O66" s="118">
        <v>1.9</v>
      </c>
      <c r="P66" s="119">
        <f t="shared" si="0"/>
        <v>49.23</v>
      </c>
      <c r="Q66" s="122" t="s">
        <v>358</v>
      </c>
      <c r="R66" s="121" t="s">
        <v>3784</v>
      </c>
      <c r="S66" s="122">
        <v>49.23</v>
      </c>
      <c r="T66" s="122" t="s">
        <v>1502</v>
      </c>
    </row>
    <row r="67" spans="7:20" s="145" customFormat="1" hidden="1">
      <c r="G67" s="152"/>
      <c r="K67" s="128"/>
      <c r="M67" s="114" t="s">
        <v>368</v>
      </c>
      <c r="N67" s="118">
        <v>1.3</v>
      </c>
      <c r="O67" s="118">
        <v>1.3</v>
      </c>
      <c r="P67" s="119">
        <f t="shared" si="0"/>
        <v>43.4</v>
      </c>
      <c r="Q67" s="122" t="s">
        <v>369</v>
      </c>
      <c r="R67" s="121" t="s">
        <v>3785</v>
      </c>
      <c r="S67" s="122">
        <v>43.4</v>
      </c>
      <c r="T67" s="122" t="s">
        <v>3859</v>
      </c>
    </row>
    <row r="68" spans="7:20" s="145" customFormat="1" hidden="1">
      <c r="G68" s="152"/>
      <c r="K68" s="128"/>
      <c r="M68" s="114" t="s">
        <v>370</v>
      </c>
      <c r="N68" s="118">
        <v>2.1</v>
      </c>
      <c r="O68" s="118">
        <v>1.9</v>
      </c>
      <c r="P68" s="119">
        <f t="shared" si="0"/>
        <v>40.07</v>
      </c>
      <c r="Q68" s="122" t="s">
        <v>371</v>
      </c>
      <c r="R68" s="121" t="s">
        <v>4417</v>
      </c>
      <c r="S68" s="122">
        <v>40.07</v>
      </c>
      <c r="T68" s="122" t="s">
        <v>3860</v>
      </c>
    </row>
    <row r="69" spans="7:20" s="145" customFormat="1" hidden="1">
      <c r="G69" s="152"/>
      <c r="K69" s="128"/>
      <c r="M69" s="114" t="s">
        <v>372</v>
      </c>
      <c r="N69" s="118">
        <v>1.5</v>
      </c>
      <c r="O69" s="118">
        <v>1.3</v>
      </c>
      <c r="P69" s="119">
        <f t="shared" si="0"/>
        <v>19.5</v>
      </c>
      <c r="Q69" s="122" t="s">
        <v>217</v>
      </c>
      <c r="R69" s="121" t="s">
        <v>3785</v>
      </c>
      <c r="S69" s="122">
        <v>19.5</v>
      </c>
      <c r="T69" s="122" t="s">
        <v>4082</v>
      </c>
    </row>
    <row r="70" spans="7:20" s="145" customFormat="1" hidden="1">
      <c r="G70" s="152"/>
      <c r="K70" s="128"/>
      <c r="M70" s="114" t="s">
        <v>238</v>
      </c>
      <c r="N70" s="118">
        <v>1.6</v>
      </c>
      <c r="O70" s="118">
        <v>1.9</v>
      </c>
      <c r="P70" s="119">
        <f t="shared" si="0"/>
        <v>35</v>
      </c>
      <c r="Q70" s="122" t="s">
        <v>221</v>
      </c>
      <c r="R70" s="121" t="s">
        <v>4546</v>
      </c>
      <c r="S70" s="122">
        <v>35</v>
      </c>
      <c r="T70" s="122" t="s">
        <v>2104</v>
      </c>
    </row>
    <row r="71" spans="7:20" s="145" customFormat="1" hidden="1">
      <c r="G71" s="152"/>
      <c r="K71" s="128"/>
      <c r="M71" s="114" t="s">
        <v>239</v>
      </c>
      <c r="N71" s="118">
        <v>1.1000000000000001</v>
      </c>
      <c r="O71" s="118">
        <v>1.3</v>
      </c>
      <c r="P71" s="119">
        <f t="shared" si="0"/>
        <v>38.19</v>
      </c>
      <c r="Q71" s="122" t="s">
        <v>240</v>
      </c>
      <c r="R71" s="121" t="s">
        <v>4418</v>
      </c>
      <c r="S71" s="122">
        <v>38.19</v>
      </c>
      <c r="T71" s="122" t="s">
        <v>1804</v>
      </c>
    </row>
    <row r="72" spans="7:20" s="145" customFormat="1" hidden="1">
      <c r="G72" s="152"/>
      <c r="K72" s="128"/>
      <c r="M72" s="114" t="s">
        <v>118</v>
      </c>
      <c r="N72" s="118">
        <v>15.9</v>
      </c>
      <c r="O72" s="118">
        <v>0</v>
      </c>
      <c r="P72" s="119">
        <f t="shared" si="0"/>
        <v>38.92</v>
      </c>
      <c r="Q72" s="120" t="s">
        <v>147</v>
      </c>
      <c r="R72" s="121" t="s">
        <v>4419</v>
      </c>
      <c r="S72" s="122">
        <v>38.92</v>
      </c>
      <c r="T72" s="122" t="s">
        <v>4083</v>
      </c>
    </row>
    <row r="73" spans="7:20" s="145" customFormat="1" hidden="1">
      <c r="G73" s="152"/>
      <c r="K73" s="128"/>
      <c r="M73" s="114" t="s">
        <v>119</v>
      </c>
      <c r="N73" s="118">
        <v>1.1000000000000001</v>
      </c>
      <c r="O73" s="118">
        <v>3.1</v>
      </c>
      <c r="P73" s="119">
        <f t="shared" si="0"/>
        <v>22</v>
      </c>
      <c r="Q73" s="120" t="s">
        <v>30</v>
      </c>
      <c r="R73" s="121" t="s">
        <v>4420</v>
      </c>
      <c r="S73" s="122">
        <v>22</v>
      </c>
      <c r="T73" s="122" t="s">
        <v>4084</v>
      </c>
    </row>
    <row r="74" spans="7:20" s="145" customFormat="1" hidden="1">
      <c r="G74" s="152"/>
      <c r="K74" s="128"/>
      <c r="M74" s="114" t="s">
        <v>120</v>
      </c>
      <c r="N74" s="118">
        <v>18.100000000000001</v>
      </c>
      <c r="O74" s="118">
        <v>0</v>
      </c>
      <c r="P74" s="119">
        <f t="shared" si="0"/>
        <v>22.36</v>
      </c>
      <c r="Q74" s="120" t="s">
        <v>147</v>
      </c>
      <c r="R74" s="121" t="s">
        <v>4421</v>
      </c>
      <c r="S74" s="122">
        <v>22.36</v>
      </c>
      <c r="T74" s="122" t="s">
        <v>4085</v>
      </c>
    </row>
    <row r="75" spans="7:20" s="145" customFormat="1" hidden="1">
      <c r="G75" s="152"/>
      <c r="K75" s="128"/>
      <c r="M75" s="114" t="s">
        <v>121</v>
      </c>
      <c r="N75" s="118">
        <v>28.9</v>
      </c>
      <c r="O75" s="118">
        <v>1.1000000000000001</v>
      </c>
      <c r="P75" s="119">
        <f t="shared" si="0"/>
        <v>22.07</v>
      </c>
      <c r="Q75" s="122" t="s">
        <v>15</v>
      </c>
      <c r="R75" s="121" t="s">
        <v>4564</v>
      </c>
      <c r="S75" s="122">
        <v>22.07</v>
      </c>
      <c r="T75" s="122" t="s">
        <v>4086</v>
      </c>
    </row>
    <row r="76" spans="7:20" s="145" customFormat="1" hidden="1">
      <c r="G76" s="152"/>
      <c r="K76" s="128"/>
      <c r="M76" s="114" t="s">
        <v>71</v>
      </c>
      <c r="N76" s="118">
        <v>26.4</v>
      </c>
      <c r="O76" s="120" t="s">
        <v>30</v>
      </c>
      <c r="P76" s="119">
        <f t="shared" si="0"/>
        <v>37.1</v>
      </c>
      <c r="Q76" s="122" t="s">
        <v>72</v>
      </c>
      <c r="R76" s="121" t="s">
        <v>4422</v>
      </c>
      <c r="S76" s="122">
        <v>37.1</v>
      </c>
      <c r="T76" s="122" t="s">
        <v>2108</v>
      </c>
    </row>
    <row r="77" spans="7:20" s="145" customFormat="1" hidden="1">
      <c r="G77" s="152"/>
      <c r="K77" s="128"/>
      <c r="M77" s="114" t="s">
        <v>73</v>
      </c>
      <c r="N77" s="118">
        <v>28.4</v>
      </c>
      <c r="O77" s="118">
        <v>0</v>
      </c>
      <c r="P77" s="119">
        <f t="shared" ref="P77:P140" si="2">SUM(S77:T77)</f>
        <v>34</v>
      </c>
      <c r="Q77" s="122" t="s">
        <v>74</v>
      </c>
      <c r="R77" s="121" t="s">
        <v>4423</v>
      </c>
      <c r="S77" s="122">
        <v>34</v>
      </c>
      <c r="T77" s="122" t="s">
        <v>4087</v>
      </c>
    </row>
    <row r="78" spans="7:20" s="145" customFormat="1" hidden="1">
      <c r="G78" s="152"/>
      <c r="K78" s="128"/>
      <c r="M78" s="114" t="s">
        <v>18</v>
      </c>
      <c r="N78" s="118">
        <v>24.2</v>
      </c>
      <c r="O78" s="118">
        <v>0</v>
      </c>
      <c r="P78" s="119">
        <f t="shared" si="2"/>
        <v>29.3</v>
      </c>
      <c r="Q78" s="122" t="s">
        <v>19</v>
      </c>
      <c r="R78" s="121" t="s">
        <v>4424</v>
      </c>
      <c r="S78" s="122">
        <v>29.3</v>
      </c>
      <c r="T78" s="122" t="s">
        <v>4088</v>
      </c>
    </row>
    <row r="79" spans="7:20" s="145" customFormat="1" hidden="1">
      <c r="G79" s="152"/>
      <c r="K79" s="128"/>
      <c r="M79" s="114" t="s">
        <v>128</v>
      </c>
      <c r="N79" s="118">
        <v>25.7</v>
      </c>
      <c r="O79" s="118">
        <v>0</v>
      </c>
      <c r="P79" s="119">
        <f t="shared" si="2"/>
        <v>27.6</v>
      </c>
      <c r="Q79" s="122" t="s">
        <v>129</v>
      </c>
      <c r="R79" s="121" t="s">
        <v>4397</v>
      </c>
      <c r="S79" s="122">
        <v>27.6</v>
      </c>
      <c r="T79" s="122" t="s">
        <v>3174</v>
      </c>
    </row>
    <row r="80" spans="7:20" s="145" customFormat="1" hidden="1">
      <c r="G80" s="152"/>
      <c r="K80" s="128"/>
      <c r="M80" s="114" t="s">
        <v>130</v>
      </c>
      <c r="N80" s="118">
        <v>18.8</v>
      </c>
      <c r="O80" s="118">
        <v>0</v>
      </c>
      <c r="P80" s="119">
        <f t="shared" si="2"/>
        <v>33.380000000000003</v>
      </c>
      <c r="Q80" s="122" t="s">
        <v>217</v>
      </c>
      <c r="R80" s="121" t="s">
        <v>4398</v>
      </c>
      <c r="S80" s="122">
        <v>33.380000000000003</v>
      </c>
      <c r="T80" s="122" t="s">
        <v>3196</v>
      </c>
    </row>
    <row r="81" spans="7:20" s="145" customFormat="1" hidden="1">
      <c r="G81" s="152"/>
      <c r="K81" s="128"/>
      <c r="M81" s="114" t="s">
        <v>24</v>
      </c>
      <c r="N81" s="118">
        <v>23.2</v>
      </c>
      <c r="O81" s="118">
        <v>0</v>
      </c>
      <c r="P81" s="119">
        <f t="shared" si="2"/>
        <v>36.1</v>
      </c>
      <c r="Q81" s="122" t="s">
        <v>25</v>
      </c>
      <c r="R81" s="121" t="s">
        <v>4399</v>
      </c>
      <c r="S81" s="122">
        <v>36.1</v>
      </c>
      <c r="T81" s="122" t="s">
        <v>196</v>
      </c>
    </row>
    <row r="82" spans="7:20" s="145" customFormat="1" hidden="1">
      <c r="G82" s="152"/>
      <c r="K82" s="128"/>
      <c r="M82" s="114" t="s">
        <v>26</v>
      </c>
      <c r="N82" s="118">
        <v>36</v>
      </c>
      <c r="O82" s="118">
        <v>0</v>
      </c>
      <c r="P82" s="119">
        <f t="shared" si="2"/>
        <v>31.37</v>
      </c>
      <c r="Q82" s="122" t="s">
        <v>27</v>
      </c>
      <c r="R82" s="121" t="s">
        <v>4400</v>
      </c>
      <c r="S82" s="122">
        <v>31.37</v>
      </c>
      <c r="T82" s="122" t="s">
        <v>4089</v>
      </c>
    </row>
    <row r="83" spans="7:20" s="145" customFormat="1" hidden="1">
      <c r="G83" s="152"/>
      <c r="K83" s="128"/>
      <c r="M83" s="114" t="s">
        <v>28</v>
      </c>
      <c r="N83" s="118">
        <v>24.2</v>
      </c>
      <c r="O83" s="118">
        <v>0</v>
      </c>
      <c r="P83" s="119">
        <f t="shared" si="2"/>
        <v>17.7</v>
      </c>
      <c r="Q83" s="122" t="s">
        <v>258</v>
      </c>
      <c r="R83" s="121" t="s">
        <v>4401</v>
      </c>
      <c r="S83" s="122">
        <v>17.7</v>
      </c>
      <c r="T83" s="122" t="s">
        <v>4090</v>
      </c>
    </row>
    <row r="84" spans="7:20" s="145" customFormat="1" hidden="1">
      <c r="G84" s="152"/>
      <c r="K84" s="128"/>
      <c r="M84" s="114" t="s">
        <v>31</v>
      </c>
      <c r="N84" s="118">
        <v>16.5</v>
      </c>
      <c r="O84" s="118">
        <v>0</v>
      </c>
      <c r="P84" s="119">
        <f t="shared" si="2"/>
        <v>29.95</v>
      </c>
      <c r="Q84" s="122" t="s">
        <v>32</v>
      </c>
      <c r="R84" s="121" t="s">
        <v>4402</v>
      </c>
      <c r="S84" s="122">
        <v>29.95</v>
      </c>
      <c r="T84" s="122" t="s">
        <v>2014</v>
      </c>
    </row>
    <row r="85" spans="7:20" s="145" customFormat="1" hidden="1">
      <c r="G85" s="152"/>
      <c r="K85" s="128"/>
      <c r="M85" s="114" t="s">
        <v>33</v>
      </c>
      <c r="N85" s="118">
        <v>24.1</v>
      </c>
      <c r="O85" s="118">
        <v>0</v>
      </c>
      <c r="P85" s="119">
        <f t="shared" si="2"/>
        <v>24.2</v>
      </c>
      <c r="Q85" s="122" t="s">
        <v>34</v>
      </c>
      <c r="R85" s="121" t="s">
        <v>4403</v>
      </c>
      <c r="S85" s="122">
        <v>24.2</v>
      </c>
      <c r="T85" s="122" t="s">
        <v>4091</v>
      </c>
    </row>
    <row r="86" spans="7:20" s="145" customFormat="1" hidden="1">
      <c r="G86" s="152"/>
      <c r="K86" s="128"/>
      <c r="M86" s="114" t="s">
        <v>131</v>
      </c>
      <c r="N86" s="118">
        <v>23.4</v>
      </c>
      <c r="O86" s="118">
        <v>0</v>
      </c>
      <c r="P86" s="119">
        <f t="shared" si="2"/>
        <v>32.9</v>
      </c>
      <c r="Q86" s="122" t="s">
        <v>19</v>
      </c>
      <c r="R86" s="121" t="s">
        <v>4404</v>
      </c>
      <c r="S86" s="122">
        <v>32.9</v>
      </c>
      <c r="T86" s="122" t="s">
        <v>347</v>
      </c>
    </row>
    <row r="87" spans="7:20" s="145" customFormat="1" hidden="1">
      <c r="G87" s="152"/>
      <c r="K87" s="128"/>
      <c r="M87" s="114" t="s">
        <v>132</v>
      </c>
      <c r="N87" s="118">
        <v>23.8</v>
      </c>
      <c r="O87" s="118">
        <v>1.6</v>
      </c>
      <c r="P87" s="119">
        <f t="shared" si="2"/>
        <v>38.04</v>
      </c>
      <c r="Q87" s="122" t="s">
        <v>270</v>
      </c>
      <c r="R87" s="121" t="s">
        <v>4405</v>
      </c>
      <c r="S87" s="122">
        <v>38.04</v>
      </c>
      <c r="T87" s="122" t="s">
        <v>4092</v>
      </c>
    </row>
    <row r="88" spans="7:20" s="145" customFormat="1" hidden="1">
      <c r="G88" s="152"/>
      <c r="K88" s="128"/>
      <c r="M88" s="114" t="s">
        <v>271</v>
      </c>
      <c r="N88" s="118">
        <v>23.4</v>
      </c>
      <c r="O88" s="118">
        <v>0</v>
      </c>
      <c r="P88" s="119">
        <f t="shared" si="2"/>
        <v>11</v>
      </c>
      <c r="Q88" s="122" t="s">
        <v>272</v>
      </c>
      <c r="R88" s="121" t="s">
        <v>4478</v>
      </c>
      <c r="S88" s="122">
        <v>11</v>
      </c>
      <c r="T88" s="122" t="s">
        <v>4093</v>
      </c>
    </row>
    <row r="89" spans="7:20" s="145" customFormat="1" hidden="1">
      <c r="G89" s="152"/>
      <c r="K89" s="128"/>
      <c r="M89" s="114" t="s">
        <v>273</v>
      </c>
      <c r="N89" s="118">
        <v>24.8</v>
      </c>
      <c r="O89" s="118">
        <v>0</v>
      </c>
      <c r="P89" s="119">
        <f t="shared" si="2"/>
        <v>29.54</v>
      </c>
      <c r="Q89" s="122" t="s">
        <v>274</v>
      </c>
      <c r="R89" s="121" t="s">
        <v>4401</v>
      </c>
      <c r="S89" s="122">
        <v>29.54</v>
      </c>
      <c r="T89" s="122" t="s">
        <v>3859</v>
      </c>
    </row>
    <row r="90" spans="7:20" s="145" customFormat="1" hidden="1">
      <c r="G90" s="152"/>
      <c r="K90" s="128"/>
      <c r="M90" s="114" t="s">
        <v>159</v>
      </c>
      <c r="N90" s="118">
        <v>15.2</v>
      </c>
      <c r="O90" s="118">
        <v>0</v>
      </c>
      <c r="P90" s="119">
        <f t="shared" si="2"/>
        <v>27.25</v>
      </c>
      <c r="Q90" s="122" t="s">
        <v>160</v>
      </c>
      <c r="R90" s="121" t="s">
        <v>4479</v>
      </c>
      <c r="S90" s="122">
        <v>27.25</v>
      </c>
      <c r="T90" s="122" t="s">
        <v>4094</v>
      </c>
    </row>
    <row r="91" spans="7:20" s="145" customFormat="1" hidden="1">
      <c r="G91" s="152"/>
      <c r="K91" s="128"/>
      <c r="M91" s="114" t="s">
        <v>161</v>
      </c>
      <c r="N91" s="118">
        <v>23.8</v>
      </c>
      <c r="O91" s="118">
        <v>0</v>
      </c>
      <c r="P91" s="119">
        <f t="shared" si="2"/>
        <v>10.67</v>
      </c>
      <c r="Q91" s="122" t="s">
        <v>162</v>
      </c>
      <c r="R91" s="121" t="s">
        <v>4369</v>
      </c>
      <c r="S91" s="122">
        <v>10.67</v>
      </c>
      <c r="T91" s="122" t="s">
        <v>3862</v>
      </c>
    </row>
    <row r="92" spans="7:20" s="145" customFormat="1" hidden="1">
      <c r="G92" s="152"/>
      <c r="K92" s="128"/>
      <c r="M92" s="114" t="s">
        <v>163</v>
      </c>
      <c r="N92" s="118">
        <v>23.8</v>
      </c>
      <c r="O92" s="118">
        <v>0</v>
      </c>
      <c r="P92" s="119">
        <f t="shared" si="2"/>
        <v>29.4</v>
      </c>
      <c r="Q92" s="122" t="s">
        <v>272</v>
      </c>
      <c r="R92" s="121" t="s">
        <v>4370</v>
      </c>
      <c r="S92" s="122">
        <v>29.4</v>
      </c>
      <c r="T92" s="122" t="s">
        <v>162</v>
      </c>
    </row>
    <row r="93" spans="7:20" s="145" customFormat="1" hidden="1">
      <c r="G93" s="152"/>
      <c r="K93" s="128"/>
      <c r="M93" s="114" t="s">
        <v>164</v>
      </c>
      <c r="N93" s="118">
        <v>15.8</v>
      </c>
      <c r="O93" s="118">
        <v>0</v>
      </c>
      <c r="P93" s="119">
        <f t="shared" si="2"/>
        <v>22.8</v>
      </c>
      <c r="Q93" s="122" t="s">
        <v>405</v>
      </c>
      <c r="R93" s="121" t="s">
        <v>4371</v>
      </c>
      <c r="S93" s="122">
        <v>22.8</v>
      </c>
      <c r="T93" s="122" t="s">
        <v>3863</v>
      </c>
    </row>
    <row r="94" spans="7:20" s="145" customFormat="1" hidden="1">
      <c r="G94" s="152"/>
      <c r="K94" s="128"/>
      <c r="M94" s="114" t="s">
        <v>406</v>
      </c>
      <c r="N94" s="118">
        <v>9.3000000000000007</v>
      </c>
      <c r="O94" s="118">
        <v>0</v>
      </c>
      <c r="P94" s="119">
        <f t="shared" si="2"/>
        <v>10.58</v>
      </c>
      <c r="Q94" s="122" t="s">
        <v>407</v>
      </c>
      <c r="R94" s="121" t="s">
        <v>4372</v>
      </c>
      <c r="S94" s="122">
        <v>10.58</v>
      </c>
      <c r="T94" s="122" t="s">
        <v>3864</v>
      </c>
    </row>
    <row r="95" spans="7:20" s="145" customFormat="1" hidden="1">
      <c r="G95" s="152"/>
      <c r="K95" s="128"/>
      <c r="M95" s="114" t="s">
        <v>408</v>
      </c>
      <c r="N95" s="118">
        <v>4.8</v>
      </c>
      <c r="O95" s="118">
        <v>0</v>
      </c>
      <c r="P95" s="119">
        <f t="shared" si="2"/>
        <v>19.91</v>
      </c>
      <c r="Q95" s="122" t="s">
        <v>409</v>
      </c>
      <c r="R95" s="121" t="s">
        <v>4373</v>
      </c>
      <c r="S95" s="122">
        <v>19.91</v>
      </c>
      <c r="T95" s="122" t="s">
        <v>3865</v>
      </c>
    </row>
    <row r="96" spans="7:20" s="145" customFormat="1" hidden="1">
      <c r="G96" s="152"/>
      <c r="K96" s="128"/>
      <c r="M96" s="114" t="s">
        <v>410</v>
      </c>
      <c r="N96" s="118">
        <v>10</v>
      </c>
      <c r="O96" s="118">
        <v>57.8</v>
      </c>
      <c r="P96" s="119">
        <f t="shared" si="2"/>
        <v>27.8</v>
      </c>
      <c r="Q96" s="120" t="s">
        <v>147</v>
      </c>
      <c r="R96" s="121" t="s">
        <v>4374</v>
      </c>
      <c r="S96" s="122">
        <v>27.8</v>
      </c>
      <c r="T96" s="122" t="s">
        <v>258</v>
      </c>
    </row>
    <row r="97" spans="7:20" s="145" customFormat="1" hidden="1">
      <c r="G97" s="152"/>
      <c r="K97" s="128"/>
      <c r="M97" s="114" t="s">
        <v>411</v>
      </c>
      <c r="N97" s="118">
        <v>5.3</v>
      </c>
      <c r="O97" s="118">
        <v>14</v>
      </c>
      <c r="P97" s="119">
        <f t="shared" si="2"/>
        <v>32.799999999999997</v>
      </c>
      <c r="Q97" s="120" t="s">
        <v>147</v>
      </c>
      <c r="R97" s="121" t="s">
        <v>4561</v>
      </c>
      <c r="S97" s="122">
        <v>32.799999999999997</v>
      </c>
      <c r="T97" s="122" t="s">
        <v>240</v>
      </c>
    </row>
    <row r="98" spans="7:20" s="145" customFormat="1" hidden="1">
      <c r="G98" s="152"/>
      <c r="K98" s="128"/>
      <c r="M98" s="114" t="s">
        <v>286</v>
      </c>
      <c r="N98" s="118">
        <v>5</v>
      </c>
      <c r="O98" s="118">
        <v>15</v>
      </c>
      <c r="P98" s="119">
        <f t="shared" si="2"/>
        <v>22.03</v>
      </c>
      <c r="Q98" s="122" t="s">
        <v>287</v>
      </c>
      <c r="R98" s="121" t="s">
        <v>4555</v>
      </c>
      <c r="S98" s="122">
        <v>22.03</v>
      </c>
      <c r="T98" s="122" t="s">
        <v>3842</v>
      </c>
    </row>
    <row r="99" spans="7:20" s="145" customFormat="1" hidden="1">
      <c r="G99" s="152"/>
      <c r="K99" s="128"/>
      <c r="M99" s="114" t="s">
        <v>413</v>
      </c>
      <c r="N99" s="118">
        <v>5</v>
      </c>
      <c r="O99" s="118">
        <v>13.5</v>
      </c>
      <c r="P99" s="119">
        <f t="shared" si="2"/>
        <v>8.3000000000000007</v>
      </c>
      <c r="Q99" s="120" t="s">
        <v>287</v>
      </c>
      <c r="R99" s="121">
        <v>75</v>
      </c>
      <c r="S99" s="122">
        <v>8.3000000000000007</v>
      </c>
      <c r="T99" s="122" t="s">
        <v>3866</v>
      </c>
    </row>
    <row r="100" spans="7:20" s="145" customFormat="1" hidden="1">
      <c r="G100" s="152"/>
      <c r="K100" s="128"/>
      <c r="M100" s="114" t="s">
        <v>414</v>
      </c>
      <c r="N100" s="118">
        <v>6</v>
      </c>
      <c r="O100" s="118">
        <v>11</v>
      </c>
      <c r="P100" s="119">
        <f t="shared" si="2"/>
        <v>16.55</v>
      </c>
      <c r="Q100" s="120" t="s">
        <v>147</v>
      </c>
      <c r="R100" s="121" t="s">
        <v>4119</v>
      </c>
      <c r="S100" s="122">
        <v>16.55</v>
      </c>
      <c r="T100" s="122" t="s">
        <v>3867</v>
      </c>
    </row>
    <row r="101" spans="7:20" s="145" customFormat="1" hidden="1">
      <c r="G101" s="152"/>
      <c r="K101" s="128"/>
      <c r="M101" s="114" t="s">
        <v>415</v>
      </c>
      <c r="N101" s="118" t="s">
        <v>30</v>
      </c>
      <c r="O101" s="118">
        <v>0</v>
      </c>
      <c r="P101" s="119">
        <f t="shared" si="2"/>
        <v>23.8</v>
      </c>
      <c r="Q101" s="122" t="s">
        <v>416</v>
      </c>
      <c r="R101" s="121" t="s">
        <v>4259</v>
      </c>
      <c r="S101" s="122">
        <v>23.8</v>
      </c>
      <c r="T101" s="122" t="s">
        <v>963</v>
      </c>
    </row>
    <row r="102" spans="7:20" s="145" customFormat="1" hidden="1">
      <c r="G102" s="152"/>
      <c r="K102" s="128"/>
      <c r="M102" s="114" t="s">
        <v>417</v>
      </c>
      <c r="N102" s="118">
        <v>5.2</v>
      </c>
      <c r="O102" s="118">
        <v>37.799999999999997</v>
      </c>
      <c r="P102" s="119">
        <f t="shared" si="2"/>
        <v>22.41</v>
      </c>
      <c r="Q102" s="122" t="s">
        <v>418</v>
      </c>
      <c r="R102" s="121" t="s">
        <v>4260</v>
      </c>
      <c r="S102" s="122">
        <v>22.41</v>
      </c>
      <c r="T102" s="122" t="s">
        <v>3868</v>
      </c>
    </row>
    <row r="103" spans="7:20" s="145" customFormat="1" hidden="1">
      <c r="G103" s="152"/>
      <c r="K103" s="128"/>
      <c r="M103" s="114" t="s">
        <v>295</v>
      </c>
      <c r="N103" s="118">
        <v>4.4000000000000004</v>
      </c>
      <c r="O103" s="118">
        <v>53.9</v>
      </c>
      <c r="P103" s="119">
        <f t="shared" si="2"/>
        <v>23.7</v>
      </c>
      <c r="Q103" s="122" t="s">
        <v>299</v>
      </c>
      <c r="R103" s="121" t="s">
        <v>4261</v>
      </c>
      <c r="S103" s="122">
        <v>23.7</v>
      </c>
      <c r="T103" s="122" t="s">
        <v>961</v>
      </c>
    </row>
    <row r="104" spans="7:20" s="145" customFormat="1" hidden="1">
      <c r="G104" s="152"/>
      <c r="K104" s="128"/>
      <c r="M104" s="114" t="s">
        <v>300</v>
      </c>
      <c r="N104" s="118">
        <v>2.2999999999999998</v>
      </c>
      <c r="O104" s="118">
        <v>23.9</v>
      </c>
      <c r="P104" s="119">
        <f t="shared" si="2"/>
        <v>30.4</v>
      </c>
      <c r="Q104" s="122" t="s">
        <v>301</v>
      </c>
      <c r="R104" s="121" t="s">
        <v>4262</v>
      </c>
      <c r="S104" s="122">
        <v>30.4</v>
      </c>
      <c r="T104" s="122" t="s">
        <v>254</v>
      </c>
    </row>
    <row r="105" spans="7:20" s="145" customFormat="1" hidden="1">
      <c r="G105" s="152"/>
      <c r="K105" s="128"/>
      <c r="M105" s="114" t="s">
        <v>302</v>
      </c>
      <c r="N105" s="118">
        <v>1.2</v>
      </c>
      <c r="O105" s="118">
        <v>20.3</v>
      </c>
      <c r="P105" s="119">
        <f t="shared" si="2"/>
        <v>23.6</v>
      </c>
      <c r="Q105" s="122" t="s">
        <v>51</v>
      </c>
      <c r="R105" s="121" t="s">
        <v>4555</v>
      </c>
      <c r="S105" s="122">
        <v>23.6</v>
      </c>
      <c r="T105" s="122" t="s">
        <v>25</v>
      </c>
    </row>
    <row r="106" spans="7:20" s="145" customFormat="1" hidden="1">
      <c r="G106" s="152"/>
      <c r="K106" s="128"/>
      <c r="M106" s="114" t="s">
        <v>303</v>
      </c>
      <c r="N106" s="118">
        <v>0.8</v>
      </c>
      <c r="O106" s="118">
        <v>12.8</v>
      </c>
      <c r="P106" s="119">
        <f t="shared" si="2"/>
        <v>22.22</v>
      </c>
      <c r="Q106" s="122" t="s">
        <v>304</v>
      </c>
      <c r="R106" s="121" t="s">
        <v>4557</v>
      </c>
      <c r="S106" s="122">
        <v>22.22</v>
      </c>
      <c r="T106" s="122" t="s">
        <v>970</v>
      </c>
    </row>
    <row r="107" spans="7:20" s="145" customFormat="1" hidden="1">
      <c r="G107" s="152"/>
      <c r="K107" s="128"/>
      <c r="M107" s="114" t="s">
        <v>423</v>
      </c>
      <c r="N107" s="118">
        <v>9.3000000000000007</v>
      </c>
      <c r="O107" s="118">
        <v>56.8</v>
      </c>
      <c r="P107" s="119">
        <f t="shared" si="2"/>
        <v>22.66</v>
      </c>
      <c r="Q107" s="122" t="s">
        <v>424</v>
      </c>
      <c r="R107" s="121" t="s">
        <v>4263</v>
      </c>
      <c r="S107" s="122">
        <v>22.66</v>
      </c>
      <c r="T107" s="122" t="s">
        <v>3869</v>
      </c>
    </row>
    <row r="108" spans="7:20" s="145" customFormat="1" hidden="1">
      <c r="G108" s="152"/>
      <c r="K108" s="128"/>
      <c r="M108" s="114" t="s">
        <v>425</v>
      </c>
      <c r="N108" s="118">
        <v>8.5</v>
      </c>
      <c r="O108" s="118">
        <v>65.5</v>
      </c>
      <c r="P108" s="119">
        <f t="shared" si="2"/>
        <v>21.5</v>
      </c>
      <c r="Q108" s="122" t="s">
        <v>426</v>
      </c>
      <c r="R108" s="121" t="s">
        <v>4264</v>
      </c>
      <c r="S108" s="122">
        <v>21.5</v>
      </c>
      <c r="T108" s="122" t="s">
        <v>196</v>
      </c>
    </row>
    <row r="109" spans="7:20" s="145" customFormat="1" hidden="1">
      <c r="G109" s="152"/>
      <c r="K109" s="128"/>
      <c r="M109" s="114" t="s">
        <v>427</v>
      </c>
      <c r="N109" s="118">
        <v>1</v>
      </c>
      <c r="O109" s="118">
        <v>36.1</v>
      </c>
      <c r="P109" s="119">
        <f t="shared" si="2"/>
        <v>25.7</v>
      </c>
      <c r="Q109" s="122" t="s">
        <v>418</v>
      </c>
      <c r="R109" s="121" t="s">
        <v>4265</v>
      </c>
      <c r="S109" s="122">
        <v>25.7</v>
      </c>
      <c r="T109" s="122" t="s">
        <v>1040</v>
      </c>
    </row>
    <row r="110" spans="7:20" s="145" customFormat="1" hidden="1">
      <c r="G110" s="152"/>
      <c r="K110" s="128"/>
      <c r="M110" s="114" t="s">
        <v>428</v>
      </c>
      <c r="N110" s="118">
        <v>2.7</v>
      </c>
      <c r="O110" s="118">
        <v>26.1</v>
      </c>
      <c r="P110" s="119">
        <f t="shared" si="2"/>
        <v>22.5</v>
      </c>
      <c r="Q110" s="122" t="s">
        <v>429</v>
      </c>
      <c r="R110" s="121" t="s">
        <v>4266</v>
      </c>
      <c r="S110" s="122">
        <v>22.5</v>
      </c>
      <c r="T110" s="122" t="s">
        <v>324</v>
      </c>
    </row>
    <row r="111" spans="7:20" s="145" customFormat="1" hidden="1">
      <c r="G111" s="152"/>
      <c r="K111" s="128"/>
      <c r="M111" s="114" t="s">
        <v>430</v>
      </c>
      <c r="N111" s="118">
        <v>10.9</v>
      </c>
      <c r="O111" s="118">
        <v>5.2</v>
      </c>
      <c r="P111" s="119">
        <f t="shared" si="2"/>
        <v>20.8</v>
      </c>
      <c r="Q111" s="120" t="s">
        <v>147</v>
      </c>
      <c r="R111" s="121" t="s">
        <v>4267</v>
      </c>
      <c r="S111" s="122">
        <v>20.8</v>
      </c>
      <c r="T111" s="122" t="s">
        <v>46</v>
      </c>
    </row>
    <row r="112" spans="7:20" s="145" customFormat="1" hidden="1">
      <c r="G112" s="152"/>
      <c r="K112" s="128"/>
      <c r="M112" s="114" t="s">
        <v>431</v>
      </c>
      <c r="N112" s="118">
        <v>6.8</v>
      </c>
      <c r="O112" s="118">
        <v>3.2</v>
      </c>
      <c r="P112" s="119">
        <f t="shared" si="2"/>
        <v>22.8</v>
      </c>
      <c r="Q112" s="120" t="s">
        <v>147</v>
      </c>
      <c r="R112" s="121" t="s">
        <v>4268</v>
      </c>
      <c r="S112" s="122">
        <v>22.8</v>
      </c>
      <c r="T112" s="122" t="s">
        <v>536</v>
      </c>
    </row>
    <row r="113" spans="7:20" s="145" customFormat="1" hidden="1">
      <c r="G113" s="152"/>
      <c r="K113" s="128"/>
      <c r="M113" s="114" t="s">
        <v>432</v>
      </c>
      <c r="N113" s="118">
        <v>0.1</v>
      </c>
      <c r="O113" s="118">
        <v>4.7</v>
      </c>
      <c r="P113" s="119">
        <f t="shared" si="2"/>
        <v>11.2</v>
      </c>
      <c r="Q113" s="120" t="s">
        <v>30</v>
      </c>
      <c r="R113" s="121" t="s">
        <v>4544</v>
      </c>
      <c r="S113" s="122">
        <v>11.2</v>
      </c>
      <c r="T113" s="122" t="s">
        <v>3870</v>
      </c>
    </row>
    <row r="114" spans="7:20" s="145" customFormat="1" hidden="1">
      <c r="G114" s="152"/>
      <c r="K114" s="128"/>
      <c r="M114" s="114" t="s">
        <v>433</v>
      </c>
      <c r="N114" s="118">
        <v>0.3</v>
      </c>
      <c r="O114" s="118">
        <v>23.7</v>
      </c>
      <c r="P114" s="119">
        <f t="shared" si="2"/>
        <v>16.5</v>
      </c>
      <c r="Q114" s="120" t="s">
        <v>30</v>
      </c>
      <c r="R114" s="121" t="s">
        <v>4269</v>
      </c>
      <c r="S114" s="122">
        <v>16.5</v>
      </c>
      <c r="T114" s="122" t="s">
        <v>3871</v>
      </c>
    </row>
    <row r="115" spans="7:20" s="145" customFormat="1" hidden="1">
      <c r="G115" s="152"/>
      <c r="K115" s="128"/>
      <c r="M115" s="114" t="s">
        <v>180</v>
      </c>
      <c r="N115" s="118">
        <v>2.7</v>
      </c>
      <c r="O115" s="118">
        <v>27.6</v>
      </c>
      <c r="P115" s="119">
        <f t="shared" si="2"/>
        <v>14</v>
      </c>
      <c r="Q115" s="114"/>
      <c r="R115" s="121" t="s">
        <v>4270</v>
      </c>
      <c r="S115" s="120">
        <v>14</v>
      </c>
      <c r="T115" s="120" t="s">
        <v>1166</v>
      </c>
    </row>
    <row r="116" spans="7:20" s="145" customFormat="1" hidden="1">
      <c r="G116" s="152"/>
      <c r="K116" s="128"/>
      <c r="M116" s="114" t="s">
        <v>181</v>
      </c>
      <c r="N116" s="118">
        <v>7.9</v>
      </c>
      <c r="O116" s="118">
        <v>83.6</v>
      </c>
      <c r="P116" s="119">
        <f t="shared" si="2"/>
        <v>21.68</v>
      </c>
      <c r="Q116" s="114"/>
      <c r="R116" s="121" t="s">
        <v>4271</v>
      </c>
      <c r="S116" s="122">
        <v>21.68</v>
      </c>
      <c r="T116" s="122" t="s">
        <v>4343</v>
      </c>
    </row>
    <row r="117" spans="7:20" s="145" customFormat="1" hidden="1">
      <c r="G117" s="152"/>
      <c r="K117" s="128"/>
      <c r="M117" s="114" t="s">
        <v>182</v>
      </c>
      <c r="N117" s="118">
        <v>14.4</v>
      </c>
      <c r="O117" s="118">
        <v>43.2</v>
      </c>
      <c r="P117" s="119">
        <f t="shared" si="2"/>
        <v>26.8</v>
      </c>
      <c r="Q117" s="120" t="s">
        <v>147</v>
      </c>
      <c r="R117" s="121" t="s">
        <v>4272</v>
      </c>
      <c r="S117" s="122">
        <v>26.8</v>
      </c>
      <c r="T117" s="122" t="s">
        <v>797</v>
      </c>
    </row>
    <row r="118" spans="7:20" s="145" customFormat="1" hidden="1">
      <c r="G118" s="152"/>
      <c r="K118" s="128"/>
      <c r="M118" s="114" t="s">
        <v>183</v>
      </c>
      <c r="N118" s="118">
        <v>3.1</v>
      </c>
      <c r="O118" s="118">
        <v>5.0999999999999996</v>
      </c>
      <c r="P118" s="119">
        <f t="shared" si="2"/>
        <v>20.8</v>
      </c>
      <c r="Q118" s="120" t="s">
        <v>147</v>
      </c>
      <c r="R118" s="121" t="s">
        <v>4553</v>
      </c>
      <c r="S118" s="122">
        <v>20.8</v>
      </c>
      <c r="T118" s="122" t="s">
        <v>27</v>
      </c>
    </row>
    <row r="119" spans="7:20" s="145" customFormat="1" hidden="1">
      <c r="G119" s="152"/>
      <c r="K119" s="128"/>
      <c r="M119" s="114" t="s">
        <v>41</v>
      </c>
      <c r="N119" s="118">
        <v>23.2</v>
      </c>
      <c r="O119" s="118">
        <v>0</v>
      </c>
      <c r="P119" s="119">
        <f t="shared" si="2"/>
        <v>18.399999999999999</v>
      </c>
      <c r="Q119" s="122" t="s">
        <v>42</v>
      </c>
      <c r="R119" s="121" t="s">
        <v>4273</v>
      </c>
      <c r="S119" s="122">
        <v>18.399999999999999</v>
      </c>
      <c r="T119" s="122" t="s">
        <v>961</v>
      </c>
    </row>
    <row r="120" spans="7:20" s="145" customFormat="1" hidden="1">
      <c r="G120" s="152"/>
      <c r="K120" s="128"/>
      <c r="M120" s="114" t="s">
        <v>209</v>
      </c>
      <c r="N120" s="118">
        <v>20.6</v>
      </c>
      <c r="O120" s="118">
        <v>0</v>
      </c>
      <c r="P120" s="119">
        <f t="shared" si="2"/>
        <v>7.85</v>
      </c>
      <c r="Q120" s="122" t="s">
        <v>210</v>
      </c>
      <c r="R120" s="121" t="s">
        <v>4274</v>
      </c>
      <c r="S120" s="122">
        <v>7.85</v>
      </c>
      <c r="T120" s="122" t="s">
        <v>4344</v>
      </c>
    </row>
    <row r="121" spans="7:20" s="145" customFormat="1" hidden="1">
      <c r="G121" s="152"/>
      <c r="K121" s="128"/>
      <c r="M121" s="114" t="s">
        <v>211</v>
      </c>
      <c r="N121" s="118">
        <v>20</v>
      </c>
      <c r="O121" s="118">
        <v>0</v>
      </c>
      <c r="P121" s="119">
        <f t="shared" si="2"/>
        <v>23.93</v>
      </c>
      <c r="Q121" s="122" t="s">
        <v>212</v>
      </c>
      <c r="R121" s="121" t="s">
        <v>4275</v>
      </c>
      <c r="S121" s="122">
        <v>23.93</v>
      </c>
      <c r="T121" s="122" t="s">
        <v>1958</v>
      </c>
    </row>
    <row r="122" spans="7:20" s="145" customFormat="1" hidden="1">
      <c r="G122" s="152"/>
      <c r="K122" s="128"/>
      <c r="M122" s="114" t="s">
        <v>49</v>
      </c>
      <c r="N122" s="118">
        <v>17.2</v>
      </c>
      <c r="O122" s="118">
        <v>0</v>
      </c>
      <c r="P122" s="119">
        <f t="shared" si="2"/>
        <v>19.93</v>
      </c>
      <c r="Q122" s="122" t="s">
        <v>50</v>
      </c>
      <c r="R122" s="121" t="s">
        <v>4276</v>
      </c>
      <c r="S122" s="122">
        <v>19.93</v>
      </c>
      <c r="T122" s="122" t="s">
        <v>1511</v>
      </c>
    </row>
    <row r="123" spans="7:20" s="145" customFormat="1" hidden="1">
      <c r="G123" s="152"/>
      <c r="K123" s="128"/>
      <c r="M123" s="114" t="s">
        <v>47</v>
      </c>
      <c r="N123" s="118">
        <v>7.6</v>
      </c>
      <c r="O123" s="118">
        <v>48.6</v>
      </c>
      <c r="P123" s="119">
        <f t="shared" si="2"/>
        <v>19.600000000000001</v>
      </c>
      <c r="Q123" s="122" t="s">
        <v>285</v>
      </c>
      <c r="R123" s="121" t="s">
        <v>4400</v>
      </c>
      <c r="S123" s="122">
        <v>19.600000000000001</v>
      </c>
      <c r="T123" s="122" t="s">
        <v>2920</v>
      </c>
    </row>
    <row r="124" spans="7:20" s="145" customFormat="1" hidden="1">
      <c r="G124" s="152"/>
      <c r="K124" s="128"/>
      <c r="M124" s="114" t="s">
        <v>48</v>
      </c>
      <c r="N124" s="118">
        <v>6.6</v>
      </c>
      <c r="O124" s="118">
        <v>15.1</v>
      </c>
      <c r="P124" s="119">
        <f t="shared" si="2"/>
        <v>16.329999999999998</v>
      </c>
      <c r="Q124" s="122" t="s">
        <v>190</v>
      </c>
      <c r="R124" s="121" t="s">
        <v>4277</v>
      </c>
      <c r="S124" s="122">
        <v>16.329999999999998</v>
      </c>
      <c r="T124" s="122" t="s">
        <v>4345</v>
      </c>
    </row>
    <row r="125" spans="7:20" s="145" customFormat="1" hidden="1">
      <c r="G125" s="152"/>
      <c r="K125" s="128"/>
      <c r="M125" s="114" t="s">
        <v>191</v>
      </c>
      <c r="N125" s="118">
        <v>8.1</v>
      </c>
      <c r="O125" s="118">
        <v>24.1</v>
      </c>
      <c r="P125" s="119">
        <f t="shared" si="2"/>
        <v>24.1</v>
      </c>
      <c r="Q125" s="120" t="s">
        <v>147</v>
      </c>
      <c r="R125" s="121" t="s">
        <v>3784</v>
      </c>
      <c r="S125" s="122">
        <v>24.1</v>
      </c>
      <c r="T125" s="122" t="s">
        <v>551</v>
      </c>
    </row>
    <row r="126" spans="7:20" s="145" customFormat="1" hidden="1">
      <c r="G126" s="152"/>
      <c r="K126" s="128"/>
      <c r="M126" s="114" t="s">
        <v>192</v>
      </c>
      <c r="N126" s="118">
        <v>5.7</v>
      </c>
      <c r="O126" s="118">
        <v>20.2</v>
      </c>
      <c r="P126" s="119">
        <f t="shared" si="2"/>
        <v>17.39</v>
      </c>
      <c r="Q126" s="122" t="s">
        <v>193</v>
      </c>
      <c r="R126" s="121" t="s">
        <v>4278</v>
      </c>
      <c r="S126" s="122">
        <v>17.39</v>
      </c>
      <c r="T126" s="122" t="s">
        <v>4346</v>
      </c>
    </row>
    <row r="127" spans="7:20" s="145" customFormat="1" hidden="1">
      <c r="G127" s="152"/>
      <c r="K127" s="128"/>
      <c r="M127" s="114" t="s">
        <v>52</v>
      </c>
      <c r="N127" s="118">
        <v>6.2</v>
      </c>
      <c r="O127" s="118">
        <v>21.7</v>
      </c>
      <c r="P127" s="119">
        <f t="shared" si="2"/>
        <v>11.5</v>
      </c>
      <c r="Q127" s="122" t="s">
        <v>193</v>
      </c>
      <c r="R127" s="121" t="s">
        <v>4279</v>
      </c>
      <c r="S127" s="122">
        <v>11.5</v>
      </c>
      <c r="T127" s="122" t="s">
        <v>4347</v>
      </c>
    </row>
    <row r="128" spans="7:20" s="145" customFormat="1" hidden="1">
      <c r="G128" s="152"/>
      <c r="K128" s="128"/>
      <c r="M128" s="114" t="s">
        <v>53</v>
      </c>
      <c r="N128" s="118">
        <v>10.5</v>
      </c>
      <c r="O128" s="118">
        <v>14.5</v>
      </c>
      <c r="P128" s="119">
        <f t="shared" si="2"/>
        <v>7.9</v>
      </c>
      <c r="Q128" s="122" t="s">
        <v>54</v>
      </c>
      <c r="R128" s="121" t="s">
        <v>4039</v>
      </c>
      <c r="S128" s="122">
        <v>7.9</v>
      </c>
      <c r="T128" s="122" t="s">
        <v>4348</v>
      </c>
    </row>
    <row r="129" spans="7:20" s="145" customFormat="1" hidden="1">
      <c r="G129" s="152"/>
      <c r="K129" s="128"/>
      <c r="M129" s="114" t="s">
        <v>57</v>
      </c>
      <c r="N129" s="118">
        <v>9.3000000000000007</v>
      </c>
      <c r="O129" s="118">
        <v>22.5</v>
      </c>
      <c r="P129" s="119">
        <f t="shared" si="2"/>
        <v>17.63</v>
      </c>
      <c r="Q129" s="120" t="s">
        <v>147</v>
      </c>
      <c r="R129" s="121" t="s">
        <v>4421</v>
      </c>
      <c r="S129" s="122">
        <v>17.63</v>
      </c>
      <c r="T129" s="122" t="s">
        <v>4349</v>
      </c>
    </row>
    <row r="130" spans="7:20" s="145" customFormat="1" hidden="1">
      <c r="G130" s="152"/>
      <c r="K130" s="128"/>
      <c r="M130" s="114" t="s">
        <v>197</v>
      </c>
      <c r="N130" s="118">
        <v>19.899999999999999</v>
      </c>
      <c r="O130" s="118">
        <v>50.1</v>
      </c>
      <c r="P130" s="119">
        <f t="shared" si="2"/>
        <v>18.18</v>
      </c>
      <c r="Q130" s="120" t="s">
        <v>147</v>
      </c>
      <c r="R130" s="121" t="s">
        <v>4040</v>
      </c>
      <c r="S130" s="122">
        <v>18.18</v>
      </c>
      <c r="T130" s="122" t="s">
        <v>4350</v>
      </c>
    </row>
    <row r="131" spans="7:20" s="145" customFormat="1" hidden="1">
      <c r="G131" s="152"/>
      <c r="K131" s="128"/>
      <c r="M131" s="114" t="s">
        <v>198</v>
      </c>
      <c r="N131" s="118">
        <v>2.7</v>
      </c>
      <c r="O131" s="118">
        <v>3</v>
      </c>
      <c r="P131" s="119">
        <f t="shared" si="2"/>
        <v>16.68</v>
      </c>
      <c r="Q131" s="120" t="s">
        <v>30</v>
      </c>
      <c r="R131" s="121" t="s">
        <v>4041</v>
      </c>
      <c r="S131" s="122">
        <v>16.68</v>
      </c>
      <c r="T131" s="122" t="s">
        <v>4351</v>
      </c>
    </row>
    <row r="132" spans="7:20" s="145" customFormat="1" hidden="1">
      <c r="G132" s="152"/>
      <c r="K132" s="128"/>
      <c r="M132" s="114" t="s">
        <v>342</v>
      </c>
      <c r="N132" s="118">
        <v>8.8000000000000007</v>
      </c>
      <c r="O132" s="118">
        <v>19.899999999999999</v>
      </c>
      <c r="P132" s="119">
        <f t="shared" si="2"/>
        <v>17.760000000000002</v>
      </c>
      <c r="Q132" s="122" t="s">
        <v>343</v>
      </c>
      <c r="R132" s="121" t="s">
        <v>4042</v>
      </c>
      <c r="S132" s="122">
        <v>17.760000000000002</v>
      </c>
      <c r="T132" s="122" t="s">
        <v>780</v>
      </c>
    </row>
    <row r="133" spans="7:20" s="145" customFormat="1" hidden="1">
      <c r="G133" s="152"/>
      <c r="K133" s="128"/>
      <c r="M133" s="114" t="s">
        <v>344</v>
      </c>
      <c r="N133" s="118">
        <v>23.5</v>
      </c>
      <c r="O133" s="118">
        <v>54.1</v>
      </c>
      <c r="P133" s="119">
        <f t="shared" si="2"/>
        <v>24.2</v>
      </c>
      <c r="Q133" s="122" t="s">
        <v>234</v>
      </c>
      <c r="R133" s="121" t="s">
        <v>4043</v>
      </c>
      <c r="S133" s="122">
        <v>24.2</v>
      </c>
      <c r="T133" s="122" t="s">
        <v>223</v>
      </c>
    </row>
    <row r="134" spans="7:20" s="145" customFormat="1" hidden="1">
      <c r="G134" s="152"/>
      <c r="K134" s="128"/>
      <c r="M134" s="114" t="s">
        <v>345</v>
      </c>
      <c r="N134" s="118">
        <v>26.1</v>
      </c>
      <c r="O134" s="118">
        <v>32.5</v>
      </c>
      <c r="P134" s="119">
        <f t="shared" si="2"/>
        <v>18.39</v>
      </c>
      <c r="Q134" s="122" t="s">
        <v>213</v>
      </c>
      <c r="R134" s="121" t="s">
        <v>4044</v>
      </c>
      <c r="S134" s="122">
        <v>18.39</v>
      </c>
      <c r="T134" s="122" t="s">
        <v>1826</v>
      </c>
    </row>
    <row r="135" spans="7:20" s="145" customFormat="1" hidden="1">
      <c r="G135" s="152"/>
      <c r="K135" s="128"/>
      <c r="M135" s="114" t="s">
        <v>201</v>
      </c>
      <c r="N135" s="118">
        <v>5.0999999999999996</v>
      </c>
      <c r="O135" s="118">
        <v>5.6</v>
      </c>
      <c r="P135" s="119">
        <f t="shared" si="2"/>
        <v>19.100000000000001</v>
      </c>
      <c r="Q135" s="122" t="s">
        <v>166</v>
      </c>
      <c r="R135" s="121" t="s">
        <v>3889</v>
      </c>
      <c r="S135" s="122">
        <v>19.100000000000001</v>
      </c>
      <c r="T135" s="122" t="s">
        <v>397</v>
      </c>
    </row>
    <row r="136" spans="7:20" s="145" customFormat="1" hidden="1">
      <c r="G136" s="152"/>
      <c r="K136" s="128"/>
      <c r="M136" s="114" t="s">
        <v>202</v>
      </c>
      <c r="N136" s="118">
        <v>5.7</v>
      </c>
      <c r="O136" s="118">
        <v>7.2</v>
      </c>
      <c r="P136" s="119">
        <f t="shared" si="2"/>
        <v>16.03</v>
      </c>
      <c r="Q136" s="122" t="s">
        <v>166</v>
      </c>
      <c r="R136" s="121" t="s">
        <v>3890</v>
      </c>
      <c r="S136" s="122">
        <v>16.03</v>
      </c>
      <c r="T136" s="122" t="s">
        <v>463</v>
      </c>
    </row>
    <row r="137" spans="7:20" s="145" customFormat="1" hidden="1">
      <c r="G137" s="152"/>
      <c r="K137" s="128"/>
      <c r="M137" s="114" t="s">
        <v>203</v>
      </c>
      <c r="N137" s="118">
        <v>5.9</v>
      </c>
      <c r="O137" s="118">
        <v>13</v>
      </c>
      <c r="P137" s="119">
        <f t="shared" si="2"/>
        <v>19.8</v>
      </c>
      <c r="Q137" s="122" t="s">
        <v>166</v>
      </c>
      <c r="R137" s="121" t="s">
        <v>4561</v>
      </c>
      <c r="S137" s="122">
        <v>19.8</v>
      </c>
      <c r="T137" s="122" t="s">
        <v>546</v>
      </c>
    </row>
    <row r="138" spans="7:20" s="145" customFormat="1" hidden="1">
      <c r="G138" s="152"/>
      <c r="K138" s="128"/>
      <c r="M138" s="114" t="s">
        <v>204</v>
      </c>
      <c r="N138" s="118">
        <v>7.1</v>
      </c>
      <c r="O138" s="118">
        <v>18.399999999999999</v>
      </c>
      <c r="P138" s="119">
        <f t="shared" si="2"/>
        <v>19.8</v>
      </c>
      <c r="Q138" s="122" t="s">
        <v>166</v>
      </c>
      <c r="R138" s="121" t="s">
        <v>3891</v>
      </c>
      <c r="S138" s="122">
        <v>19.8</v>
      </c>
      <c r="T138" s="122" t="s">
        <v>546</v>
      </c>
    </row>
    <row r="139" spans="7:20" s="145" customFormat="1" hidden="1">
      <c r="G139" s="152"/>
      <c r="K139" s="128"/>
      <c r="M139" s="114" t="s">
        <v>467</v>
      </c>
      <c r="N139" s="118">
        <v>19.100000000000001</v>
      </c>
      <c r="O139" s="118">
        <v>52.9</v>
      </c>
      <c r="P139" s="119">
        <f t="shared" si="2"/>
        <v>23.4</v>
      </c>
      <c r="Q139" s="122" t="s">
        <v>468</v>
      </c>
      <c r="R139" s="121" t="s">
        <v>3892</v>
      </c>
      <c r="S139" s="122">
        <v>23.4</v>
      </c>
      <c r="T139" s="122" t="s">
        <v>452</v>
      </c>
    </row>
    <row r="140" spans="7:20" s="145" customFormat="1" hidden="1">
      <c r="G140" s="152"/>
      <c r="K140" s="128"/>
      <c r="M140" s="114" t="s">
        <v>469</v>
      </c>
      <c r="N140" s="118">
        <v>7.2</v>
      </c>
      <c r="O140" s="118">
        <v>16.100000000000001</v>
      </c>
      <c r="P140" s="119">
        <f t="shared" si="2"/>
        <v>15.2</v>
      </c>
      <c r="Q140" s="122" t="s">
        <v>213</v>
      </c>
      <c r="R140" s="121" t="s">
        <v>3893</v>
      </c>
      <c r="S140" s="122">
        <v>15.2</v>
      </c>
      <c r="T140" s="122" t="s">
        <v>272</v>
      </c>
    </row>
    <row r="141" spans="7:20" s="145" customFormat="1" hidden="1">
      <c r="G141" s="152"/>
      <c r="K141" s="128"/>
      <c r="M141" s="114" t="s">
        <v>470</v>
      </c>
      <c r="N141" s="118">
        <v>7.7</v>
      </c>
      <c r="O141" s="120">
        <v>17.399999999999999</v>
      </c>
      <c r="P141" s="119">
        <f t="shared" ref="P141:P204" si="3">SUM(S141:T141)</f>
        <v>22.43</v>
      </c>
      <c r="Q141" s="122" t="s">
        <v>343</v>
      </c>
      <c r="R141" s="121" t="s">
        <v>3894</v>
      </c>
      <c r="S141" s="122">
        <v>22.43</v>
      </c>
      <c r="T141" s="122" t="s">
        <v>4352</v>
      </c>
    </row>
    <row r="142" spans="7:20" s="145" customFormat="1" hidden="1">
      <c r="G142" s="152"/>
      <c r="K142" s="128"/>
      <c r="M142" s="114" t="s">
        <v>471</v>
      </c>
      <c r="N142" s="118">
        <v>22.7</v>
      </c>
      <c r="O142" s="120">
        <v>49.6</v>
      </c>
      <c r="P142" s="119">
        <f t="shared" si="3"/>
        <v>4.59</v>
      </c>
      <c r="Q142" s="122" t="s">
        <v>234</v>
      </c>
      <c r="R142" s="121" t="s">
        <v>3895</v>
      </c>
      <c r="S142" s="122">
        <v>4.59</v>
      </c>
      <c r="T142" s="122" t="s">
        <v>4353</v>
      </c>
    </row>
    <row r="143" spans="7:20" s="145" customFormat="1" hidden="1">
      <c r="G143" s="152"/>
      <c r="K143" s="128"/>
      <c r="M143" s="114" t="s">
        <v>356</v>
      </c>
      <c r="N143" s="118">
        <v>8.4</v>
      </c>
      <c r="O143" s="118">
        <v>18.2</v>
      </c>
      <c r="P143" s="119">
        <f t="shared" si="3"/>
        <v>20.91</v>
      </c>
      <c r="Q143" s="122" t="s">
        <v>343</v>
      </c>
      <c r="R143" s="121" t="s">
        <v>3896</v>
      </c>
      <c r="S143" s="122">
        <v>20.91</v>
      </c>
      <c r="T143" s="122" t="s">
        <v>725</v>
      </c>
    </row>
    <row r="144" spans="7:20" s="145" customFormat="1" hidden="1">
      <c r="G144" s="152"/>
      <c r="K144" s="128"/>
      <c r="M144" s="114" t="s">
        <v>472</v>
      </c>
      <c r="N144" s="118">
        <v>21.3</v>
      </c>
      <c r="O144" s="118">
        <v>49.6</v>
      </c>
      <c r="P144" s="119">
        <f t="shared" si="3"/>
        <v>15.1</v>
      </c>
      <c r="Q144" s="122" t="s">
        <v>234</v>
      </c>
      <c r="R144" s="121" t="s">
        <v>3897</v>
      </c>
      <c r="S144" s="122">
        <v>15.1</v>
      </c>
      <c r="T144" s="122" t="s">
        <v>4354</v>
      </c>
    </row>
    <row r="145" spans="7:20" s="145" customFormat="1" hidden="1">
      <c r="G145" s="152"/>
      <c r="K145" s="128"/>
      <c r="M145" s="114" t="s">
        <v>473</v>
      </c>
      <c r="N145" s="118">
        <v>2.6</v>
      </c>
      <c r="O145" s="118">
        <v>3</v>
      </c>
      <c r="P145" s="119">
        <f t="shared" si="3"/>
        <v>19</v>
      </c>
      <c r="Q145" s="120" t="s">
        <v>30</v>
      </c>
      <c r="R145" s="121" t="s">
        <v>4041</v>
      </c>
      <c r="S145" s="122">
        <v>19</v>
      </c>
      <c r="T145" s="122" t="s">
        <v>624</v>
      </c>
    </row>
    <row r="146" spans="7:20" s="145" customFormat="1" hidden="1">
      <c r="G146" s="152"/>
      <c r="K146" s="128"/>
      <c r="M146" s="114" t="s">
        <v>474</v>
      </c>
      <c r="N146" s="118">
        <v>2.1</v>
      </c>
      <c r="O146" s="118">
        <v>4</v>
      </c>
      <c r="P146" s="119">
        <f t="shared" si="3"/>
        <v>19.3</v>
      </c>
      <c r="Q146" s="120" t="s">
        <v>176</v>
      </c>
      <c r="R146" s="121" t="s">
        <v>3778</v>
      </c>
      <c r="S146" s="122">
        <v>19.3</v>
      </c>
      <c r="T146" s="122" t="s">
        <v>277</v>
      </c>
    </row>
    <row r="147" spans="7:20" s="145" customFormat="1" hidden="1">
      <c r="G147" s="152"/>
      <c r="K147" s="128"/>
      <c r="M147" s="114" t="s">
        <v>475</v>
      </c>
      <c r="N147" s="118">
        <v>2.1</v>
      </c>
      <c r="O147" s="118">
        <v>3.1</v>
      </c>
      <c r="P147" s="119">
        <f t="shared" si="3"/>
        <v>17.11</v>
      </c>
      <c r="Q147" s="120" t="s">
        <v>476</v>
      </c>
      <c r="R147" s="121" t="s">
        <v>4540</v>
      </c>
      <c r="S147" s="120">
        <v>17.11</v>
      </c>
      <c r="T147" s="120" t="s">
        <v>1470</v>
      </c>
    </row>
    <row r="148" spans="7:20" s="145" customFormat="1" hidden="1">
      <c r="G148" s="152"/>
      <c r="K148" s="128"/>
      <c r="M148" s="114" t="s">
        <v>477</v>
      </c>
      <c r="N148" s="118">
        <v>6.6</v>
      </c>
      <c r="O148" s="118">
        <v>17.2</v>
      </c>
      <c r="P148" s="119">
        <f t="shared" si="3"/>
        <v>11.92</v>
      </c>
      <c r="Q148" s="122" t="s">
        <v>166</v>
      </c>
      <c r="R148" s="121" t="s">
        <v>3898</v>
      </c>
      <c r="S148" s="122">
        <v>11.92</v>
      </c>
      <c r="T148" s="122" t="s">
        <v>4355</v>
      </c>
    </row>
    <row r="149" spans="7:20" s="145" customFormat="1" hidden="1">
      <c r="G149" s="152"/>
      <c r="K149" s="128"/>
      <c r="M149" s="114" t="s">
        <v>478</v>
      </c>
      <c r="N149" s="118">
        <v>21.4</v>
      </c>
      <c r="O149" s="118">
        <v>49.7</v>
      </c>
      <c r="P149" s="119">
        <f t="shared" si="3"/>
        <v>15.6</v>
      </c>
      <c r="Q149" s="122" t="s">
        <v>213</v>
      </c>
      <c r="R149" s="121" t="s">
        <v>3899</v>
      </c>
      <c r="S149" s="122">
        <v>15.6</v>
      </c>
      <c r="T149" s="122" t="s">
        <v>258</v>
      </c>
    </row>
    <row r="150" spans="7:20" s="145" customFormat="1" hidden="1">
      <c r="G150" s="152"/>
      <c r="K150" s="128"/>
      <c r="M150" s="114" t="s">
        <v>361</v>
      </c>
      <c r="N150" s="118">
        <v>7.8</v>
      </c>
      <c r="O150" s="120">
        <v>15.3</v>
      </c>
      <c r="P150" s="119">
        <f t="shared" si="3"/>
        <v>19.89</v>
      </c>
      <c r="Q150" s="120" t="s">
        <v>166</v>
      </c>
      <c r="R150" s="121" t="s">
        <v>4560</v>
      </c>
      <c r="S150" s="122">
        <v>19.89</v>
      </c>
      <c r="T150" s="122" t="s">
        <v>4356</v>
      </c>
    </row>
    <row r="151" spans="7:20" s="145" customFormat="1" hidden="1">
      <c r="G151" s="152"/>
      <c r="K151" s="128"/>
      <c r="M151" s="114" t="s">
        <v>362</v>
      </c>
      <c r="N151" s="118">
        <v>26.8</v>
      </c>
      <c r="O151" s="120">
        <v>46.3</v>
      </c>
      <c r="P151" s="119">
        <f t="shared" si="3"/>
        <v>15.2</v>
      </c>
      <c r="Q151" s="120" t="s">
        <v>213</v>
      </c>
      <c r="R151" s="121" t="s">
        <v>3900</v>
      </c>
      <c r="S151" s="122">
        <v>15.2</v>
      </c>
      <c r="T151" s="122" t="s">
        <v>4357</v>
      </c>
    </row>
    <row r="152" spans="7:20" s="145" customFormat="1" hidden="1">
      <c r="G152" s="152"/>
      <c r="K152" s="128"/>
      <c r="M152" s="114" t="s">
        <v>484</v>
      </c>
      <c r="N152" s="118">
        <v>7.6</v>
      </c>
      <c r="O152" s="118">
        <v>15.3</v>
      </c>
      <c r="P152" s="119">
        <f t="shared" si="3"/>
        <v>21.6</v>
      </c>
      <c r="Q152" s="122" t="s">
        <v>166</v>
      </c>
      <c r="R152" s="121" t="s">
        <v>3773</v>
      </c>
      <c r="S152" s="122">
        <v>21.6</v>
      </c>
      <c r="T152" s="122" t="s">
        <v>404</v>
      </c>
    </row>
    <row r="153" spans="7:20" s="145" customFormat="1" hidden="1">
      <c r="G153" s="152"/>
      <c r="K153" s="128"/>
      <c r="M153" s="114" t="s">
        <v>485</v>
      </c>
      <c r="N153" s="118">
        <v>23.9</v>
      </c>
      <c r="O153" s="118">
        <v>46.3</v>
      </c>
      <c r="P153" s="119">
        <f t="shared" si="3"/>
        <v>20.91</v>
      </c>
      <c r="Q153" s="122" t="s">
        <v>213</v>
      </c>
      <c r="R153" s="121" t="s">
        <v>3901</v>
      </c>
      <c r="S153" s="122">
        <v>20.91</v>
      </c>
      <c r="T153" s="122" t="s">
        <v>2189</v>
      </c>
    </row>
    <row r="154" spans="7:20" s="145" customFormat="1" hidden="1">
      <c r="G154" s="152"/>
      <c r="K154" s="128"/>
      <c r="M154" s="114" t="s">
        <v>486</v>
      </c>
      <c r="N154" s="118">
        <v>5.4</v>
      </c>
      <c r="O154" s="118">
        <v>4.2</v>
      </c>
      <c r="P154" s="119">
        <f t="shared" si="3"/>
        <v>20.91</v>
      </c>
      <c r="Q154" s="120" t="s">
        <v>147</v>
      </c>
      <c r="R154" s="121" t="s">
        <v>4553</v>
      </c>
      <c r="S154" s="122">
        <v>20.91</v>
      </c>
      <c r="T154" s="122" t="s">
        <v>2189</v>
      </c>
    </row>
    <row r="155" spans="7:20" s="145" customFormat="1" hidden="1">
      <c r="G155" s="152"/>
      <c r="K155" s="128"/>
      <c r="M155" s="114" t="s">
        <v>487</v>
      </c>
      <c r="N155" s="118">
        <v>8.6999999999999993</v>
      </c>
      <c r="O155" s="120">
        <v>21.2</v>
      </c>
      <c r="P155" s="119">
        <f t="shared" si="3"/>
        <v>20.09</v>
      </c>
      <c r="Q155" s="120" t="s">
        <v>166</v>
      </c>
      <c r="R155" s="121" t="s">
        <v>3902</v>
      </c>
      <c r="S155" s="122">
        <v>20.09</v>
      </c>
      <c r="T155" s="122" t="s">
        <v>1657</v>
      </c>
    </row>
    <row r="156" spans="7:20" s="145" customFormat="1" hidden="1">
      <c r="G156" s="152"/>
      <c r="K156" s="128"/>
      <c r="M156" s="114" t="s">
        <v>488</v>
      </c>
      <c r="N156" s="118">
        <v>21.8</v>
      </c>
      <c r="O156" s="118">
        <v>58.6</v>
      </c>
      <c r="P156" s="119">
        <f t="shared" si="3"/>
        <v>19.760000000000002</v>
      </c>
      <c r="Q156" s="120" t="s">
        <v>468</v>
      </c>
      <c r="R156" s="121" t="s">
        <v>3903</v>
      </c>
      <c r="S156" s="122">
        <v>19.760000000000002</v>
      </c>
      <c r="T156" s="122" t="s">
        <v>4358</v>
      </c>
    </row>
    <row r="157" spans="7:20" s="145" customFormat="1" hidden="1">
      <c r="G157" s="152"/>
      <c r="K157" s="128"/>
      <c r="M157" s="114" t="s">
        <v>489</v>
      </c>
      <c r="N157" s="118">
        <v>8.5</v>
      </c>
      <c r="O157" s="118">
        <v>21.2</v>
      </c>
      <c r="P157" s="119">
        <f t="shared" si="3"/>
        <v>16.82</v>
      </c>
      <c r="Q157" s="122" t="s">
        <v>166</v>
      </c>
      <c r="R157" s="121" t="s">
        <v>3904</v>
      </c>
      <c r="S157" s="122">
        <v>16.82</v>
      </c>
      <c r="T157" s="122" t="s">
        <v>546</v>
      </c>
    </row>
    <row r="158" spans="7:20" s="145" customFormat="1" hidden="1">
      <c r="G158" s="152"/>
      <c r="K158" s="128"/>
      <c r="M158" s="114" t="s">
        <v>490</v>
      </c>
      <c r="N158" s="118">
        <v>20</v>
      </c>
      <c r="O158" s="118">
        <v>58.6</v>
      </c>
      <c r="P158" s="119">
        <f t="shared" si="3"/>
        <v>17.36</v>
      </c>
      <c r="Q158" s="122" t="s">
        <v>468</v>
      </c>
      <c r="R158" s="121" t="s">
        <v>3905</v>
      </c>
      <c r="S158" s="122">
        <v>17.36</v>
      </c>
      <c r="T158" s="122" t="s">
        <v>1682</v>
      </c>
    </row>
    <row r="159" spans="7:20" s="145" customFormat="1" hidden="1">
      <c r="G159" s="152"/>
      <c r="K159" s="128"/>
      <c r="M159" s="114" t="s">
        <v>241</v>
      </c>
      <c r="N159" s="118">
        <v>8.9</v>
      </c>
      <c r="O159" s="118">
        <v>23.9</v>
      </c>
      <c r="P159" s="119">
        <f t="shared" si="3"/>
        <v>17.7</v>
      </c>
      <c r="Q159" s="122" t="s">
        <v>166</v>
      </c>
      <c r="R159" s="121" t="s">
        <v>4274</v>
      </c>
      <c r="S159" s="122">
        <v>17.7</v>
      </c>
      <c r="T159" s="122" t="s">
        <v>556</v>
      </c>
    </row>
    <row r="160" spans="7:20" s="145" customFormat="1" hidden="1">
      <c r="G160" s="152"/>
      <c r="K160" s="128"/>
      <c r="M160" s="114" t="s">
        <v>242</v>
      </c>
      <c r="N160" s="118">
        <v>21.1</v>
      </c>
      <c r="O160" s="118">
        <v>57.1</v>
      </c>
      <c r="P160" s="119">
        <f t="shared" si="3"/>
        <v>16.02</v>
      </c>
      <c r="Q160" s="122" t="s">
        <v>343</v>
      </c>
      <c r="R160" s="121" t="s">
        <v>3906</v>
      </c>
      <c r="S160" s="122">
        <v>16.02</v>
      </c>
      <c r="T160" s="122" t="s">
        <v>3459</v>
      </c>
    </row>
    <row r="161" spans="7:20" s="145" customFormat="1" hidden="1">
      <c r="G161" s="152"/>
      <c r="K161" s="128"/>
      <c r="M161" s="114" t="s">
        <v>243</v>
      </c>
      <c r="N161" s="118">
        <v>6.2</v>
      </c>
      <c r="O161" s="118">
        <v>15.3</v>
      </c>
      <c r="P161" s="119">
        <f t="shared" si="3"/>
        <v>19.5</v>
      </c>
      <c r="Q161" s="120" t="s">
        <v>147</v>
      </c>
      <c r="R161" s="121" t="s">
        <v>3774</v>
      </c>
      <c r="S161" s="122">
        <v>19.5</v>
      </c>
      <c r="T161" s="122" t="s">
        <v>285</v>
      </c>
    </row>
    <row r="162" spans="7:20" s="145" customFormat="1" hidden="1">
      <c r="G162" s="152"/>
      <c r="K162" s="128"/>
      <c r="M162" s="114" t="s">
        <v>16</v>
      </c>
      <c r="N162" s="118">
        <v>6.9</v>
      </c>
      <c r="O162" s="118">
        <v>15.7</v>
      </c>
      <c r="P162" s="119">
        <f t="shared" si="3"/>
        <v>6.5</v>
      </c>
      <c r="Q162" s="122" t="s">
        <v>166</v>
      </c>
      <c r="R162" s="121" t="s">
        <v>4560</v>
      </c>
      <c r="S162" s="122">
        <v>6.5</v>
      </c>
      <c r="T162" s="122" t="s">
        <v>23</v>
      </c>
    </row>
    <row r="163" spans="7:20" s="145" customFormat="1" hidden="1">
      <c r="G163" s="152"/>
      <c r="K163" s="128"/>
      <c r="M163" s="114" t="s">
        <v>17</v>
      </c>
      <c r="N163" s="118">
        <v>8.4</v>
      </c>
      <c r="O163" s="118">
        <v>17.399999999999999</v>
      </c>
      <c r="P163" s="119">
        <f t="shared" si="3"/>
        <v>10.29</v>
      </c>
      <c r="Q163" s="122" t="s">
        <v>166</v>
      </c>
      <c r="R163" s="121" t="s">
        <v>3891</v>
      </c>
      <c r="S163" s="122">
        <v>10.29</v>
      </c>
      <c r="T163" s="122" t="s">
        <v>4359</v>
      </c>
    </row>
    <row r="164" spans="7:20" s="145" customFormat="1" hidden="1">
      <c r="G164" s="152"/>
      <c r="K164" s="128"/>
      <c r="M164" s="114" t="s">
        <v>127</v>
      </c>
      <c r="N164" s="118">
        <v>22.1</v>
      </c>
      <c r="O164" s="118">
        <v>44.1</v>
      </c>
      <c r="P164" s="119">
        <f t="shared" si="3"/>
        <v>13.1</v>
      </c>
      <c r="Q164" s="122" t="s">
        <v>343</v>
      </c>
      <c r="R164" s="121" t="s">
        <v>4263</v>
      </c>
      <c r="S164" s="122">
        <v>13.1</v>
      </c>
      <c r="T164" s="122" t="s">
        <v>4360</v>
      </c>
    </row>
    <row r="165" spans="7:20" s="145" customFormat="1" hidden="1">
      <c r="G165" s="152"/>
      <c r="K165" s="128"/>
      <c r="M165" s="114" t="s">
        <v>125</v>
      </c>
      <c r="N165" s="118">
        <v>1.2</v>
      </c>
      <c r="O165" s="118">
        <v>2.2999999999999998</v>
      </c>
      <c r="P165" s="119">
        <f t="shared" si="3"/>
        <v>18.71</v>
      </c>
      <c r="Q165" s="122" t="s">
        <v>166</v>
      </c>
      <c r="R165" s="121" t="s">
        <v>4544</v>
      </c>
      <c r="S165" s="122">
        <v>18.71</v>
      </c>
      <c r="T165" s="122" t="s">
        <v>1732</v>
      </c>
    </row>
    <row r="166" spans="7:20" s="145" customFormat="1" hidden="1">
      <c r="G166" s="152"/>
      <c r="K166" s="128"/>
      <c r="M166" s="114" t="s">
        <v>126</v>
      </c>
      <c r="N166" s="118">
        <v>1.6</v>
      </c>
      <c r="O166" s="118">
        <v>3.2</v>
      </c>
      <c r="P166" s="119">
        <f t="shared" si="3"/>
        <v>11.3</v>
      </c>
      <c r="Q166" s="122" t="s">
        <v>166</v>
      </c>
      <c r="R166" s="121" t="s">
        <v>3907</v>
      </c>
      <c r="S166" s="122">
        <v>11.3</v>
      </c>
      <c r="T166" s="122" t="s">
        <v>899</v>
      </c>
    </row>
    <row r="167" spans="7:20" s="145" customFormat="1" hidden="1">
      <c r="G167" s="152"/>
      <c r="K167" s="128"/>
      <c r="M167" s="114" t="s">
        <v>250</v>
      </c>
      <c r="N167" s="118">
        <v>14</v>
      </c>
      <c r="O167" s="118">
        <v>5.0999999999999996</v>
      </c>
      <c r="P167" s="119">
        <f t="shared" si="3"/>
        <v>12.1</v>
      </c>
      <c r="Q167" s="122" t="s">
        <v>141</v>
      </c>
      <c r="R167" s="121" t="s">
        <v>3908</v>
      </c>
      <c r="S167" s="122">
        <v>12.1</v>
      </c>
      <c r="T167" s="122" t="s">
        <v>4361</v>
      </c>
    </row>
    <row r="168" spans="7:20" s="145" customFormat="1" hidden="1">
      <c r="G168" s="152"/>
      <c r="K168" s="128"/>
      <c r="M168" s="114" t="s">
        <v>251</v>
      </c>
      <c r="N168" s="118">
        <v>35.9</v>
      </c>
      <c r="O168" s="118">
        <v>15.8</v>
      </c>
      <c r="P168" s="119">
        <f t="shared" si="3"/>
        <v>9.4</v>
      </c>
      <c r="Q168" s="122" t="s">
        <v>285</v>
      </c>
      <c r="R168" s="121" t="s">
        <v>3909</v>
      </c>
      <c r="S168" s="122">
        <v>9.4</v>
      </c>
      <c r="T168" s="122" t="s">
        <v>4362</v>
      </c>
    </row>
    <row r="169" spans="7:20" s="145" customFormat="1" hidden="1">
      <c r="G169" s="152"/>
      <c r="K169" s="128"/>
      <c r="M169" s="114" t="s">
        <v>252</v>
      </c>
      <c r="N169" s="118">
        <v>2.5</v>
      </c>
      <c r="O169" s="118">
        <v>7.2</v>
      </c>
      <c r="P169" s="119">
        <f t="shared" si="3"/>
        <v>17.3</v>
      </c>
      <c r="Q169" s="120" t="s">
        <v>147</v>
      </c>
      <c r="R169" s="121" t="s">
        <v>3777</v>
      </c>
      <c r="S169" s="120">
        <v>17.3</v>
      </c>
      <c r="T169" s="120" t="s">
        <v>666</v>
      </c>
    </row>
    <row r="170" spans="7:20" s="145" customFormat="1" hidden="1">
      <c r="G170" s="152"/>
      <c r="K170" s="128"/>
      <c r="M170" s="114" t="s">
        <v>255</v>
      </c>
      <c r="N170" s="118">
        <v>2.5</v>
      </c>
      <c r="O170" s="118">
        <v>2.8</v>
      </c>
      <c r="P170" s="119">
        <f t="shared" si="3"/>
        <v>13.29</v>
      </c>
      <c r="Q170" s="122" t="s">
        <v>166</v>
      </c>
      <c r="R170" s="121" t="s">
        <v>3772</v>
      </c>
      <c r="S170" s="122">
        <v>13.29</v>
      </c>
      <c r="T170" s="122" t="s">
        <v>4425</v>
      </c>
    </row>
    <row r="171" spans="7:20" s="145" customFormat="1" hidden="1">
      <c r="G171" s="152"/>
      <c r="K171" s="128"/>
      <c r="M171" s="114" t="s">
        <v>256</v>
      </c>
      <c r="N171" s="118">
        <v>2.9</v>
      </c>
      <c r="O171" s="118">
        <v>4</v>
      </c>
      <c r="P171" s="119">
        <f t="shared" si="3"/>
        <v>18.399999999999999</v>
      </c>
      <c r="Q171" s="122" t="s">
        <v>166</v>
      </c>
      <c r="R171" s="121" t="s">
        <v>4562</v>
      </c>
      <c r="S171" s="122">
        <v>18.399999999999999</v>
      </c>
      <c r="T171" s="122" t="s">
        <v>452</v>
      </c>
    </row>
    <row r="172" spans="7:20" s="145" customFormat="1" hidden="1">
      <c r="G172" s="152"/>
      <c r="K172" s="128"/>
      <c r="M172" s="114" t="s">
        <v>257</v>
      </c>
      <c r="N172" s="118">
        <v>1.9</v>
      </c>
      <c r="O172" s="118">
        <v>2.5</v>
      </c>
      <c r="P172" s="119">
        <f t="shared" si="3"/>
        <v>10.6</v>
      </c>
      <c r="Q172" s="120" t="s">
        <v>392</v>
      </c>
      <c r="R172" s="121" t="s">
        <v>4565</v>
      </c>
      <c r="S172" s="122">
        <v>10.6</v>
      </c>
      <c r="T172" s="122" t="s">
        <v>961</v>
      </c>
    </row>
    <row r="173" spans="7:20" s="145" customFormat="1" hidden="1">
      <c r="G173" s="152"/>
      <c r="K173" s="128"/>
      <c r="M173" s="114" t="s">
        <v>259</v>
      </c>
      <c r="N173" s="118">
        <v>13.8</v>
      </c>
      <c r="O173" s="118">
        <v>2.5</v>
      </c>
      <c r="P173" s="119">
        <f t="shared" si="3"/>
        <v>14.93</v>
      </c>
      <c r="Q173" s="122" t="s">
        <v>260</v>
      </c>
      <c r="R173" s="121" t="s">
        <v>4265</v>
      </c>
      <c r="S173" s="122">
        <v>14.93</v>
      </c>
      <c r="T173" s="122" t="s">
        <v>2423</v>
      </c>
    </row>
    <row r="174" spans="7:20" s="145" customFormat="1" hidden="1">
      <c r="G174" s="152"/>
      <c r="K174" s="128"/>
      <c r="M174" s="114" t="s">
        <v>261</v>
      </c>
      <c r="N174" s="118">
        <v>14.1</v>
      </c>
      <c r="O174" s="118">
        <v>2.5</v>
      </c>
      <c r="P174" s="119">
        <f t="shared" si="3"/>
        <v>15.9</v>
      </c>
      <c r="Q174" s="122" t="s">
        <v>262</v>
      </c>
      <c r="R174" s="121" t="s">
        <v>3910</v>
      </c>
      <c r="S174" s="122">
        <v>15.9</v>
      </c>
      <c r="T174" s="122" t="s">
        <v>666</v>
      </c>
    </row>
    <row r="175" spans="7:20" s="145" customFormat="1" hidden="1">
      <c r="G175" s="152"/>
      <c r="K175" s="128"/>
      <c r="M175" s="114" t="s">
        <v>263</v>
      </c>
      <c r="N175" s="118">
        <v>40.4</v>
      </c>
      <c r="O175" s="118">
        <v>3.2</v>
      </c>
      <c r="P175" s="119">
        <f t="shared" si="3"/>
        <v>12.3</v>
      </c>
      <c r="Q175" s="120" t="s">
        <v>147</v>
      </c>
      <c r="R175" s="121" t="s">
        <v>3911</v>
      </c>
      <c r="S175" s="122">
        <v>12.3</v>
      </c>
      <c r="T175" s="122" t="s">
        <v>160</v>
      </c>
    </row>
    <row r="176" spans="7:20" s="145" customFormat="1" hidden="1">
      <c r="G176" s="152"/>
      <c r="K176" s="128"/>
      <c r="M176" s="114" t="s">
        <v>264</v>
      </c>
      <c r="N176" s="118">
        <v>13.9</v>
      </c>
      <c r="O176" s="118">
        <v>1.6</v>
      </c>
      <c r="P176" s="119">
        <f t="shared" si="3"/>
        <v>12.5</v>
      </c>
      <c r="Q176" s="122" t="s">
        <v>265</v>
      </c>
      <c r="R176" s="121" t="s">
        <v>3912</v>
      </c>
      <c r="S176" s="122">
        <v>12.5</v>
      </c>
      <c r="T176" s="122" t="s">
        <v>1396</v>
      </c>
    </row>
    <row r="177" spans="7:20" s="145" customFormat="1" hidden="1">
      <c r="G177" s="152"/>
      <c r="K177" s="128"/>
      <c r="M177" s="114" t="s">
        <v>266</v>
      </c>
      <c r="N177" s="118">
        <v>11.5</v>
      </c>
      <c r="O177" s="118">
        <v>18.7</v>
      </c>
      <c r="P177" s="119">
        <f t="shared" si="3"/>
        <v>12.27</v>
      </c>
      <c r="Q177" s="122" t="s">
        <v>267</v>
      </c>
      <c r="R177" s="121" t="s">
        <v>3913</v>
      </c>
      <c r="S177" s="122">
        <v>12.27</v>
      </c>
      <c r="T177" s="122" t="s">
        <v>4426</v>
      </c>
    </row>
    <row r="178" spans="7:20" s="145" customFormat="1" hidden="1">
      <c r="G178" s="152"/>
      <c r="K178" s="128"/>
      <c r="M178" s="114" t="s">
        <v>268</v>
      </c>
      <c r="N178" s="118">
        <v>15.3</v>
      </c>
      <c r="O178" s="118">
        <v>2.5</v>
      </c>
      <c r="P178" s="119">
        <f t="shared" si="3"/>
        <v>14.5</v>
      </c>
      <c r="Q178" s="122" t="s">
        <v>269</v>
      </c>
      <c r="R178" s="121" t="s">
        <v>3914</v>
      </c>
      <c r="S178" s="122">
        <v>14.5</v>
      </c>
      <c r="T178" s="122" t="s">
        <v>4427</v>
      </c>
    </row>
    <row r="179" spans="7:20" s="145" customFormat="1" hidden="1">
      <c r="G179" s="152"/>
      <c r="K179" s="128"/>
      <c r="M179" s="114" t="s">
        <v>401</v>
      </c>
      <c r="N179" s="118">
        <v>16.3</v>
      </c>
      <c r="O179" s="118">
        <v>16.2</v>
      </c>
      <c r="P179" s="119">
        <f t="shared" si="3"/>
        <v>12.95</v>
      </c>
      <c r="Q179" s="122" t="s">
        <v>275</v>
      </c>
      <c r="R179" s="121" t="s">
        <v>3915</v>
      </c>
      <c r="S179" s="122">
        <v>12.95</v>
      </c>
      <c r="T179" s="122" t="s">
        <v>920</v>
      </c>
    </row>
    <row r="180" spans="7:20" s="145" customFormat="1" hidden="1">
      <c r="G180" s="152"/>
      <c r="K180" s="128"/>
      <c r="M180" s="114" t="s">
        <v>276</v>
      </c>
      <c r="N180" s="118">
        <v>32.9</v>
      </c>
      <c r="O180" s="118">
        <v>0</v>
      </c>
      <c r="P180" s="119">
        <f t="shared" si="3"/>
        <v>17.13</v>
      </c>
      <c r="Q180" s="122" t="s">
        <v>277</v>
      </c>
      <c r="R180" s="121" t="s">
        <v>3916</v>
      </c>
      <c r="S180" s="122">
        <v>17.13</v>
      </c>
      <c r="T180" s="122" t="s">
        <v>2776</v>
      </c>
    </row>
    <row r="181" spans="7:20" s="145" customFormat="1" hidden="1">
      <c r="G181" s="152"/>
      <c r="K181" s="128"/>
      <c r="M181" s="114" t="s">
        <v>278</v>
      </c>
      <c r="N181" s="118">
        <v>34.4</v>
      </c>
      <c r="O181" s="118">
        <v>0</v>
      </c>
      <c r="P181" s="119">
        <f t="shared" si="3"/>
        <v>12.3</v>
      </c>
      <c r="Q181" s="122" t="s">
        <v>358</v>
      </c>
      <c r="R181" s="121" t="s">
        <v>3917</v>
      </c>
      <c r="S181" s="122">
        <v>12.3</v>
      </c>
      <c r="T181" s="122" t="s">
        <v>2000</v>
      </c>
    </row>
    <row r="182" spans="7:20" s="145" customFormat="1" hidden="1">
      <c r="G182" s="152"/>
      <c r="K182" s="128"/>
      <c r="M182" s="114" t="s">
        <v>279</v>
      </c>
      <c r="N182" s="118">
        <v>21.8</v>
      </c>
      <c r="O182" s="118">
        <v>0</v>
      </c>
      <c r="P182" s="119">
        <f t="shared" si="3"/>
        <v>12.2</v>
      </c>
      <c r="Q182" s="122" t="s">
        <v>404</v>
      </c>
      <c r="R182" s="121" t="s">
        <v>3918</v>
      </c>
      <c r="S182" s="122">
        <v>12.2</v>
      </c>
      <c r="T182" s="122" t="s">
        <v>2000</v>
      </c>
    </row>
    <row r="183" spans="7:20" s="145" customFormat="1" hidden="1">
      <c r="G183" s="152"/>
      <c r="K183" s="128"/>
      <c r="M183" s="114" t="s">
        <v>529</v>
      </c>
      <c r="N183" s="118">
        <v>20.7</v>
      </c>
      <c r="O183" s="118">
        <v>0</v>
      </c>
      <c r="P183" s="119">
        <f t="shared" si="3"/>
        <v>11.97</v>
      </c>
      <c r="Q183" s="122" t="s">
        <v>530</v>
      </c>
      <c r="R183" s="121" t="s">
        <v>3919</v>
      </c>
      <c r="S183" s="122">
        <v>11.97</v>
      </c>
      <c r="T183" s="122" t="s">
        <v>4428</v>
      </c>
    </row>
    <row r="184" spans="7:20" s="145" customFormat="1" hidden="1">
      <c r="G184" s="152"/>
      <c r="K184" s="128"/>
      <c r="M184" s="114" t="s">
        <v>531</v>
      </c>
      <c r="N184" s="118">
        <v>31.4</v>
      </c>
      <c r="O184" s="118">
        <v>0</v>
      </c>
      <c r="P184" s="119">
        <f t="shared" si="3"/>
        <v>10.199999999999999</v>
      </c>
      <c r="Q184" s="122" t="s">
        <v>532</v>
      </c>
      <c r="R184" s="121" t="s">
        <v>4135</v>
      </c>
      <c r="S184" s="122">
        <v>10.199999999999999</v>
      </c>
      <c r="T184" s="122" t="s">
        <v>196</v>
      </c>
    </row>
    <row r="185" spans="7:20" s="145" customFormat="1" hidden="1">
      <c r="G185" s="152"/>
      <c r="K185" s="128"/>
      <c r="M185" s="114" t="s">
        <v>533</v>
      </c>
      <c r="N185" s="118">
        <v>29</v>
      </c>
      <c r="O185" s="118">
        <v>0</v>
      </c>
      <c r="P185" s="119">
        <f t="shared" si="3"/>
        <v>11.67</v>
      </c>
      <c r="Q185" s="122" t="s">
        <v>534</v>
      </c>
      <c r="R185" s="121" t="s">
        <v>4136</v>
      </c>
      <c r="S185" s="122">
        <v>11.67</v>
      </c>
      <c r="T185" s="122" t="s">
        <v>1091</v>
      </c>
    </row>
    <row r="186" spans="7:20" s="145" customFormat="1" hidden="1">
      <c r="G186" s="152"/>
      <c r="K186" s="128"/>
      <c r="M186" s="114" t="s">
        <v>412</v>
      </c>
      <c r="N186" s="118">
        <v>31.4</v>
      </c>
      <c r="O186" s="118">
        <v>0</v>
      </c>
      <c r="P186" s="119">
        <f t="shared" si="3"/>
        <v>13.28</v>
      </c>
      <c r="Q186" s="122" t="s">
        <v>129</v>
      </c>
      <c r="R186" s="121" t="s">
        <v>3917</v>
      </c>
      <c r="S186" s="122">
        <v>13.28</v>
      </c>
      <c r="T186" s="122" t="s">
        <v>1416</v>
      </c>
    </row>
    <row r="187" spans="7:20" s="145" customFormat="1" hidden="1">
      <c r="G187" s="152"/>
      <c r="K187" s="128"/>
      <c r="M187" s="114" t="s">
        <v>535</v>
      </c>
      <c r="N187" s="118">
        <v>27.8</v>
      </c>
      <c r="O187" s="118">
        <v>0</v>
      </c>
      <c r="P187" s="119">
        <f t="shared" si="3"/>
        <v>9.6999999999999993</v>
      </c>
      <c r="Q187" s="122" t="s">
        <v>536</v>
      </c>
      <c r="R187" s="121" t="s">
        <v>4137</v>
      </c>
      <c r="S187" s="122">
        <v>9.6999999999999993</v>
      </c>
      <c r="T187" s="122" t="s">
        <v>659</v>
      </c>
    </row>
    <row r="188" spans="7:20" s="145" customFormat="1" hidden="1">
      <c r="G188" s="152"/>
      <c r="K188" s="128"/>
      <c r="M188" s="114" t="s">
        <v>537</v>
      </c>
      <c r="N188" s="118">
        <v>21.1</v>
      </c>
      <c r="O188" s="118">
        <v>0</v>
      </c>
      <c r="P188" s="119">
        <f t="shared" si="3"/>
        <v>13.65</v>
      </c>
      <c r="Q188" s="122" t="s">
        <v>217</v>
      </c>
      <c r="R188" s="121" t="s">
        <v>3918</v>
      </c>
      <c r="S188" s="122">
        <v>13.65</v>
      </c>
      <c r="T188" s="122" t="s">
        <v>2423</v>
      </c>
    </row>
    <row r="189" spans="7:20" s="145" customFormat="1" hidden="1">
      <c r="G189" s="152"/>
      <c r="K189" s="128"/>
      <c r="M189" s="114" t="s">
        <v>538</v>
      </c>
      <c r="N189" s="118">
        <v>18.399999999999999</v>
      </c>
      <c r="O189" s="118">
        <v>0</v>
      </c>
      <c r="P189" s="119">
        <f t="shared" si="3"/>
        <v>16.75</v>
      </c>
      <c r="Q189" s="122" t="s">
        <v>539</v>
      </c>
      <c r="R189" s="121" t="s">
        <v>4138</v>
      </c>
      <c r="S189" s="122">
        <v>16.75</v>
      </c>
      <c r="T189" s="122" t="s">
        <v>1411</v>
      </c>
    </row>
    <row r="190" spans="7:20" s="145" customFormat="1" hidden="1">
      <c r="G190" s="152"/>
      <c r="K190" s="128"/>
      <c r="M190" s="114" t="s">
        <v>540</v>
      </c>
      <c r="N190" s="118">
        <v>15.5</v>
      </c>
      <c r="O190" s="118">
        <v>0</v>
      </c>
      <c r="P190" s="119">
        <f t="shared" si="3"/>
        <v>11.9</v>
      </c>
      <c r="Q190" s="122" t="s">
        <v>541</v>
      </c>
      <c r="R190" s="121" t="s">
        <v>4139</v>
      </c>
      <c r="S190" s="122">
        <v>11.9</v>
      </c>
      <c r="T190" s="122" t="s">
        <v>539</v>
      </c>
    </row>
    <row r="191" spans="7:20" s="145" customFormat="1" hidden="1">
      <c r="G191" s="152"/>
      <c r="K191" s="128"/>
      <c r="M191" s="114" t="s">
        <v>419</v>
      </c>
      <c r="N191" s="118">
        <v>18.899999999999999</v>
      </c>
      <c r="O191" s="118">
        <v>0</v>
      </c>
      <c r="P191" s="119">
        <f t="shared" si="3"/>
        <v>8.1</v>
      </c>
      <c r="Q191" s="122" t="s">
        <v>420</v>
      </c>
      <c r="R191" s="121" t="s">
        <v>4140</v>
      </c>
      <c r="S191" s="122">
        <v>8.1</v>
      </c>
      <c r="T191" s="122" t="s">
        <v>2154</v>
      </c>
    </row>
    <row r="192" spans="7:20" s="145" customFormat="1" hidden="1">
      <c r="G192" s="152"/>
      <c r="K192" s="128"/>
      <c r="M192" s="114" t="s">
        <v>297</v>
      </c>
      <c r="N192" s="118">
        <v>6.8</v>
      </c>
      <c r="O192" s="118">
        <v>0</v>
      </c>
      <c r="P192" s="119">
        <f t="shared" si="3"/>
        <v>16.399999999999999</v>
      </c>
      <c r="Q192" s="122" t="s">
        <v>298</v>
      </c>
      <c r="R192" s="121" t="s">
        <v>4120</v>
      </c>
      <c r="S192" s="122">
        <v>16.399999999999999</v>
      </c>
      <c r="T192" s="122" t="s">
        <v>254</v>
      </c>
    </row>
    <row r="193" spans="7:20" s="145" customFormat="1" hidden="1">
      <c r="G193" s="152"/>
      <c r="K193" s="128"/>
      <c r="M193" s="114" t="s">
        <v>544</v>
      </c>
      <c r="N193" s="118">
        <v>28.2</v>
      </c>
      <c r="O193" s="118">
        <v>0</v>
      </c>
      <c r="P193" s="119">
        <f t="shared" si="3"/>
        <v>12.09</v>
      </c>
      <c r="Q193" s="122" t="s">
        <v>532</v>
      </c>
      <c r="R193" s="121" t="s">
        <v>4121</v>
      </c>
      <c r="S193" s="122">
        <v>12.09</v>
      </c>
      <c r="T193" s="122" t="s">
        <v>397</v>
      </c>
    </row>
    <row r="194" spans="7:20" s="145" customFormat="1" hidden="1">
      <c r="G194" s="152"/>
      <c r="K194" s="128"/>
      <c r="M194" s="114" t="s">
        <v>421</v>
      </c>
      <c r="N194" s="118">
        <v>28</v>
      </c>
      <c r="O194" s="118">
        <v>0</v>
      </c>
      <c r="P194" s="119">
        <f t="shared" si="3"/>
        <v>10.6</v>
      </c>
      <c r="Q194" s="122" t="s">
        <v>422</v>
      </c>
      <c r="R194" s="121" t="s">
        <v>4122</v>
      </c>
      <c r="S194" s="122">
        <v>10.6</v>
      </c>
      <c r="T194" s="122" t="s">
        <v>34</v>
      </c>
    </row>
    <row r="195" spans="7:20" s="145" customFormat="1" hidden="1">
      <c r="G195" s="152"/>
      <c r="K195" s="128"/>
      <c r="M195" s="114" t="s">
        <v>550</v>
      </c>
      <c r="N195" s="118">
        <v>28.7</v>
      </c>
      <c r="O195" s="118">
        <v>0</v>
      </c>
      <c r="P195" s="119">
        <f t="shared" si="3"/>
        <v>7.34</v>
      </c>
      <c r="Q195" s="122" t="s">
        <v>551</v>
      </c>
      <c r="R195" s="121" t="s">
        <v>4123</v>
      </c>
      <c r="S195" s="122">
        <v>7.34</v>
      </c>
      <c r="T195" s="122" t="s">
        <v>993</v>
      </c>
    </row>
    <row r="196" spans="7:20" s="145" customFormat="1" hidden="1">
      <c r="G196" s="152"/>
      <c r="K196" s="128"/>
      <c r="M196" s="114" t="s">
        <v>552</v>
      </c>
      <c r="N196" s="118">
        <v>28.5</v>
      </c>
      <c r="O196" s="118">
        <v>0</v>
      </c>
      <c r="P196" s="119">
        <f t="shared" si="3"/>
        <v>13.26</v>
      </c>
      <c r="Q196" s="122" t="s">
        <v>553</v>
      </c>
      <c r="R196" s="121" t="s">
        <v>4121</v>
      </c>
      <c r="S196" s="122">
        <v>13.26</v>
      </c>
      <c r="T196" s="122" t="s">
        <v>2039</v>
      </c>
    </row>
    <row r="197" spans="7:20" s="145" customFormat="1" hidden="1">
      <c r="G197" s="152"/>
      <c r="K197" s="128"/>
      <c r="M197" s="114" t="s">
        <v>554</v>
      </c>
      <c r="N197" s="118">
        <v>29.1</v>
      </c>
      <c r="O197" s="118">
        <v>0</v>
      </c>
      <c r="P197" s="119">
        <f t="shared" si="3"/>
        <v>12.7</v>
      </c>
      <c r="Q197" s="122" t="s">
        <v>553</v>
      </c>
      <c r="R197" s="121" t="s">
        <v>4559</v>
      </c>
      <c r="S197" s="122">
        <v>12.7</v>
      </c>
      <c r="T197" s="122" t="s">
        <v>277</v>
      </c>
    </row>
    <row r="198" spans="7:20" s="145" customFormat="1" hidden="1">
      <c r="G198" s="152"/>
      <c r="K198" s="128"/>
      <c r="M198" s="114" t="s">
        <v>555</v>
      </c>
      <c r="N198" s="118">
        <v>28.7</v>
      </c>
      <c r="O198" s="118">
        <v>0</v>
      </c>
      <c r="P198" s="119">
        <f t="shared" si="3"/>
        <v>12.47</v>
      </c>
      <c r="Q198" s="122" t="s">
        <v>556</v>
      </c>
      <c r="R198" s="121" t="s">
        <v>4124</v>
      </c>
      <c r="S198" s="122">
        <v>12.47</v>
      </c>
      <c r="T198" s="122" t="s">
        <v>4429</v>
      </c>
    </row>
    <row r="199" spans="7:20" s="145" customFormat="1" hidden="1">
      <c r="G199" s="152"/>
      <c r="K199" s="128"/>
      <c r="M199" s="114" t="s">
        <v>557</v>
      </c>
      <c r="N199" s="118">
        <v>21.2</v>
      </c>
      <c r="O199" s="118">
        <v>0</v>
      </c>
      <c r="P199" s="119">
        <f t="shared" si="3"/>
        <v>8</v>
      </c>
      <c r="Q199" s="122" t="s">
        <v>558</v>
      </c>
      <c r="R199" s="121" t="s">
        <v>4265</v>
      </c>
      <c r="S199" s="120">
        <v>8</v>
      </c>
      <c r="T199" s="120" t="s">
        <v>899</v>
      </c>
    </row>
    <row r="200" spans="7:20" s="145" customFormat="1" hidden="1">
      <c r="G200" s="152"/>
      <c r="K200" s="128"/>
      <c r="M200" s="114" t="s">
        <v>559</v>
      </c>
      <c r="N200" s="118">
        <v>20.9</v>
      </c>
      <c r="O200" s="118">
        <v>0</v>
      </c>
      <c r="P200" s="119">
        <f t="shared" si="3"/>
        <v>11.2</v>
      </c>
      <c r="Q200" s="122" t="s">
        <v>530</v>
      </c>
      <c r="R200" s="121" t="s">
        <v>4125</v>
      </c>
      <c r="S200" s="122">
        <v>11.2</v>
      </c>
      <c r="T200" s="122" t="s">
        <v>270</v>
      </c>
    </row>
    <row r="201" spans="7:20" s="145" customFormat="1" hidden="1">
      <c r="G201" s="152"/>
      <c r="K201" s="128"/>
      <c r="M201" s="114" t="s">
        <v>314</v>
      </c>
      <c r="N201" s="118">
        <v>31.8</v>
      </c>
      <c r="O201" s="118">
        <v>0</v>
      </c>
      <c r="P201" s="119">
        <f t="shared" si="3"/>
        <v>6.8</v>
      </c>
      <c r="Q201" s="122" t="s">
        <v>315</v>
      </c>
      <c r="R201" s="121" t="s">
        <v>4126</v>
      </c>
      <c r="S201" s="122">
        <v>6.8</v>
      </c>
      <c r="T201" s="122" t="s">
        <v>993</v>
      </c>
    </row>
    <row r="202" spans="7:20" s="145" customFormat="1" hidden="1">
      <c r="G202" s="152"/>
      <c r="K202" s="128"/>
      <c r="M202" s="114" t="s">
        <v>316</v>
      </c>
      <c r="N202" s="118">
        <v>27.1</v>
      </c>
      <c r="O202" s="118">
        <v>0</v>
      </c>
      <c r="P202" s="119">
        <f t="shared" si="3"/>
        <v>15.61</v>
      </c>
      <c r="Q202" s="122" t="s">
        <v>162</v>
      </c>
      <c r="R202" s="121" t="s">
        <v>4127</v>
      </c>
      <c r="S202" s="122">
        <v>15.61</v>
      </c>
      <c r="T202" s="122" t="s">
        <v>351</v>
      </c>
    </row>
    <row r="203" spans="7:20" s="145" customFormat="1" hidden="1">
      <c r="G203" s="152"/>
      <c r="K203" s="128"/>
      <c r="M203" s="114" t="s">
        <v>317</v>
      </c>
      <c r="N203" s="118">
        <v>22.7</v>
      </c>
      <c r="O203" s="118">
        <v>0</v>
      </c>
      <c r="P203" s="119">
        <f t="shared" si="3"/>
        <v>12.52</v>
      </c>
      <c r="Q203" s="122" t="s">
        <v>530</v>
      </c>
      <c r="R203" s="121" t="s">
        <v>4128</v>
      </c>
      <c r="S203" s="122">
        <v>12.52</v>
      </c>
      <c r="T203" s="122" t="s">
        <v>4430</v>
      </c>
    </row>
    <row r="204" spans="7:20" s="145" customFormat="1" hidden="1">
      <c r="G204" s="152"/>
      <c r="K204" s="128"/>
      <c r="M204" s="114" t="s">
        <v>184</v>
      </c>
      <c r="N204" s="118">
        <v>19.7</v>
      </c>
      <c r="O204" s="118">
        <v>0</v>
      </c>
      <c r="P204" s="119">
        <f t="shared" si="3"/>
        <v>5.6</v>
      </c>
      <c r="Q204" s="122" t="s">
        <v>185</v>
      </c>
      <c r="R204" s="121" t="s">
        <v>4263</v>
      </c>
      <c r="S204" s="120">
        <v>5.6</v>
      </c>
      <c r="T204" s="120" t="s">
        <v>1074</v>
      </c>
    </row>
    <row r="205" spans="7:20" s="145" customFormat="1" hidden="1">
      <c r="G205" s="152"/>
      <c r="K205" s="128"/>
      <c r="M205" s="114" t="s">
        <v>43</v>
      </c>
      <c r="N205" s="118">
        <v>35</v>
      </c>
      <c r="O205" s="118">
        <v>0</v>
      </c>
      <c r="P205" s="119">
        <f t="shared" ref="P205:P268" si="4">SUM(S205:T205)</f>
        <v>10.6</v>
      </c>
      <c r="Q205" s="122" t="s">
        <v>44</v>
      </c>
      <c r="R205" s="121" t="s">
        <v>4129</v>
      </c>
      <c r="S205" s="122">
        <v>10.6</v>
      </c>
      <c r="T205" s="122" t="s">
        <v>245</v>
      </c>
    </row>
    <row r="206" spans="7:20" s="145" customFormat="1" hidden="1">
      <c r="G206" s="152"/>
      <c r="K206" s="128"/>
      <c r="M206" s="114" t="s">
        <v>45</v>
      </c>
      <c r="N206" s="118">
        <v>30.4</v>
      </c>
      <c r="O206" s="118">
        <v>0</v>
      </c>
      <c r="P206" s="119">
        <f t="shared" si="4"/>
        <v>14.04</v>
      </c>
      <c r="Q206" s="122" t="s">
        <v>46</v>
      </c>
      <c r="R206" s="121" t="s">
        <v>4143</v>
      </c>
      <c r="S206" s="122">
        <v>14.04</v>
      </c>
      <c r="T206" s="122" t="s">
        <v>4431</v>
      </c>
    </row>
    <row r="207" spans="7:20" s="145" customFormat="1" hidden="1">
      <c r="G207" s="152"/>
      <c r="K207" s="128"/>
      <c r="M207" s="114" t="s">
        <v>323</v>
      </c>
      <c r="N207" s="118">
        <v>25.2</v>
      </c>
      <c r="O207" s="118">
        <v>0</v>
      </c>
      <c r="P207" s="119">
        <f t="shared" si="4"/>
        <v>11.39</v>
      </c>
      <c r="Q207" s="122" t="s">
        <v>324</v>
      </c>
      <c r="R207" s="121" t="s">
        <v>4144</v>
      </c>
      <c r="S207" s="122">
        <v>11.39</v>
      </c>
      <c r="T207" s="122" t="s">
        <v>4432</v>
      </c>
    </row>
    <row r="208" spans="7:20" s="145" customFormat="1" hidden="1">
      <c r="G208" s="152"/>
      <c r="K208" s="128"/>
      <c r="M208" s="114" t="s">
        <v>194</v>
      </c>
      <c r="N208" s="118">
        <v>21.5</v>
      </c>
      <c r="O208" s="118">
        <v>0</v>
      </c>
      <c r="P208" s="119">
        <f t="shared" si="4"/>
        <v>10.8</v>
      </c>
      <c r="Q208" s="122" t="s">
        <v>369</v>
      </c>
      <c r="R208" s="121" t="s">
        <v>4145</v>
      </c>
      <c r="S208" s="122">
        <v>10.8</v>
      </c>
      <c r="T208" s="122" t="s">
        <v>3237</v>
      </c>
    </row>
    <row r="209" spans="7:20" s="145" customFormat="1" hidden="1">
      <c r="G209" s="152"/>
      <c r="K209" s="128"/>
      <c r="M209" s="114" t="s">
        <v>195</v>
      </c>
      <c r="N209" s="118">
        <v>18.8</v>
      </c>
      <c r="O209" s="118">
        <v>0</v>
      </c>
      <c r="P209" s="119">
        <f t="shared" si="4"/>
        <v>5.45</v>
      </c>
      <c r="Q209" s="122" t="s">
        <v>196</v>
      </c>
      <c r="R209" s="121" t="s">
        <v>4126</v>
      </c>
      <c r="S209" s="122">
        <v>5.45</v>
      </c>
      <c r="T209" s="122" t="s">
        <v>4433</v>
      </c>
    </row>
    <row r="210" spans="7:20" s="145" customFormat="1" hidden="1">
      <c r="G210" s="152"/>
      <c r="K210" s="128"/>
      <c r="M210" s="114" t="s">
        <v>326</v>
      </c>
      <c r="N210" s="118">
        <v>33.299999999999997</v>
      </c>
      <c r="O210" s="118">
        <v>0</v>
      </c>
      <c r="P210" s="119">
        <f t="shared" si="4"/>
        <v>10.81</v>
      </c>
      <c r="Q210" s="122" t="s">
        <v>327</v>
      </c>
      <c r="R210" s="121" t="s">
        <v>4146</v>
      </c>
      <c r="S210" s="122">
        <v>10.81</v>
      </c>
      <c r="T210" s="122" t="s">
        <v>3409</v>
      </c>
    </row>
    <row r="211" spans="7:20" s="145" customFormat="1" hidden="1">
      <c r="G211" s="152"/>
      <c r="K211" s="128"/>
      <c r="M211" s="114" t="s">
        <v>457</v>
      </c>
      <c r="N211" s="118">
        <v>29.1</v>
      </c>
      <c r="O211" s="118">
        <v>0</v>
      </c>
      <c r="P211" s="119">
        <f t="shared" si="4"/>
        <v>12.02</v>
      </c>
      <c r="Q211" s="122" t="s">
        <v>46</v>
      </c>
      <c r="R211" s="121" t="s">
        <v>4266</v>
      </c>
      <c r="S211" s="122">
        <v>12.02</v>
      </c>
      <c r="T211" s="122" t="s">
        <v>4434</v>
      </c>
    </row>
    <row r="212" spans="7:20" s="145" customFormat="1" hidden="1">
      <c r="G212" s="152"/>
      <c r="K212" s="128"/>
      <c r="M212" s="114" t="s">
        <v>328</v>
      </c>
      <c r="N212" s="118">
        <v>24.4</v>
      </c>
      <c r="O212" s="118">
        <v>0</v>
      </c>
      <c r="P212" s="119">
        <f t="shared" si="4"/>
        <v>11.27</v>
      </c>
      <c r="Q212" s="122" t="s">
        <v>324</v>
      </c>
      <c r="R212" s="121" t="s">
        <v>4147</v>
      </c>
      <c r="S212" s="122">
        <v>11.27</v>
      </c>
      <c r="T212" s="122" t="s">
        <v>4435</v>
      </c>
    </row>
    <row r="213" spans="7:20" s="145" customFormat="1" hidden="1">
      <c r="G213" s="152"/>
      <c r="K213" s="128"/>
      <c r="M213" s="114" t="s">
        <v>329</v>
      </c>
      <c r="N213" s="118">
        <v>22.5</v>
      </c>
      <c r="O213" s="118">
        <v>0</v>
      </c>
      <c r="P213" s="119">
        <f t="shared" si="4"/>
        <v>8.4</v>
      </c>
      <c r="Q213" s="122" t="s">
        <v>330</v>
      </c>
      <c r="R213" s="121" t="s">
        <v>4148</v>
      </c>
      <c r="S213" s="120">
        <v>8.4</v>
      </c>
      <c r="T213" s="120" t="s">
        <v>805</v>
      </c>
    </row>
    <row r="214" spans="7:20" s="145" customFormat="1" hidden="1">
      <c r="G214" s="152"/>
      <c r="K214" s="128"/>
      <c r="M214" s="114" t="s">
        <v>331</v>
      </c>
      <c r="N214" s="118">
        <v>21.6</v>
      </c>
      <c r="O214" s="118">
        <v>0</v>
      </c>
      <c r="P214" s="119">
        <f t="shared" si="4"/>
        <v>11.9</v>
      </c>
      <c r="Q214" s="122" t="s">
        <v>332</v>
      </c>
      <c r="R214" s="121" t="s">
        <v>4149</v>
      </c>
      <c r="S214" s="122">
        <v>11.9</v>
      </c>
      <c r="T214" s="122" t="s">
        <v>534</v>
      </c>
    </row>
    <row r="215" spans="7:20" s="145" customFormat="1" hidden="1">
      <c r="G215" s="152"/>
      <c r="K215" s="128"/>
      <c r="M215" s="114" t="s">
        <v>333</v>
      </c>
      <c r="N215" s="118">
        <v>29.6</v>
      </c>
      <c r="O215" s="118">
        <v>0</v>
      </c>
      <c r="P215" s="119">
        <f t="shared" si="4"/>
        <v>12.51</v>
      </c>
      <c r="Q215" s="122" t="s">
        <v>27</v>
      </c>
      <c r="R215" s="121" t="s">
        <v>4150</v>
      </c>
      <c r="S215" s="122">
        <v>12.51</v>
      </c>
      <c r="T215" s="122" t="s">
        <v>4437</v>
      </c>
    </row>
    <row r="216" spans="7:20" s="145" customFormat="1" hidden="1">
      <c r="G216" s="152"/>
      <c r="K216" s="128"/>
      <c r="M216" s="114" t="s">
        <v>334</v>
      </c>
      <c r="N216" s="118">
        <v>24.7</v>
      </c>
      <c r="O216" s="118">
        <v>0</v>
      </c>
      <c r="P216" s="119">
        <f t="shared" si="4"/>
        <v>7.4</v>
      </c>
      <c r="Q216" s="122" t="s">
        <v>335</v>
      </c>
      <c r="R216" s="121" t="s">
        <v>4274</v>
      </c>
      <c r="S216" s="120">
        <v>7.4</v>
      </c>
      <c r="T216" s="120" t="s">
        <v>46</v>
      </c>
    </row>
    <row r="217" spans="7:20" s="145" customFormat="1" hidden="1">
      <c r="G217" s="152"/>
      <c r="K217" s="128"/>
      <c r="M217" s="114" t="s">
        <v>336</v>
      </c>
      <c r="N217" s="118">
        <v>19.3</v>
      </c>
      <c r="O217" s="118">
        <v>0</v>
      </c>
      <c r="P217" s="119">
        <f t="shared" si="4"/>
        <v>10.199999999999999</v>
      </c>
      <c r="Q217" s="122" t="s">
        <v>32</v>
      </c>
      <c r="R217" s="121" t="s">
        <v>4151</v>
      </c>
      <c r="S217" s="122">
        <v>10.199999999999999</v>
      </c>
      <c r="T217" s="122" t="s">
        <v>2308</v>
      </c>
    </row>
    <row r="218" spans="7:20" s="145" customFormat="1" hidden="1">
      <c r="G218" s="152"/>
      <c r="K218" s="128"/>
      <c r="M218" s="114" t="s">
        <v>346</v>
      </c>
      <c r="N218" s="118">
        <v>26.4</v>
      </c>
      <c r="O218" s="118">
        <v>0</v>
      </c>
      <c r="P218" s="119">
        <f t="shared" si="4"/>
        <v>13.3</v>
      </c>
      <c r="Q218" s="122" t="s">
        <v>347</v>
      </c>
      <c r="R218" s="121" t="s">
        <v>4152</v>
      </c>
      <c r="S218" s="122">
        <v>13.3</v>
      </c>
      <c r="T218" s="122" t="s">
        <v>930</v>
      </c>
    </row>
    <row r="219" spans="7:20" s="145" customFormat="1" hidden="1">
      <c r="G219" s="152"/>
      <c r="K219" s="128"/>
      <c r="M219" s="114" t="s">
        <v>348</v>
      </c>
      <c r="N219" s="118">
        <v>19.7</v>
      </c>
      <c r="O219" s="118">
        <v>0</v>
      </c>
      <c r="P219" s="119">
        <f t="shared" si="4"/>
        <v>12.88</v>
      </c>
      <c r="Q219" s="122" t="s">
        <v>349</v>
      </c>
      <c r="R219" s="121" t="s">
        <v>3917</v>
      </c>
      <c r="S219" s="122">
        <v>12.88</v>
      </c>
      <c r="T219" s="122" t="s">
        <v>4438</v>
      </c>
    </row>
    <row r="220" spans="7:20" s="145" customFormat="1" hidden="1">
      <c r="G220" s="152"/>
      <c r="K220" s="128"/>
      <c r="M220" s="114" t="s">
        <v>350</v>
      </c>
      <c r="N220" s="118">
        <v>21.9</v>
      </c>
      <c r="O220" s="118">
        <v>0</v>
      </c>
      <c r="P220" s="119">
        <f t="shared" si="4"/>
        <v>5.2</v>
      </c>
      <c r="Q220" s="122" t="s">
        <v>351</v>
      </c>
      <c r="R220" s="121" t="s">
        <v>3932</v>
      </c>
      <c r="S220" s="120">
        <v>5.2</v>
      </c>
      <c r="T220" s="120" t="s">
        <v>2119</v>
      </c>
    </row>
    <row r="221" spans="7:20" s="145" customFormat="1" hidden="1">
      <c r="G221" s="152"/>
      <c r="K221" s="128"/>
      <c r="M221" s="114" t="s">
        <v>339</v>
      </c>
      <c r="N221" s="118">
        <v>21.8</v>
      </c>
      <c r="O221" s="118">
        <v>0</v>
      </c>
      <c r="P221" s="119">
        <f t="shared" si="4"/>
        <v>5.4</v>
      </c>
      <c r="Q221" s="122" t="s">
        <v>340</v>
      </c>
      <c r="R221" s="121" t="s">
        <v>3933</v>
      </c>
      <c r="S221" s="122">
        <v>5.4</v>
      </c>
      <c r="T221" s="122" t="s">
        <v>1203</v>
      </c>
    </row>
    <row r="222" spans="7:20" s="145" customFormat="1" hidden="1">
      <c r="G222" s="152"/>
      <c r="K222" s="128"/>
      <c r="M222" s="114" t="s">
        <v>339</v>
      </c>
      <c r="N222" s="118">
        <v>10.9</v>
      </c>
      <c r="O222" s="118">
        <v>2.5</v>
      </c>
      <c r="P222" s="119">
        <f t="shared" si="4"/>
        <v>10.95</v>
      </c>
      <c r="Q222" s="122" t="s">
        <v>341</v>
      </c>
      <c r="R222" s="121" t="s">
        <v>3918</v>
      </c>
      <c r="S222" s="122">
        <v>10.95</v>
      </c>
      <c r="T222" s="122" t="s">
        <v>4439</v>
      </c>
    </row>
    <row r="223" spans="7:20" s="145" customFormat="1" hidden="1">
      <c r="G223" s="152"/>
      <c r="K223" s="128"/>
      <c r="M223" s="114" t="s">
        <v>596</v>
      </c>
      <c r="N223" s="118">
        <v>9.1999999999999993</v>
      </c>
      <c r="O223" s="118">
        <v>5.7</v>
      </c>
      <c r="P223" s="119">
        <f t="shared" si="4"/>
        <v>10.55</v>
      </c>
      <c r="Q223" s="122" t="s">
        <v>597</v>
      </c>
      <c r="R223" s="121" t="s">
        <v>3934</v>
      </c>
      <c r="S223" s="122">
        <v>10.55</v>
      </c>
      <c r="T223" s="122" t="s">
        <v>624</v>
      </c>
    </row>
    <row r="224" spans="7:20" s="145" customFormat="1" hidden="1">
      <c r="G224" s="152"/>
      <c r="K224" s="128"/>
      <c r="M224" s="114" t="s">
        <v>598</v>
      </c>
      <c r="N224" s="118">
        <v>12.1</v>
      </c>
      <c r="O224" s="118">
        <v>2.5</v>
      </c>
      <c r="P224" s="119">
        <f t="shared" si="4"/>
        <v>10.3</v>
      </c>
      <c r="Q224" s="122" t="s">
        <v>599</v>
      </c>
      <c r="R224" s="121" t="s">
        <v>3935</v>
      </c>
      <c r="S224" s="122">
        <v>10.3</v>
      </c>
      <c r="T224" s="122" t="s">
        <v>4440</v>
      </c>
    </row>
    <row r="225" spans="7:20" s="145" customFormat="1" hidden="1">
      <c r="G225" s="152"/>
      <c r="K225" s="128"/>
      <c r="M225" s="114" t="s">
        <v>600</v>
      </c>
      <c r="N225" s="118">
        <v>31.2</v>
      </c>
      <c r="O225" s="118">
        <v>0</v>
      </c>
      <c r="P225" s="119">
        <f t="shared" si="4"/>
        <v>11.45</v>
      </c>
      <c r="Q225" s="122" t="s">
        <v>404</v>
      </c>
      <c r="R225" s="121" t="s">
        <v>3936</v>
      </c>
      <c r="S225" s="122">
        <v>11.45</v>
      </c>
      <c r="T225" s="122" t="s">
        <v>4356</v>
      </c>
    </row>
    <row r="226" spans="7:20" s="145" customFormat="1" hidden="1">
      <c r="G226" s="152"/>
      <c r="K226" s="128"/>
      <c r="M226" s="114" t="s">
        <v>601</v>
      </c>
      <c r="N226" s="118">
        <v>29.5</v>
      </c>
      <c r="O226" s="118">
        <v>0</v>
      </c>
      <c r="P226" s="119">
        <f t="shared" si="4"/>
        <v>12.73</v>
      </c>
      <c r="Q226" s="122" t="s">
        <v>602</v>
      </c>
      <c r="R226" s="121" t="s">
        <v>3937</v>
      </c>
      <c r="S226" s="122">
        <v>12.73</v>
      </c>
      <c r="T226" s="122" t="s">
        <v>1118</v>
      </c>
    </row>
    <row r="227" spans="7:20" s="145" customFormat="1" hidden="1">
      <c r="G227" s="152"/>
      <c r="K227" s="128"/>
      <c r="M227" s="114" t="s">
        <v>603</v>
      </c>
      <c r="N227" s="118">
        <v>28.4</v>
      </c>
      <c r="O227" s="118">
        <v>0</v>
      </c>
      <c r="P227" s="119">
        <f t="shared" si="4"/>
        <v>12.3</v>
      </c>
      <c r="Q227" s="122" t="s">
        <v>604</v>
      </c>
      <c r="R227" s="121" t="s">
        <v>3724</v>
      </c>
      <c r="S227" s="120">
        <v>12.3</v>
      </c>
      <c r="T227" s="120" t="s">
        <v>532</v>
      </c>
    </row>
    <row r="228" spans="7:20" s="145" customFormat="1" hidden="1">
      <c r="G228" s="152"/>
      <c r="K228" s="128"/>
      <c r="M228" s="114" t="s">
        <v>605</v>
      </c>
      <c r="N228" s="118">
        <v>30.9</v>
      </c>
      <c r="O228" s="118">
        <v>0</v>
      </c>
      <c r="P228" s="119">
        <f t="shared" si="4"/>
        <v>13.81</v>
      </c>
      <c r="Q228" s="122" t="s">
        <v>606</v>
      </c>
      <c r="R228" s="121" t="s">
        <v>3725</v>
      </c>
      <c r="S228" s="122">
        <v>13.81</v>
      </c>
      <c r="T228" s="122" t="s">
        <v>2893</v>
      </c>
    </row>
    <row r="229" spans="7:20" s="145" customFormat="1" hidden="1">
      <c r="G229" s="152"/>
      <c r="K229" s="128"/>
      <c r="M229" s="114" t="s">
        <v>607</v>
      </c>
      <c r="N229" s="118">
        <v>27.5</v>
      </c>
      <c r="O229" s="118">
        <v>0</v>
      </c>
      <c r="P229" s="119">
        <f t="shared" si="4"/>
        <v>11.1</v>
      </c>
      <c r="Q229" s="122" t="s">
        <v>604</v>
      </c>
      <c r="R229" s="121" t="s">
        <v>4422</v>
      </c>
      <c r="S229" s="122">
        <v>11.1</v>
      </c>
      <c r="T229" s="122" t="s">
        <v>72</v>
      </c>
    </row>
    <row r="230" spans="7:20" s="145" customFormat="1" hidden="1">
      <c r="G230" s="152"/>
      <c r="K230" s="128"/>
      <c r="M230" s="114" t="s">
        <v>480</v>
      </c>
      <c r="N230" s="118">
        <v>29.8</v>
      </c>
      <c r="O230" s="118">
        <v>0</v>
      </c>
      <c r="P230" s="119">
        <f t="shared" si="4"/>
        <v>11.2</v>
      </c>
      <c r="Q230" s="122" t="s">
        <v>332</v>
      </c>
      <c r="R230" s="121" t="s">
        <v>3726</v>
      </c>
      <c r="S230" s="122">
        <v>11.2</v>
      </c>
      <c r="T230" s="122" t="s">
        <v>556</v>
      </c>
    </row>
    <row r="231" spans="7:20" s="145" customFormat="1" hidden="1">
      <c r="G231" s="152"/>
      <c r="K231" s="128"/>
      <c r="M231" s="114" t="s">
        <v>611</v>
      </c>
      <c r="N231" s="118">
        <v>31</v>
      </c>
      <c r="O231" s="118">
        <v>0</v>
      </c>
      <c r="P231" s="119">
        <f t="shared" si="4"/>
        <v>11.98</v>
      </c>
      <c r="Q231" s="122" t="s">
        <v>217</v>
      </c>
      <c r="R231" s="121" t="s">
        <v>3727</v>
      </c>
      <c r="S231" s="122">
        <v>11.98</v>
      </c>
      <c r="T231" s="122" t="s">
        <v>553</v>
      </c>
    </row>
    <row r="232" spans="7:20" s="145" customFormat="1" hidden="1">
      <c r="G232" s="152"/>
      <c r="K232" s="128"/>
      <c r="M232" s="114" t="s">
        <v>481</v>
      </c>
      <c r="N232" s="118">
        <v>22</v>
      </c>
      <c r="O232" s="118">
        <v>0</v>
      </c>
      <c r="P232" s="119">
        <f t="shared" si="4"/>
        <v>12.18</v>
      </c>
      <c r="Q232" s="122" t="s">
        <v>223</v>
      </c>
      <c r="R232" s="121" t="s">
        <v>3728</v>
      </c>
      <c r="S232" s="122">
        <v>12.18</v>
      </c>
      <c r="T232" s="122" t="s">
        <v>2428</v>
      </c>
    </row>
    <row r="233" spans="7:20" s="145" customFormat="1" hidden="1">
      <c r="G233" s="152"/>
      <c r="K233" s="128"/>
      <c r="M233" s="114" t="s">
        <v>482</v>
      </c>
      <c r="N233" s="118">
        <v>20.7</v>
      </c>
      <c r="O233" s="118">
        <v>0</v>
      </c>
      <c r="P233" s="119">
        <f t="shared" si="4"/>
        <v>9.3000000000000007</v>
      </c>
      <c r="Q233" s="122" t="s">
        <v>483</v>
      </c>
      <c r="R233" s="121" t="s">
        <v>3729</v>
      </c>
      <c r="S233" s="122">
        <v>9.3000000000000007</v>
      </c>
      <c r="T233" s="122" t="s">
        <v>32</v>
      </c>
    </row>
    <row r="234" spans="7:20" s="145" customFormat="1" hidden="1">
      <c r="G234" s="152"/>
      <c r="K234" s="128"/>
      <c r="M234" s="114" t="s">
        <v>622</v>
      </c>
      <c r="N234" s="118">
        <v>32.299999999999997</v>
      </c>
      <c r="O234" s="118">
        <v>0</v>
      </c>
      <c r="P234" s="119">
        <f t="shared" si="4"/>
        <v>9.35</v>
      </c>
      <c r="Q234" s="122" t="s">
        <v>240</v>
      </c>
      <c r="R234" s="121" t="s">
        <v>3730</v>
      </c>
      <c r="S234" s="122">
        <v>9.35</v>
      </c>
      <c r="T234" s="122" t="s">
        <v>3790</v>
      </c>
    </row>
    <row r="235" spans="7:20" s="145" customFormat="1" hidden="1">
      <c r="G235" s="152"/>
      <c r="K235" s="128"/>
      <c r="M235" s="114" t="s">
        <v>623</v>
      </c>
      <c r="N235" s="118">
        <v>29.7</v>
      </c>
      <c r="O235" s="118">
        <v>0</v>
      </c>
      <c r="P235" s="119">
        <f t="shared" si="4"/>
        <v>13.58</v>
      </c>
      <c r="Q235" s="122" t="s">
        <v>624</v>
      </c>
      <c r="R235" s="121" t="s">
        <v>3731</v>
      </c>
      <c r="S235" s="122">
        <v>13.58</v>
      </c>
      <c r="T235" s="122" t="s">
        <v>3048</v>
      </c>
    </row>
    <row r="236" spans="7:20" s="145" customFormat="1" hidden="1">
      <c r="G236" s="152"/>
      <c r="K236" s="128"/>
      <c r="M236" s="114" t="s">
        <v>625</v>
      </c>
      <c r="N236" s="118">
        <v>34</v>
      </c>
      <c r="O236" s="118">
        <v>0</v>
      </c>
      <c r="P236" s="119">
        <f t="shared" si="4"/>
        <v>10.71</v>
      </c>
      <c r="Q236" s="122" t="s">
        <v>217</v>
      </c>
      <c r="R236" s="121" t="s">
        <v>4039</v>
      </c>
      <c r="S236" s="122">
        <v>10.71</v>
      </c>
      <c r="T236" s="122" t="s">
        <v>3791</v>
      </c>
    </row>
    <row r="237" spans="7:20" s="145" customFormat="1" hidden="1">
      <c r="G237" s="152"/>
      <c r="K237" s="128"/>
      <c r="M237" s="114" t="s">
        <v>626</v>
      </c>
      <c r="N237" s="118">
        <v>31</v>
      </c>
      <c r="O237" s="118">
        <v>0</v>
      </c>
      <c r="P237" s="119">
        <f t="shared" si="4"/>
        <v>8.74</v>
      </c>
      <c r="Q237" s="122" t="s">
        <v>624</v>
      </c>
      <c r="R237" s="121" t="s">
        <v>3732</v>
      </c>
      <c r="S237" s="122">
        <v>8.74</v>
      </c>
      <c r="T237" s="122" t="s">
        <v>1576</v>
      </c>
    </row>
    <row r="238" spans="7:20" s="145" customFormat="1" hidden="1">
      <c r="G238" s="152"/>
      <c r="K238" s="128"/>
      <c r="M238" s="114" t="s">
        <v>491</v>
      </c>
      <c r="N238" s="118">
        <v>23.8</v>
      </c>
      <c r="O238" s="118">
        <v>0</v>
      </c>
      <c r="P238" s="119">
        <f t="shared" si="4"/>
        <v>10.78</v>
      </c>
      <c r="Q238" s="122" t="s">
        <v>283</v>
      </c>
      <c r="R238" s="121" t="s">
        <v>3785</v>
      </c>
      <c r="S238" s="122">
        <v>10.78</v>
      </c>
      <c r="T238" s="122" t="s">
        <v>3463</v>
      </c>
    </row>
    <row r="239" spans="7:20" s="145" customFormat="1" hidden="1">
      <c r="G239" s="152"/>
      <c r="K239" s="128"/>
      <c r="M239" s="114" t="s">
        <v>492</v>
      </c>
      <c r="N239" s="118">
        <v>20.399999999999999</v>
      </c>
      <c r="O239" s="118">
        <v>0</v>
      </c>
      <c r="P239" s="119">
        <f t="shared" si="4"/>
        <v>11.5</v>
      </c>
      <c r="Q239" s="122" t="s">
        <v>493</v>
      </c>
      <c r="R239" s="121" t="s">
        <v>4402</v>
      </c>
      <c r="S239" s="122">
        <v>11.5</v>
      </c>
      <c r="T239" s="122" t="s">
        <v>666</v>
      </c>
    </row>
    <row r="240" spans="7:20" s="145" customFormat="1" hidden="1">
      <c r="G240" s="152"/>
      <c r="K240" s="128"/>
      <c r="M240" s="114" t="s">
        <v>373</v>
      </c>
      <c r="N240" s="118">
        <v>30.4</v>
      </c>
      <c r="O240" s="118">
        <v>0</v>
      </c>
      <c r="P240" s="119">
        <f t="shared" si="4"/>
        <v>10.11</v>
      </c>
      <c r="Q240" s="122" t="s">
        <v>217</v>
      </c>
      <c r="R240" s="121" t="s">
        <v>4121</v>
      </c>
      <c r="S240" s="122">
        <v>10.11</v>
      </c>
      <c r="T240" s="122" t="s">
        <v>793</v>
      </c>
    </row>
    <row r="241" spans="7:20" s="145" customFormat="1" hidden="1">
      <c r="G241" s="152"/>
      <c r="K241" s="128"/>
      <c r="M241" s="114" t="s">
        <v>374</v>
      </c>
      <c r="N241" s="118">
        <v>27.9</v>
      </c>
      <c r="O241" s="118">
        <v>0</v>
      </c>
      <c r="P241" s="119">
        <f t="shared" si="4"/>
        <v>3.81</v>
      </c>
      <c r="Q241" s="122" t="s">
        <v>221</v>
      </c>
      <c r="R241" s="121" t="s">
        <v>3939</v>
      </c>
      <c r="S241" s="122">
        <v>3.81</v>
      </c>
      <c r="T241" s="122" t="s">
        <v>3792</v>
      </c>
    </row>
    <row r="242" spans="7:20" s="145" customFormat="1" hidden="1">
      <c r="G242" s="152"/>
      <c r="K242" s="128"/>
      <c r="M242" s="114" t="s">
        <v>375</v>
      </c>
      <c r="N242" s="118">
        <v>19.2</v>
      </c>
      <c r="O242" s="118">
        <v>0</v>
      </c>
      <c r="P242" s="119">
        <f t="shared" si="4"/>
        <v>5.31</v>
      </c>
      <c r="Q242" s="122" t="s">
        <v>217</v>
      </c>
      <c r="R242" s="121" t="s">
        <v>4265</v>
      </c>
      <c r="S242" s="122">
        <v>5.31</v>
      </c>
      <c r="T242" s="122" t="s">
        <v>3793</v>
      </c>
    </row>
    <row r="243" spans="7:20" s="145" customFormat="1" hidden="1">
      <c r="G243" s="152"/>
      <c r="K243" s="128"/>
      <c r="M243" s="114" t="s">
        <v>244</v>
      </c>
      <c r="N243" s="118">
        <v>16.3</v>
      </c>
      <c r="O243" s="118">
        <v>0</v>
      </c>
      <c r="P243" s="119">
        <f t="shared" si="4"/>
        <v>10.63</v>
      </c>
      <c r="Q243" s="122" t="s">
        <v>245</v>
      </c>
      <c r="R243" s="121" t="s">
        <v>3940</v>
      </c>
      <c r="S243" s="122">
        <v>10.63</v>
      </c>
      <c r="T243" s="122" t="s">
        <v>1248</v>
      </c>
    </row>
    <row r="244" spans="7:20" s="145" customFormat="1" hidden="1">
      <c r="G244" s="152"/>
      <c r="K244" s="128"/>
      <c r="M244" s="114" t="s">
        <v>122</v>
      </c>
      <c r="N244" s="118">
        <v>32.4</v>
      </c>
      <c r="O244" s="118">
        <v>0</v>
      </c>
      <c r="P244" s="119">
        <f t="shared" si="4"/>
        <v>12.2</v>
      </c>
      <c r="Q244" s="122" t="s">
        <v>369</v>
      </c>
      <c r="R244" s="121" t="s">
        <v>4559</v>
      </c>
      <c r="S244" s="122">
        <v>12.2</v>
      </c>
      <c r="T244" s="122" t="s">
        <v>1574</v>
      </c>
    </row>
    <row r="245" spans="7:20" s="145" customFormat="1" hidden="1">
      <c r="G245" s="152"/>
      <c r="K245" s="128"/>
      <c r="M245" s="114" t="s">
        <v>123</v>
      </c>
      <c r="N245" s="118">
        <v>29.8</v>
      </c>
      <c r="O245" s="118">
        <v>0</v>
      </c>
      <c r="P245" s="119">
        <f t="shared" si="4"/>
        <v>10.26</v>
      </c>
      <c r="Q245" s="122" t="s">
        <v>624</v>
      </c>
      <c r="R245" s="121" t="s">
        <v>3941</v>
      </c>
      <c r="S245" s="122">
        <v>10.26</v>
      </c>
      <c r="T245" s="122" t="s">
        <v>3794</v>
      </c>
    </row>
    <row r="246" spans="7:20" s="145" customFormat="1" hidden="1">
      <c r="G246" s="152"/>
      <c r="K246" s="128"/>
      <c r="M246" s="114" t="s">
        <v>124</v>
      </c>
      <c r="N246" s="118">
        <v>28.8</v>
      </c>
      <c r="O246" s="118">
        <v>0</v>
      </c>
      <c r="P246" s="119">
        <f t="shared" si="4"/>
        <v>11.8</v>
      </c>
      <c r="Q246" s="122" t="s">
        <v>532</v>
      </c>
      <c r="R246" s="121" t="s">
        <v>4417</v>
      </c>
      <c r="S246" s="122">
        <v>11.8</v>
      </c>
      <c r="T246" s="122" t="s">
        <v>514</v>
      </c>
    </row>
    <row r="247" spans="7:20" s="145" customFormat="1" hidden="1">
      <c r="G247" s="152"/>
      <c r="K247" s="128"/>
      <c r="M247" s="114" t="s">
        <v>249</v>
      </c>
      <c r="N247" s="118">
        <v>26.8</v>
      </c>
      <c r="O247" s="118">
        <v>0</v>
      </c>
      <c r="P247" s="119">
        <f t="shared" si="4"/>
        <v>12.69</v>
      </c>
      <c r="Q247" s="122" t="s">
        <v>74</v>
      </c>
      <c r="R247" s="121" t="s">
        <v>3941</v>
      </c>
      <c r="S247" s="122">
        <v>12.69</v>
      </c>
      <c r="T247" s="122" t="s">
        <v>3189</v>
      </c>
    </row>
    <row r="248" spans="7:20" s="145" customFormat="1" hidden="1">
      <c r="G248" s="152"/>
      <c r="K248" s="128"/>
      <c r="M248" s="114" t="s">
        <v>253</v>
      </c>
      <c r="N248" s="118">
        <v>31.5</v>
      </c>
      <c r="O248" s="118">
        <v>0</v>
      </c>
      <c r="P248" s="119">
        <f t="shared" si="4"/>
        <v>12.9</v>
      </c>
      <c r="Q248" s="122" t="s">
        <v>254</v>
      </c>
      <c r="R248" s="121" t="s">
        <v>3942</v>
      </c>
      <c r="S248" s="122">
        <v>12.9</v>
      </c>
      <c r="T248" s="122" t="s">
        <v>452</v>
      </c>
    </row>
    <row r="249" spans="7:20" s="145" customFormat="1" hidden="1">
      <c r="G249" s="152"/>
      <c r="K249" s="128"/>
      <c r="M249" s="114" t="s">
        <v>389</v>
      </c>
      <c r="N249" s="118">
        <v>29.6</v>
      </c>
      <c r="O249" s="118">
        <v>0</v>
      </c>
      <c r="P249" s="119">
        <f t="shared" si="4"/>
        <v>11.98</v>
      </c>
      <c r="Q249" s="122" t="s">
        <v>129</v>
      </c>
      <c r="R249" s="121" t="s">
        <v>4402</v>
      </c>
      <c r="S249" s="122">
        <v>11.98</v>
      </c>
      <c r="T249" s="122" t="s">
        <v>3054</v>
      </c>
    </row>
    <row r="250" spans="7:20" s="145" customFormat="1" hidden="1">
      <c r="G250" s="152"/>
      <c r="K250" s="128"/>
      <c r="M250" s="114" t="s">
        <v>390</v>
      </c>
      <c r="N250" s="118">
        <v>26.6</v>
      </c>
      <c r="O250" s="118">
        <v>0</v>
      </c>
      <c r="P250" s="119">
        <f t="shared" si="4"/>
        <v>10.96</v>
      </c>
      <c r="Q250" s="122" t="s">
        <v>532</v>
      </c>
      <c r="R250" s="121" t="s">
        <v>3936</v>
      </c>
      <c r="S250" s="122">
        <v>10.96</v>
      </c>
      <c r="T250" s="122" t="s">
        <v>2160</v>
      </c>
    </row>
    <row r="251" spans="7:20" s="145" customFormat="1" hidden="1">
      <c r="G251" s="152"/>
      <c r="K251" s="128"/>
      <c r="M251" s="114" t="s">
        <v>391</v>
      </c>
      <c r="N251" s="118">
        <v>24.8</v>
      </c>
      <c r="O251" s="118">
        <v>0</v>
      </c>
      <c r="P251" s="119">
        <f t="shared" si="4"/>
        <v>11.15</v>
      </c>
      <c r="Q251" s="122" t="s">
        <v>624</v>
      </c>
      <c r="R251" s="121" t="s">
        <v>4422</v>
      </c>
      <c r="S251" s="122">
        <v>11.15</v>
      </c>
      <c r="T251" s="122" t="s">
        <v>532</v>
      </c>
    </row>
    <row r="252" spans="7:20" s="145" customFormat="1" hidden="1">
      <c r="G252" s="152"/>
      <c r="K252" s="128"/>
      <c r="M252" s="114" t="s">
        <v>513</v>
      </c>
      <c r="N252" s="118">
        <v>26.4</v>
      </c>
      <c r="O252" s="118">
        <v>0</v>
      </c>
      <c r="P252" s="119">
        <f t="shared" si="4"/>
        <v>9.66</v>
      </c>
      <c r="Q252" s="122" t="s">
        <v>514</v>
      </c>
      <c r="R252" s="121" t="s">
        <v>3943</v>
      </c>
      <c r="S252" s="122">
        <v>9.66</v>
      </c>
      <c r="T252" s="122" t="s">
        <v>2747</v>
      </c>
    </row>
    <row r="253" spans="7:20" s="145" customFormat="1" hidden="1">
      <c r="G253" s="152"/>
      <c r="K253" s="128"/>
      <c r="M253" s="114" t="s">
        <v>393</v>
      </c>
      <c r="N253" s="118">
        <v>25.1</v>
      </c>
      <c r="O253" s="118">
        <v>0</v>
      </c>
      <c r="P253" s="119">
        <f t="shared" si="4"/>
        <v>11.5</v>
      </c>
      <c r="Q253" s="122" t="s">
        <v>394</v>
      </c>
      <c r="R253" s="121" t="s">
        <v>3944</v>
      </c>
      <c r="S253" s="122">
        <v>11.5</v>
      </c>
      <c r="T253" s="122" t="s">
        <v>514</v>
      </c>
    </row>
    <row r="254" spans="7:20" s="145" customFormat="1" hidden="1">
      <c r="G254" s="152"/>
      <c r="K254" s="128"/>
      <c r="M254" s="114" t="s">
        <v>395</v>
      </c>
      <c r="N254" s="118">
        <v>33.9</v>
      </c>
      <c r="O254" s="118">
        <v>0</v>
      </c>
      <c r="P254" s="119">
        <f t="shared" si="4"/>
        <v>10.39</v>
      </c>
      <c r="Q254" s="122" t="s">
        <v>556</v>
      </c>
      <c r="R254" s="121" t="s">
        <v>3917</v>
      </c>
      <c r="S254" s="122">
        <v>10.39</v>
      </c>
      <c r="T254" s="122" t="s">
        <v>1111</v>
      </c>
    </row>
    <row r="255" spans="7:20" s="145" customFormat="1" hidden="1">
      <c r="G255" s="152"/>
      <c r="K255" s="128"/>
      <c r="M255" s="114" t="s">
        <v>396</v>
      </c>
      <c r="N255" s="118">
        <v>31.8</v>
      </c>
      <c r="O255" s="118">
        <v>0</v>
      </c>
      <c r="P255" s="119">
        <f t="shared" si="4"/>
        <v>4.67</v>
      </c>
      <c r="Q255" s="122" t="s">
        <v>397</v>
      </c>
      <c r="R255" s="121" t="s">
        <v>4423</v>
      </c>
      <c r="S255" s="122">
        <v>4.67</v>
      </c>
      <c r="T255" s="122" t="s">
        <v>1324</v>
      </c>
    </row>
    <row r="256" spans="7:20" s="145" customFormat="1" hidden="1">
      <c r="G256" s="152"/>
      <c r="K256" s="128"/>
      <c r="M256" s="114" t="s">
        <v>398</v>
      </c>
      <c r="N256" s="118">
        <v>23.5</v>
      </c>
      <c r="O256" s="118">
        <v>0</v>
      </c>
      <c r="P256" s="119">
        <f t="shared" si="4"/>
        <v>8.6</v>
      </c>
      <c r="Q256" s="122" t="s">
        <v>332</v>
      </c>
      <c r="R256" s="121" t="s">
        <v>4418</v>
      </c>
      <c r="S256" s="122">
        <v>8.6</v>
      </c>
      <c r="T256" s="122" t="s">
        <v>394</v>
      </c>
    </row>
    <row r="257" spans="7:20" s="145" customFormat="1" hidden="1">
      <c r="G257" s="152"/>
      <c r="K257" s="128"/>
      <c r="M257" s="114" t="s">
        <v>399</v>
      </c>
      <c r="N257" s="118">
        <v>21.6</v>
      </c>
      <c r="O257" s="118">
        <v>0</v>
      </c>
      <c r="P257" s="119">
        <f t="shared" si="4"/>
        <v>12.86</v>
      </c>
      <c r="Q257" s="122" t="s">
        <v>624</v>
      </c>
      <c r="R257" s="121" t="s">
        <v>3945</v>
      </c>
      <c r="S257" s="122">
        <v>12.86</v>
      </c>
      <c r="T257" s="122" t="s">
        <v>3629</v>
      </c>
    </row>
    <row r="258" spans="7:20" s="145" customFormat="1" hidden="1">
      <c r="G258" s="152"/>
      <c r="K258" s="128"/>
      <c r="M258" s="114" t="s">
        <v>402</v>
      </c>
      <c r="N258" s="118">
        <v>29.7</v>
      </c>
      <c r="O258" s="118">
        <v>0</v>
      </c>
      <c r="P258" s="119">
        <f t="shared" si="4"/>
        <v>12.1</v>
      </c>
      <c r="Q258" s="122" t="s">
        <v>403</v>
      </c>
      <c r="R258" s="121" t="s">
        <v>3946</v>
      </c>
      <c r="S258" s="122">
        <v>12.1</v>
      </c>
      <c r="T258" s="122" t="s">
        <v>254</v>
      </c>
    </row>
    <row r="259" spans="7:20" s="145" customFormat="1" hidden="1">
      <c r="G259" s="152"/>
      <c r="K259" s="128"/>
      <c r="M259" s="114" t="s">
        <v>526</v>
      </c>
      <c r="N259" s="118">
        <v>26.9</v>
      </c>
      <c r="O259" s="118">
        <v>0</v>
      </c>
      <c r="P259" s="119">
        <f t="shared" si="4"/>
        <v>6.1</v>
      </c>
      <c r="Q259" s="122" t="s">
        <v>483</v>
      </c>
      <c r="R259" s="121" t="s">
        <v>3733</v>
      </c>
      <c r="S259" s="122">
        <v>6.1</v>
      </c>
      <c r="T259" s="122" t="s">
        <v>405</v>
      </c>
    </row>
    <row r="260" spans="7:20" s="145" customFormat="1" hidden="1">
      <c r="G260" s="152"/>
      <c r="K260" s="128"/>
      <c r="M260" s="114" t="s">
        <v>527</v>
      </c>
      <c r="N260" s="118">
        <v>35.1</v>
      </c>
      <c r="O260" s="118">
        <v>0</v>
      </c>
      <c r="P260" s="119">
        <f t="shared" si="4"/>
        <v>10.9</v>
      </c>
      <c r="Q260" s="122" t="s">
        <v>404</v>
      </c>
      <c r="R260" s="121" t="s">
        <v>3734</v>
      </c>
      <c r="S260" s="122">
        <v>10.9</v>
      </c>
      <c r="T260" s="122" t="s">
        <v>240</v>
      </c>
    </row>
    <row r="261" spans="7:20" s="145" customFormat="1" hidden="1">
      <c r="G261" s="152"/>
      <c r="K261" s="128"/>
      <c r="M261" s="114" t="s">
        <v>528</v>
      </c>
      <c r="N261" s="118">
        <v>34</v>
      </c>
      <c r="O261" s="118">
        <v>0</v>
      </c>
      <c r="P261" s="119">
        <f t="shared" si="4"/>
        <v>10.5</v>
      </c>
      <c r="Q261" s="122" t="s">
        <v>532</v>
      </c>
      <c r="R261" s="121" t="s">
        <v>4136</v>
      </c>
      <c r="S261" s="122">
        <v>10.5</v>
      </c>
      <c r="T261" s="122" t="s">
        <v>3537</v>
      </c>
    </row>
    <row r="262" spans="7:20" s="145" customFormat="1" hidden="1">
      <c r="G262" s="152"/>
      <c r="K262" s="128"/>
      <c r="M262" s="114" t="s">
        <v>660</v>
      </c>
      <c r="N262" s="118">
        <v>22.6</v>
      </c>
      <c r="O262" s="118">
        <v>0</v>
      </c>
      <c r="P262" s="119">
        <f t="shared" si="4"/>
        <v>5.9</v>
      </c>
      <c r="Q262" s="122" t="s">
        <v>661</v>
      </c>
      <c r="R262" s="121" t="s">
        <v>3934</v>
      </c>
      <c r="S262" s="122">
        <v>5.9</v>
      </c>
      <c r="T262" s="122" t="s">
        <v>405</v>
      </c>
    </row>
    <row r="263" spans="7:20" s="145" customFormat="1" hidden="1">
      <c r="G263" s="152"/>
      <c r="K263" s="128"/>
      <c r="M263" s="114" t="s">
        <v>662</v>
      </c>
      <c r="N263" s="118">
        <v>22.1</v>
      </c>
      <c r="O263" s="118">
        <v>0</v>
      </c>
      <c r="P263" s="119">
        <f t="shared" si="4"/>
        <v>3.4</v>
      </c>
      <c r="Q263" s="122" t="s">
        <v>663</v>
      </c>
      <c r="R263" s="121" t="s">
        <v>3735</v>
      </c>
      <c r="S263" s="122">
        <v>3.4</v>
      </c>
      <c r="T263" s="122" t="s">
        <v>991</v>
      </c>
    </row>
    <row r="264" spans="7:20" s="145" customFormat="1" hidden="1">
      <c r="G264" s="152"/>
      <c r="K264" s="128"/>
      <c r="M264" s="114" t="s">
        <v>664</v>
      </c>
      <c r="N264" s="118">
        <v>32</v>
      </c>
      <c r="O264" s="118">
        <v>0</v>
      </c>
      <c r="P264" s="119">
        <f t="shared" si="4"/>
        <v>8.7899999999999991</v>
      </c>
      <c r="Q264" s="122" t="s">
        <v>285</v>
      </c>
      <c r="R264" s="121" t="s">
        <v>3736</v>
      </c>
      <c r="S264" s="122">
        <v>8.7899999999999991</v>
      </c>
      <c r="T264" s="122" t="s">
        <v>461</v>
      </c>
    </row>
    <row r="265" spans="7:20" s="145" customFormat="1" hidden="1">
      <c r="G265" s="152"/>
      <c r="K265" s="128"/>
      <c r="M265" s="114" t="s">
        <v>665</v>
      </c>
      <c r="N265" s="118">
        <v>29.2</v>
      </c>
      <c r="O265" s="118">
        <v>0</v>
      </c>
      <c r="P265" s="119">
        <f t="shared" si="4"/>
        <v>10.29</v>
      </c>
      <c r="Q265" s="122" t="s">
        <v>666</v>
      </c>
      <c r="R265" s="121" t="s">
        <v>3937</v>
      </c>
      <c r="S265" s="122">
        <v>10.29</v>
      </c>
      <c r="T265" s="122" t="s">
        <v>725</v>
      </c>
    </row>
    <row r="266" spans="7:20" s="145" customFormat="1" hidden="1">
      <c r="G266" s="152"/>
      <c r="K266" s="128"/>
      <c r="M266" s="114" t="s">
        <v>667</v>
      </c>
      <c r="N266" s="118">
        <v>11.8</v>
      </c>
      <c r="O266" s="118">
        <v>6.1</v>
      </c>
      <c r="P266" s="119">
        <f t="shared" si="4"/>
        <v>11.3</v>
      </c>
      <c r="Q266" s="122" t="s">
        <v>668</v>
      </c>
      <c r="R266" s="121" t="s">
        <v>4145</v>
      </c>
      <c r="S266" s="122">
        <v>11.3</v>
      </c>
      <c r="T266" s="122" t="s">
        <v>663</v>
      </c>
    </row>
    <row r="267" spans="7:20" s="145" customFormat="1" hidden="1">
      <c r="G267" s="152"/>
      <c r="K267" s="128"/>
      <c r="M267" s="114" t="s">
        <v>669</v>
      </c>
      <c r="N267" s="118">
        <v>35</v>
      </c>
      <c r="O267" s="118">
        <v>0</v>
      </c>
      <c r="P267" s="119">
        <f t="shared" si="4"/>
        <v>10.119999999999999</v>
      </c>
      <c r="Q267" s="122" t="s">
        <v>670</v>
      </c>
      <c r="R267" s="121" t="s">
        <v>3737</v>
      </c>
      <c r="S267" s="122">
        <v>10.119999999999999</v>
      </c>
      <c r="T267" s="122" t="s">
        <v>3795</v>
      </c>
    </row>
    <row r="268" spans="7:20" s="145" customFormat="1" hidden="1">
      <c r="G268" s="152"/>
      <c r="K268" s="128"/>
      <c r="M268" s="114" t="s">
        <v>671</v>
      </c>
      <c r="N268" s="118">
        <v>32.1</v>
      </c>
      <c r="O268" s="118">
        <v>0</v>
      </c>
      <c r="P268" s="119">
        <f t="shared" si="4"/>
        <v>9.06</v>
      </c>
      <c r="Q268" s="122" t="s">
        <v>221</v>
      </c>
      <c r="R268" s="121" t="s">
        <v>3724</v>
      </c>
      <c r="S268" s="122">
        <v>9.06</v>
      </c>
      <c r="T268" s="122" t="s">
        <v>1682</v>
      </c>
    </row>
    <row r="269" spans="7:20" s="145" customFormat="1" hidden="1">
      <c r="G269" s="152"/>
      <c r="K269" s="128"/>
      <c r="M269" s="114" t="s">
        <v>542</v>
      </c>
      <c r="N269" s="118">
        <v>23</v>
      </c>
      <c r="O269" s="118">
        <v>0</v>
      </c>
      <c r="P269" s="119">
        <f t="shared" ref="P269:P332" si="5">SUM(S269:T269)</f>
        <v>10.3</v>
      </c>
      <c r="Q269" s="122" t="s">
        <v>543</v>
      </c>
      <c r="R269" s="121" t="s">
        <v>4042</v>
      </c>
      <c r="S269" s="122">
        <v>10.3</v>
      </c>
      <c r="T269" s="122" t="s">
        <v>371</v>
      </c>
    </row>
    <row r="270" spans="7:20" s="145" customFormat="1" hidden="1">
      <c r="G270" s="152"/>
      <c r="K270" s="128"/>
      <c r="M270" s="114" t="s">
        <v>545</v>
      </c>
      <c r="N270" s="118">
        <v>20.399999999999999</v>
      </c>
      <c r="O270" s="118">
        <v>0</v>
      </c>
      <c r="P270" s="119">
        <f t="shared" si="5"/>
        <v>10.09</v>
      </c>
      <c r="Q270" s="122" t="s">
        <v>546</v>
      </c>
      <c r="R270" s="121" t="s">
        <v>3738</v>
      </c>
      <c r="S270" s="122">
        <v>10.09</v>
      </c>
      <c r="T270" s="122" t="s">
        <v>1958</v>
      </c>
    </row>
    <row r="271" spans="7:20" s="145" customFormat="1" hidden="1">
      <c r="G271" s="152"/>
      <c r="K271" s="128"/>
      <c r="M271" s="114" t="s">
        <v>547</v>
      </c>
      <c r="N271" s="118">
        <v>32.200000000000003</v>
      </c>
      <c r="O271" s="118">
        <v>0</v>
      </c>
      <c r="P271" s="119">
        <f t="shared" si="5"/>
        <v>8.19</v>
      </c>
      <c r="Q271" s="122" t="s">
        <v>548</v>
      </c>
      <c r="R271" s="121" t="s">
        <v>4128</v>
      </c>
      <c r="S271" s="122">
        <v>8.19</v>
      </c>
      <c r="T271" s="122" t="s">
        <v>3796</v>
      </c>
    </row>
    <row r="272" spans="7:20" s="145" customFormat="1" hidden="1">
      <c r="G272" s="152"/>
      <c r="K272" s="128"/>
      <c r="M272" s="114" t="s">
        <v>549</v>
      </c>
      <c r="N272" s="118">
        <v>29.9</v>
      </c>
      <c r="O272" s="118">
        <v>0</v>
      </c>
      <c r="P272" s="119">
        <f t="shared" si="5"/>
        <v>10.199999999999999</v>
      </c>
      <c r="Q272" s="122" t="s">
        <v>534</v>
      </c>
      <c r="R272" s="121" t="s">
        <v>3949</v>
      </c>
      <c r="S272" s="122">
        <v>10.199999999999999</v>
      </c>
      <c r="T272" s="122" t="s">
        <v>371</v>
      </c>
    </row>
    <row r="273" spans="7:20" s="145" customFormat="1" hidden="1">
      <c r="G273" s="152"/>
      <c r="K273" s="128"/>
      <c r="M273" s="114" t="s">
        <v>679</v>
      </c>
      <c r="N273" s="118">
        <v>36.200000000000003</v>
      </c>
      <c r="O273" s="118">
        <v>0</v>
      </c>
      <c r="P273" s="119">
        <f t="shared" si="5"/>
        <v>8.31</v>
      </c>
      <c r="Q273" s="122" t="s">
        <v>663</v>
      </c>
      <c r="R273" s="121" t="s">
        <v>4279</v>
      </c>
      <c r="S273" s="122">
        <v>8.31</v>
      </c>
      <c r="T273" s="122" t="s">
        <v>1996</v>
      </c>
    </row>
    <row r="274" spans="7:20" s="145" customFormat="1" hidden="1">
      <c r="G274" s="152"/>
      <c r="K274" s="128"/>
      <c r="M274" s="114" t="s">
        <v>680</v>
      </c>
      <c r="N274" s="118">
        <v>32.799999999999997</v>
      </c>
      <c r="O274" s="118">
        <v>0</v>
      </c>
      <c r="P274" s="119">
        <f t="shared" si="5"/>
        <v>11.76</v>
      </c>
      <c r="Q274" s="122" t="s">
        <v>681</v>
      </c>
      <c r="R274" s="121" t="s">
        <v>3950</v>
      </c>
      <c r="S274" s="122">
        <v>11.76</v>
      </c>
      <c r="T274" s="122" t="s">
        <v>1754</v>
      </c>
    </row>
    <row r="275" spans="7:20" s="145" customFormat="1" hidden="1">
      <c r="G275" s="152"/>
      <c r="K275" s="128"/>
      <c r="M275" s="114" t="s">
        <v>682</v>
      </c>
      <c r="N275" s="118">
        <v>0.3</v>
      </c>
      <c r="O275" s="118">
        <v>2.2000000000000002</v>
      </c>
      <c r="P275" s="119">
        <f t="shared" si="5"/>
        <v>11.74</v>
      </c>
      <c r="Q275" s="120" t="s">
        <v>30</v>
      </c>
      <c r="R275" s="121" t="s">
        <v>3951</v>
      </c>
      <c r="S275" s="122">
        <v>11.74</v>
      </c>
      <c r="T275" s="122" t="s">
        <v>670</v>
      </c>
    </row>
    <row r="276" spans="7:20" s="145" customFormat="1" hidden="1">
      <c r="G276" s="152"/>
      <c r="K276" s="128"/>
      <c r="M276" s="114" t="s">
        <v>683</v>
      </c>
      <c r="N276" s="118">
        <v>0.3</v>
      </c>
      <c r="O276" s="118">
        <v>2.2000000000000002</v>
      </c>
      <c r="P276" s="119">
        <f t="shared" si="5"/>
        <v>9.5</v>
      </c>
      <c r="Q276" s="120" t="s">
        <v>30</v>
      </c>
      <c r="R276" s="121" t="s">
        <v>3952</v>
      </c>
      <c r="S276" s="122">
        <v>9.5</v>
      </c>
      <c r="T276" s="122" t="s">
        <v>602</v>
      </c>
    </row>
    <row r="277" spans="7:20" s="145" customFormat="1" hidden="1">
      <c r="G277" s="152"/>
      <c r="K277" s="128"/>
      <c r="M277" s="114" t="s">
        <v>684</v>
      </c>
      <c r="N277" s="118">
        <v>0.3</v>
      </c>
      <c r="O277" s="118">
        <v>2.2000000000000002</v>
      </c>
      <c r="P277" s="119">
        <f t="shared" si="5"/>
        <v>3.64</v>
      </c>
      <c r="Q277" s="120" t="s">
        <v>30</v>
      </c>
      <c r="R277" s="121" t="s">
        <v>3953</v>
      </c>
      <c r="S277" s="122">
        <v>3.64</v>
      </c>
      <c r="T277" s="122" t="s">
        <v>3858</v>
      </c>
    </row>
    <row r="278" spans="7:20" s="145" customFormat="1" hidden="1">
      <c r="G278" s="152"/>
      <c r="K278" s="128"/>
      <c r="M278" s="114" t="s">
        <v>685</v>
      </c>
      <c r="N278" s="118">
        <v>2.2999999999999998</v>
      </c>
      <c r="O278" s="118">
        <v>9.5</v>
      </c>
      <c r="P278" s="119">
        <f t="shared" si="5"/>
        <v>9.8000000000000007</v>
      </c>
      <c r="Q278" s="120" t="s">
        <v>30</v>
      </c>
      <c r="R278" s="121" t="s">
        <v>3954</v>
      </c>
      <c r="S278" s="122">
        <v>9.8000000000000007</v>
      </c>
      <c r="T278" s="122" t="s">
        <v>553</v>
      </c>
    </row>
    <row r="279" spans="7:20" s="145" customFormat="1" hidden="1">
      <c r="G279" s="152"/>
      <c r="K279" s="128"/>
      <c r="M279" s="114" t="s">
        <v>686</v>
      </c>
      <c r="N279" s="118">
        <v>1.2</v>
      </c>
      <c r="O279" s="118">
        <v>5.6</v>
      </c>
      <c r="P279" s="119">
        <f t="shared" si="5"/>
        <v>8.14</v>
      </c>
      <c r="Q279" s="120" t="s">
        <v>30</v>
      </c>
      <c r="R279" s="121" t="s">
        <v>3955</v>
      </c>
      <c r="S279" s="122">
        <v>8.14</v>
      </c>
      <c r="T279" s="122" t="s">
        <v>4003</v>
      </c>
    </row>
    <row r="280" spans="7:20" s="145" customFormat="1" hidden="1">
      <c r="G280" s="152"/>
      <c r="K280" s="128"/>
      <c r="M280" s="114" t="s">
        <v>560</v>
      </c>
      <c r="N280" s="118">
        <v>1.7</v>
      </c>
      <c r="O280" s="118">
        <v>7.6</v>
      </c>
      <c r="P280" s="119">
        <f t="shared" si="5"/>
        <v>6.38</v>
      </c>
      <c r="Q280" s="120" t="s">
        <v>30</v>
      </c>
      <c r="R280" s="121" t="s">
        <v>3956</v>
      </c>
      <c r="S280" s="122">
        <v>6.38</v>
      </c>
      <c r="T280" s="122" t="s">
        <v>1062</v>
      </c>
    </row>
    <row r="281" spans="7:20" s="145" customFormat="1" hidden="1">
      <c r="G281" s="152"/>
      <c r="K281" s="128"/>
      <c r="M281" s="114" t="s">
        <v>561</v>
      </c>
      <c r="N281" s="118">
        <v>15.3</v>
      </c>
      <c r="O281" s="118">
        <v>0</v>
      </c>
      <c r="P281" s="119">
        <f t="shared" si="5"/>
        <v>9.32</v>
      </c>
      <c r="Q281" s="120" t="s">
        <v>147</v>
      </c>
      <c r="R281" s="121" t="s">
        <v>4566</v>
      </c>
      <c r="S281" s="122">
        <v>9.32</v>
      </c>
      <c r="T281" s="122" t="s">
        <v>4004</v>
      </c>
    </row>
    <row r="282" spans="7:20" s="145" customFormat="1" hidden="1">
      <c r="G282" s="152"/>
      <c r="K282" s="128"/>
      <c r="M282" s="114" t="s">
        <v>562</v>
      </c>
      <c r="N282" s="118">
        <v>6.4</v>
      </c>
      <c r="O282" s="118">
        <v>8.6</v>
      </c>
      <c r="P282" s="119">
        <f t="shared" si="5"/>
        <v>10.68</v>
      </c>
      <c r="Q282" s="120" t="s">
        <v>147</v>
      </c>
      <c r="R282" s="121" t="s">
        <v>3957</v>
      </c>
      <c r="S282" s="122">
        <v>10.68</v>
      </c>
      <c r="T282" s="122" t="s">
        <v>3117</v>
      </c>
    </row>
    <row r="283" spans="7:20" s="145" customFormat="1" hidden="1">
      <c r="G283" s="152"/>
      <c r="K283" s="128"/>
      <c r="M283" s="114" t="s">
        <v>434</v>
      </c>
      <c r="N283" s="118">
        <v>5.2</v>
      </c>
      <c r="O283" s="118">
        <v>56.7</v>
      </c>
      <c r="P283" s="119">
        <f t="shared" si="5"/>
        <v>11.59</v>
      </c>
      <c r="Q283" s="120" t="s">
        <v>147</v>
      </c>
      <c r="R283" s="121" t="s">
        <v>3958</v>
      </c>
      <c r="S283" s="122">
        <v>11.59</v>
      </c>
      <c r="T283" s="122" t="s">
        <v>1539</v>
      </c>
    </row>
    <row r="284" spans="7:20" s="145" customFormat="1" hidden="1">
      <c r="G284" s="152"/>
      <c r="K284" s="128"/>
      <c r="M284" s="114" t="s">
        <v>435</v>
      </c>
      <c r="N284" s="118">
        <v>1.8</v>
      </c>
      <c r="O284" s="118">
        <v>13.4</v>
      </c>
      <c r="P284" s="119">
        <f t="shared" si="5"/>
        <v>9.3000000000000007</v>
      </c>
      <c r="Q284" s="122" t="s">
        <v>436</v>
      </c>
      <c r="R284" s="121" t="s">
        <v>4418</v>
      </c>
      <c r="S284" s="122">
        <v>9.3000000000000007</v>
      </c>
      <c r="T284" s="122" t="s">
        <v>530</v>
      </c>
    </row>
    <row r="285" spans="7:20" s="145" customFormat="1" hidden="1">
      <c r="G285" s="152"/>
      <c r="K285" s="128"/>
      <c r="M285" s="114" t="s">
        <v>437</v>
      </c>
      <c r="N285" s="118">
        <v>2.9</v>
      </c>
      <c r="O285" s="118">
        <v>10.7</v>
      </c>
      <c r="P285" s="119">
        <f t="shared" si="5"/>
        <v>9</v>
      </c>
      <c r="Q285" s="122" t="s">
        <v>438</v>
      </c>
      <c r="R285" s="121" t="s">
        <v>4565</v>
      </c>
      <c r="S285" s="122">
        <v>9</v>
      </c>
      <c r="T285" s="122" t="s">
        <v>602</v>
      </c>
    </row>
    <row r="286" spans="7:20" s="145" customFormat="1" hidden="1">
      <c r="G286" s="152"/>
      <c r="K286" s="128"/>
      <c r="M286" s="114" t="s">
        <v>186</v>
      </c>
      <c r="N286" s="118">
        <v>3.4</v>
      </c>
      <c r="O286" s="118">
        <v>9.6999999999999993</v>
      </c>
      <c r="P286" s="119">
        <f t="shared" si="5"/>
        <v>8.42</v>
      </c>
      <c r="Q286" s="122" t="s">
        <v>187</v>
      </c>
      <c r="R286" s="121" t="s">
        <v>3727</v>
      </c>
      <c r="S286" s="122">
        <v>8.42</v>
      </c>
      <c r="T286" s="122" t="s">
        <v>3791</v>
      </c>
    </row>
    <row r="287" spans="7:20" s="145" customFormat="1" hidden="1">
      <c r="G287" s="152"/>
      <c r="K287" s="128"/>
      <c r="M287" s="114" t="s">
        <v>188</v>
      </c>
      <c r="N287" s="118">
        <v>3.4</v>
      </c>
      <c r="O287" s="118">
        <v>9.6999999999999993</v>
      </c>
      <c r="P287" s="119">
        <f t="shared" si="5"/>
        <v>10</v>
      </c>
      <c r="Q287" s="122" t="s">
        <v>189</v>
      </c>
      <c r="R287" s="121" t="s">
        <v>3959</v>
      </c>
      <c r="S287" s="122">
        <v>10</v>
      </c>
      <c r="T287" s="122" t="s">
        <v>514</v>
      </c>
    </row>
    <row r="288" spans="7:20" s="145" customFormat="1" hidden="1">
      <c r="G288" s="152"/>
      <c r="K288" s="128"/>
      <c r="M288" s="114" t="s">
        <v>320</v>
      </c>
      <c r="N288" s="118">
        <v>2.7</v>
      </c>
      <c r="O288" s="118">
        <v>9.6999999999999993</v>
      </c>
      <c r="P288" s="119">
        <f t="shared" si="5"/>
        <v>9.8699999999999992</v>
      </c>
      <c r="Q288" s="122" t="s">
        <v>366</v>
      </c>
      <c r="R288" s="121" t="s">
        <v>4119</v>
      </c>
      <c r="S288" s="122">
        <v>9.8699999999999992</v>
      </c>
      <c r="T288" s="122" t="s">
        <v>2451</v>
      </c>
    </row>
    <row r="289" spans="7:20" s="145" customFormat="1" hidden="1">
      <c r="G289" s="152"/>
      <c r="K289" s="128"/>
      <c r="M289" s="114" t="s">
        <v>321</v>
      </c>
      <c r="N289" s="118">
        <v>2.2000000000000002</v>
      </c>
      <c r="O289" s="118">
        <v>9.1</v>
      </c>
      <c r="P289" s="119">
        <f t="shared" si="5"/>
        <v>10.52</v>
      </c>
      <c r="Q289" s="122" t="s">
        <v>322</v>
      </c>
      <c r="R289" s="121" t="s">
        <v>3960</v>
      </c>
      <c r="S289" s="122">
        <v>10.52</v>
      </c>
      <c r="T289" s="122" t="s">
        <v>1311</v>
      </c>
    </row>
    <row r="290" spans="7:20" s="145" customFormat="1" hidden="1">
      <c r="G290" s="152"/>
      <c r="K290" s="128"/>
      <c r="M290" s="114" t="s">
        <v>449</v>
      </c>
      <c r="N290" s="118">
        <v>2.7</v>
      </c>
      <c r="O290" s="118">
        <v>9.6</v>
      </c>
      <c r="P290" s="119">
        <f t="shared" si="5"/>
        <v>9.76</v>
      </c>
      <c r="Q290" s="122" t="s">
        <v>450</v>
      </c>
      <c r="R290" s="121" t="s">
        <v>3961</v>
      </c>
      <c r="S290" s="122">
        <v>9.76</v>
      </c>
      <c r="T290" s="122" t="s">
        <v>1696</v>
      </c>
    </row>
    <row r="291" spans="7:20" s="145" customFormat="1" hidden="1">
      <c r="G291" s="152"/>
      <c r="K291" s="128"/>
      <c r="M291" s="114" t="s">
        <v>451</v>
      </c>
      <c r="N291" s="118">
        <v>3.6</v>
      </c>
      <c r="O291" s="118">
        <v>7.8</v>
      </c>
      <c r="P291" s="119">
        <f t="shared" si="5"/>
        <v>9.8000000000000007</v>
      </c>
      <c r="Q291" s="122" t="s">
        <v>452</v>
      </c>
      <c r="R291" s="121" t="s">
        <v>3738</v>
      </c>
      <c r="S291" s="122">
        <v>9.8000000000000007</v>
      </c>
      <c r="T291" s="122" t="s">
        <v>403</v>
      </c>
    </row>
    <row r="292" spans="7:20" s="145" customFormat="1" hidden="1">
      <c r="G292" s="152"/>
      <c r="K292" s="128"/>
      <c r="M292" s="114" t="s">
        <v>453</v>
      </c>
      <c r="N292" s="118">
        <v>2.8</v>
      </c>
      <c r="O292" s="118">
        <v>6.8</v>
      </c>
      <c r="P292" s="119">
        <f t="shared" si="5"/>
        <v>8.3000000000000007</v>
      </c>
      <c r="Q292" s="122" t="s">
        <v>454</v>
      </c>
      <c r="R292" s="121" t="s">
        <v>4561</v>
      </c>
      <c r="S292" s="122">
        <v>8.3000000000000007</v>
      </c>
      <c r="T292" s="122" t="s">
        <v>129</v>
      </c>
    </row>
    <row r="293" spans="7:20" s="145" customFormat="1" hidden="1">
      <c r="G293" s="152"/>
      <c r="K293" s="128"/>
      <c r="M293" s="114" t="s">
        <v>455</v>
      </c>
      <c r="N293" s="118">
        <v>2.2000000000000002</v>
      </c>
      <c r="O293" s="118">
        <v>12.9</v>
      </c>
      <c r="P293" s="119">
        <f t="shared" si="5"/>
        <v>9.07</v>
      </c>
      <c r="Q293" s="122" t="s">
        <v>456</v>
      </c>
      <c r="R293" s="121" t="s">
        <v>4042</v>
      </c>
      <c r="S293" s="122">
        <v>9.07</v>
      </c>
      <c r="T293" s="122" t="s">
        <v>3436</v>
      </c>
    </row>
    <row r="294" spans="7:20" s="145" customFormat="1" hidden="1">
      <c r="G294" s="152"/>
      <c r="K294" s="128"/>
      <c r="M294" s="114" t="s">
        <v>579</v>
      </c>
      <c r="N294" s="118">
        <v>2.1</v>
      </c>
      <c r="O294" s="118">
        <v>12.9</v>
      </c>
      <c r="P294" s="119">
        <f t="shared" si="5"/>
        <v>10.24</v>
      </c>
      <c r="Q294" s="122" t="s">
        <v>190</v>
      </c>
      <c r="R294" s="121" t="s">
        <v>3962</v>
      </c>
      <c r="S294" s="122">
        <v>10.24</v>
      </c>
      <c r="T294" s="122" t="s">
        <v>1006</v>
      </c>
    </row>
    <row r="295" spans="7:20" s="145" customFormat="1" hidden="1">
      <c r="G295" s="152"/>
      <c r="K295" s="128"/>
      <c r="M295" s="114" t="s">
        <v>458</v>
      </c>
      <c r="N295" s="118">
        <v>3.3</v>
      </c>
      <c r="O295" s="118">
        <v>10.1</v>
      </c>
      <c r="P295" s="119">
        <f t="shared" si="5"/>
        <v>11.69</v>
      </c>
      <c r="Q295" s="122" t="s">
        <v>459</v>
      </c>
      <c r="R295" s="121" t="s">
        <v>3960</v>
      </c>
      <c r="S295" s="122">
        <v>11.69</v>
      </c>
      <c r="T295" s="122" t="s">
        <v>3575</v>
      </c>
    </row>
    <row r="296" spans="7:20" s="145" customFormat="1" hidden="1">
      <c r="G296" s="152"/>
      <c r="K296" s="128"/>
      <c r="M296" s="114" t="s">
        <v>460</v>
      </c>
      <c r="N296" s="118">
        <v>3.1</v>
      </c>
      <c r="O296" s="118">
        <v>6.6</v>
      </c>
      <c r="P296" s="119">
        <f t="shared" si="5"/>
        <v>8.5399999999999991</v>
      </c>
      <c r="Q296" s="122" t="s">
        <v>461</v>
      </c>
      <c r="R296" s="121" t="s">
        <v>3904</v>
      </c>
      <c r="S296" s="122">
        <v>8.5399999999999991</v>
      </c>
      <c r="T296" s="122" t="s">
        <v>4005</v>
      </c>
    </row>
    <row r="297" spans="7:20" s="145" customFormat="1" hidden="1">
      <c r="G297" s="152"/>
      <c r="K297" s="128"/>
      <c r="M297" s="114" t="s">
        <v>462</v>
      </c>
      <c r="N297" s="118">
        <v>2.9</v>
      </c>
      <c r="O297" s="118">
        <v>5.5</v>
      </c>
      <c r="P297" s="119">
        <f t="shared" si="5"/>
        <v>11.4</v>
      </c>
      <c r="Q297" s="122" t="s">
        <v>463</v>
      </c>
      <c r="R297" s="121" t="s">
        <v>3963</v>
      </c>
      <c r="S297" s="122">
        <v>11.4</v>
      </c>
      <c r="T297" s="122" t="s">
        <v>661</v>
      </c>
    </row>
    <row r="298" spans="7:20" s="145" customFormat="1" hidden="1">
      <c r="G298" s="152"/>
      <c r="K298" s="128"/>
      <c r="M298" s="114" t="s">
        <v>464</v>
      </c>
      <c r="N298" s="118">
        <v>3.5</v>
      </c>
      <c r="O298" s="118">
        <v>8.1999999999999993</v>
      </c>
      <c r="P298" s="119">
        <f t="shared" si="5"/>
        <v>4.2</v>
      </c>
      <c r="Q298" s="122" t="s">
        <v>27</v>
      </c>
      <c r="R298" s="121" t="s">
        <v>4145</v>
      </c>
      <c r="S298" s="122">
        <v>4.2</v>
      </c>
      <c r="T298" s="122" t="s">
        <v>2016</v>
      </c>
    </row>
    <row r="299" spans="7:20" s="145" customFormat="1" hidden="1">
      <c r="G299" s="152"/>
      <c r="K299" s="128"/>
      <c r="M299" s="114" t="s">
        <v>337</v>
      </c>
      <c r="N299" s="118">
        <v>3.4</v>
      </c>
      <c r="O299" s="118">
        <v>8.1999999999999993</v>
      </c>
      <c r="P299" s="119">
        <f t="shared" si="5"/>
        <v>9.8000000000000007</v>
      </c>
      <c r="Q299" s="122" t="s">
        <v>338</v>
      </c>
      <c r="R299" s="121" t="s">
        <v>3943</v>
      </c>
      <c r="S299" s="122">
        <v>9.8000000000000007</v>
      </c>
      <c r="T299" s="122" t="s">
        <v>514</v>
      </c>
    </row>
    <row r="300" spans="7:20" s="145" customFormat="1" hidden="1">
      <c r="G300" s="152"/>
      <c r="K300" s="128"/>
      <c r="M300" s="114" t="s">
        <v>465</v>
      </c>
      <c r="N300" s="118">
        <v>2.2000000000000002</v>
      </c>
      <c r="O300" s="118">
        <v>5</v>
      </c>
      <c r="P300" s="119">
        <f t="shared" si="5"/>
        <v>8.3800000000000008</v>
      </c>
      <c r="Q300" s="122" t="s">
        <v>466</v>
      </c>
      <c r="R300" s="121" t="s">
        <v>3773</v>
      </c>
      <c r="S300" s="122">
        <v>8.3800000000000008</v>
      </c>
      <c r="T300" s="122" t="s">
        <v>2923</v>
      </c>
    </row>
    <row r="301" spans="7:20" s="145" customFormat="1" hidden="1">
      <c r="G301" s="152"/>
      <c r="K301" s="128"/>
      <c r="M301" s="114" t="s">
        <v>592</v>
      </c>
      <c r="N301" s="118">
        <v>1.8</v>
      </c>
      <c r="O301" s="118">
        <v>1.2</v>
      </c>
      <c r="P301" s="119">
        <f t="shared" si="5"/>
        <v>9.49</v>
      </c>
      <c r="Q301" s="122" t="s">
        <v>270</v>
      </c>
      <c r="R301" s="121" t="s">
        <v>3891</v>
      </c>
      <c r="S301" s="122">
        <v>9.49</v>
      </c>
      <c r="T301" s="122" t="s">
        <v>4006</v>
      </c>
    </row>
    <row r="302" spans="7:20" s="145" customFormat="1" hidden="1">
      <c r="G302" s="152"/>
      <c r="K302" s="128"/>
      <c r="M302" s="114" t="s">
        <v>593</v>
      </c>
      <c r="N302" s="118">
        <v>1.8</v>
      </c>
      <c r="O302" s="118">
        <v>1.2</v>
      </c>
      <c r="P302" s="119">
        <f t="shared" si="5"/>
        <v>11.3</v>
      </c>
      <c r="Q302" s="122" t="s">
        <v>543</v>
      </c>
      <c r="R302" s="121" t="s">
        <v>3891</v>
      </c>
      <c r="S302" s="122">
        <v>11.3</v>
      </c>
      <c r="T302" s="122" t="s">
        <v>661</v>
      </c>
    </row>
    <row r="303" spans="7:20" s="145" customFormat="1" hidden="1">
      <c r="G303" s="152"/>
      <c r="K303" s="128"/>
      <c r="M303" s="114" t="s">
        <v>594</v>
      </c>
      <c r="N303" s="118">
        <v>1.2</v>
      </c>
      <c r="O303" s="118">
        <v>4.0999999999999996</v>
      </c>
      <c r="P303" s="119">
        <f t="shared" si="5"/>
        <v>11.2</v>
      </c>
      <c r="Q303" s="122" t="s">
        <v>595</v>
      </c>
      <c r="R303" s="121" t="s">
        <v>4275</v>
      </c>
      <c r="S303" s="122">
        <v>11.2</v>
      </c>
      <c r="T303" s="122" t="s">
        <v>338</v>
      </c>
    </row>
    <row r="304" spans="7:20" s="145" customFormat="1" hidden="1">
      <c r="G304" s="152"/>
      <c r="K304" s="128"/>
      <c r="M304" s="114" t="s">
        <v>724</v>
      </c>
      <c r="N304" s="118">
        <v>3.1</v>
      </c>
      <c r="O304" s="118">
        <v>3.8</v>
      </c>
      <c r="P304" s="119">
        <f t="shared" si="5"/>
        <v>7.9</v>
      </c>
      <c r="Q304" s="122" t="s">
        <v>725</v>
      </c>
      <c r="R304" s="121" t="s">
        <v>3964</v>
      </c>
      <c r="S304" s="122">
        <v>7.9</v>
      </c>
      <c r="T304" s="122" t="s">
        <v>534</v>
      </c>
    </row>
    <row r="305" spans="7:20" s="145" customFormat="1" hidden="1">
      <c r="G305" s="152"/>
      <c r="K305" s="128"/>
      <c r="M305" s="114" t="s">
        <v>726</v>
      </c>
      <c r="N305" s="118">
        <v>3</v>
      </c>
      <c r="O305" s="118">
        <v>4.5999999999999996</v>
      </c>
      <c r="P305" s="119">
        <f t="shared" si="5"/>
        <v>7.93</v>
      </c>
      <c r="Q305" s="122" t="s">
        <v>727</v>
      </c>
      <c r="R305" s="121" t="s">
        <v>3965</v>
      </c>
      <c r="S305" s="122">
        <v>7.93</v>
      </c>
      <c r="T305" s="122" t="s">
        <v>2910</v>
      </c>
    </row>
    <row r="306" spans="7:20" s="145" customFormat="1" hidden="1">
      <c r="G306" s="152"/>
      <c r="K306" s="128"/>
      <c r="M306" s="114" t="s">
        <v>729</v>
      </c>
      <c r="N306" s="118">
        <v>2.4</v>
      </c>
      <c r="O306" s="118">
        <v>7.7</v>
      </c>
      <c r="P306" s="119">
        <f t="shared" si="5"/>
        <v>9.9</v>
      </c>
      <c r="Q306" s="122" t="s">
        <v>371</v>
      </c>
      <c r="R306" s="121" t="s">
        <v>3967</v>
      </c>
      <c r="S306" s="122">
        <v>9.9</v>
      </c>
      <c r="T306" s="122" t="s">
        <v>1098</v>
      </c>
    </row>
    <row r="307" spans="7:20" s="145" customFormat="1" hidden="1">
      <c r="G307" s="152"/>
      <c r="K307" s="128"/>
      <c r="M307" s="114" t="s">
        <v>730</v>
      </c>
      <c r="N307" s="118">
        <v>2.4</v>
      </c>
      <c r="O307" s="118">
        <v>7.7</v>
      </c>
      <c r="P307" s="119">
        <f t="shared" si="5"/>
        <v>3.5</v>
      </c>
      <c r="Q307" s="122" t="s">
        <v>731</v>
      </c>
      <c r="R307" s="121" t="s">
        <v>3967</v>
      </c>
      <c r="S307" s="122">
        <v>3.5</v>
      </c>
      <c r="T307" s="122" t="s">
        <v>162</v>
      </c>
    </row>
    <row r="308" spans="7:20" s="145" customFormat="1" hidden="1">
      <c r="G308" s="152"/>
      <c r="K308" s="128"/>
      <c r="M308" s="114" t="s">
        <v>732</v>
      </c>
      <c r="N308" s="118">
        <v>4.5999999999999996</v>
      </c>
      <c r="O308" s="118">
        <v>8.9</v>
      </c>
      <c r="P308" s="119">
        <f t="shared" si="5"/>
        <v>9.6</v>
      </c>
      <c r="Q308" s="122" t="s">
        <v>608</v>
      </c>
      <c r="R308" s="121" t="s">
        <v>3945</v>
      </c>
      <c r="S308" s="122">
        <v>9.6</v>
      </c>
      <c r="T308" s="122" t="s">
        <v>514</v>
      </c>
    </row>
    <row r="309" spans="7:20" s="145" customFormat="1" hidden="1">
      <c r="G309" s="152"/>
      <c r="K309" s="128"/>
      <c r="M309" s="114" t="s">
        <v>609</v>
      </c>
      <c r="N309" s="118">
        <v>5</v>
      </c>
      <c r="O309" s="118">
        <v>9.3000000000000007</v>
      </c>
      <c r="P309" s="119">
        <f t="shared" si="5"/>
        <v>8.4</v>
      </c>
      <c r="Q309" s="122" t="s">
        <v>610</v>
      </c>
      <c r="R309" s="121" t="s">
        <v>3968</v>
      </c>
      <c r="S309" s="122">
        <v>8.4</v>
      </c>
      <c r="T309" s="122" t="s">
        <v>4007</v>
      </c>
    </row>
    <row r="310" spans="7:20" s="145" customFormat="1" hidden="1">
      <c r="G310" s="152"/>
      <c r="K310" s="128"/>
      <c r="M310" s="114" t="s">
        <v>616</v>
      </c>
      <c r="N310" s="118">
        <v>3.7</v>
      </c>
      <c r="O310" s="118">
        <v>18.8</v>
      </c>
      <c r="P310" s="119">
        <f t="shared" si="5"/>
        <v>7.65</v>
      </c>
      <c r="Q310" s="120" t="s">
        <v>147</v>
      </c>
      <c r="R310" s="121" t="s">
        <v>3949</v>
      </c>
      <c r="S310" s="122">
        <v>7.65</v>
      </c>
      <c r="T310" s="122" t="s">
        <v>604</v>
      </c>
    </row>
    <row r="311" spans="7:20" s="145" customFormat="1" hidden="1">
      <c r="G311" s="152"/>
      <c r="K311" s="128"/>
      <c r="M311" s="114" t="s">
        <v>617</v>
      </c>
      <c r="N311" s="118">
        <v>1.5</v>
      </c>
      <c r="O311" s="118">
        <v>12.7</v>
      </c>
      <c r="P311" s="119">
        <f t="shared" si="5"/>
        <v>8.2799999999999994</v>
      </c>
      <c r="Q311" s="122" t="s">
        <v>618</v>
      </c>
      <c r="R311" s="121" t="s">
        <v>3785</v>
      </c>
      <c r="S311" s="122">
        <v>8.2799999999999994</v>
      </c>
      <c r="T311" s="122" t="s">
        <v>3195</v>
      </c>
    </row>
    <row r="312" spans="7:20" s="145" customFormat="1" hidden="1">
      <c r="G312" s="152"/>
      <c r="K312" s="128"/>
      <c r="M312" s="114" t="s">
        <v>619</v>
      </c>
      <c r="N312" s="118">
        <v>2.1</v>
      </c>
      <c r="O312" s="118">
        <v>16.7</v>
      </c>
      <c r="P312" s="119">
        <f t="shared" si="5"/>
        <v>9.7200000000000006</v>
      </c>
      <c r="Q312" s="122" t="s">
        <v>620</v>
      </c>
      <c r="R312" s="121" t="s">
        <v>3726</v>
      </c>
      <c r="S312" s="122">
        <v>9.7200000000000006</v>
      </c>
      <c r="T312" s="122" t="s">
        <v>558</v>
      </c>
    </row>
    <row r="313" spans="7:20" s="145" customFormat="1" hidden="1">
      <c r="G313" s="152"/>
      <c r="K313" s="128"/>
      <c r="M313" s="114" t="s">
        <v>621</v>
      </c>
      <c r="N313" s="118">
        <v>1.7</v>
      </c>
      <c r="O313" s="118">
        <v>12.1</v>
      </c>
      <c r="P313" s="119">
        <f t="shared" si="5"/>
        <v>11</v>
      </c>
      <c r="Q313" s="122" t="s">
        <v>738</v>
      </c>
      <c r="R313" s="121" t="s">
        <v>3963</v>
      </c>
      <c r="S313" s="122">
        <v>11</v>
      </c>
      <c r="T313" s="122" t="s">
        <v>338</v>
      </c>
    </row>
    <row r="314" spans="7:20" s="145" customFormat="1" hidden="1">
      <c r="G314" s="152"/>
      <c r="K314" s="128"/>
      <c r="M314" s="114" t="s">
        <v>739</v>
      </c>
      <c r="N314" s="118">
        <v>2.2000000000000002</v>
      </c>
      <c r="O314" s="118">
        <v>7.1</v>
      </c>
      <c r="P314" s="119">
        <f t="shared" si="5"/>
        <v>9.42</v>
      </c>
      <c r="Q314" s="122" t="s">
        <v>740</v>
      </c>
      <c r="R314" s="121" t="s">
        <v>3969</v>
      </c>
      <c r="S314" s="122">
        <v>9.42</v>
      </c>
      <c r="T314" s="122" t="s">
        <v>1252</v>
      </c>
    </row>
    <row r="315" spans="7:20" s="145" customFormat="1" hidden="1">
      <c r="G315" s="152"/>
      <c r="K315" s="128"/>
      <c r="M315" s="114" t="s">
        <v>741</v>
      </c>
      <c r="N315" s="118">
        <v>2.2000000000000002</v>
      </c>
      <c r="O315" s="118">
        <v>16.600000000000001</v>
      </c>
      <c r="P315" s="119">
        <f t="shared" si="5"/>
        <v>10.19</v>
      </c>
      <c r="Q315" s="122" t="s">
        <v>315</v>
      </c>
      <c r="R315" s="121" t="s">
        <v>3970</v>
      </c>
      <c r="S315" s="122">
        <v>10.19</v>
      </c>
      <c r="T315" s="122" t="s">
        <v>1087</v>
      </c>
    </row>
    <row r="316" spans="7:20" s="145" customFormat="1" hidden="1">
      <c r="G316" s="152"/>
      <c r="K316" s="128"/>
      <c r="M316" s="114" t="s">
        <v>742</v>
      </c>
      <c r="N316" s="118">
        <v>2.2000000000000002</v>
      </c>
      <c r="O316" s="118">
        <v>16.600000000000001</v>
      </c>
      <c r="P316" s="119">
        <f t="shared" si="5"/>
        <v>8.5</v>
      </c>
      <c r="Q316" s="122" t="s">
        <v>743</v>
      </c>
      <c r="R316" s="121" t="s">
        <v>3970</v>
      </c>
      <c r="S316" s="122">
        <v>8.5</v>
      </c>
      <c r="T316" s="122" t="s">
        <v>422</v>
      </c>
    </row>
    <row r="317" spans="7:20" s="145" customFormat="1" hidden="1">
      <c r="G317" s="152"/>
      <c r="K317" s="128"/>
      <c r="M317" s="114" t="s">
        <v>744</v>
      </c>
      <c r="N317" s="118">
        <v>3.6</v>
      </c>
      <c r="O317" s="118">
        <v>13.4</v>
      </c>
      <c r="P317" s="119">
        <f t="shared" si="5"/>
        <v>7.6</v>
      </c>
      <c r="Q317" s="122" t="s">
        <v>745</v>
      </c>
      <c r="R317" s="121" t="s">
        <v>4122</v>
      </c>
      <c r="S317" s="122">
        <v>7.6</v>
      </c>
      <c r="T317" s="122" t="s">
        <v>534</v>
      </c>
    </row>
    <row r="318" spans="7:20" s="145" customFormat="1" hidden="1">
      <c r="G318" s="152"/>
      <c r="K318" s="128"/>
      <c r="M318" s="114" t="s">
        <v>746</v>
      </c>
      <c r="N318" s="118">
        <v>3.3</v>
      </c>
      <c r="O318" s="118">
        <v>2.5</v>
      </c>
      <c r="P318" s="119">
        <f t="shared" si="5"/>
        <v>9.9</v>
      </c>
      <c r="Q318" s="122" t="s">
        <v>747</v>
      </c>
      <c r="R318" s="121" t="s">
        <v>3971</v>
      </c>
      <c r="S318" s="120">
        <v>9.9</v>
      </c>
      <c r="T318" s="120" t="s">
        <v>404</v>
      </c>
    </row>
    <row r="319" spans="7:20" s="145" customFormat="1" hidden="1">
      <c r="G319" s="152"/>
      <c r="K319" s="128"/>
      <c r="M319" s="114" t="s">
        <v>748</v>
      </c>
      <c r="N319" s="118">
        <v>1.2</v>
      </c>
      <c r="O319" s="118">
        <v>7.1</v>
      </c>
      <c r="P319" s="119">
        <f t="shared" si="5"/>
        <v>9.4499999999999993</v>
      </c>
      <c r="Q319" s="122" t="s">
        <v>32</v>
      </c>
      <c r="R319" s="121" t="s">
        <v>3972</v>
      </c>
      <c r="S319" s="122">
        <v>9.4499999999999993</v>
      </c>
      <c r="T319" s="122" t="s">
        <v>946</v>
      </c>
    </row>
    <row r="320" spans="7:20" s="145" customFormat="1" hidden="1">
      <c r="G320" s="152"/>
      <c r="K320" s="128"/>
      <c r="M320" s="114" t="s">
        <v>749</v>
      </c>
      <c r="N320" s="118">
        <v>1.3</v>
      </c>
      <c r="O320" s="118">
        <v>6.5</v>
      </c>
      <c r="P320" s="119">
        <f t="shared" si="5"/>
        <v>8.2100000000000009</v>
      </c>
      <c r="Q320" s="122" t="s">
        <v>494</v>
      </c>
      <c r="R320" s="121" t="s">
        <v>3911</v>
      </c>
      <c r="S320" s="122">
        <v>8.2100000000000009</v>
      </c>
      <c r="T320" s="122" t="s">
        <v>4008</v>
      </c>
    </row>
    <row r="321" spans="7:20" s="145" customFormat="1" hidden="1">
      <c r="G321" s="152"/>
      <c r="K321" s="128"/>
      <c r="M321" s="114" t="s">
        <v>495</v>
      </c>
      <c r="N321" s="118">
        <v>3.5</v>
      </c>
      <c r="O321" s="118">
        <v>8.1999999999999993</v>
      </c>
      <c r="P321" s="119">
        <f t="shared" si="5"/>
        <v>7.33</v>
      </c>
      <c r="Q321" s="122" t="s">
        <v>483</v>
      </c>
      <c r="R321" s="121" t="s">
        <v>3961</v>
      </c>
      <c r="S321" s="122">
        <v>7.33</v>
      </c>
      <c r="T321" s="122" t="s">
        <v>4427</v>
      </c>
    </row>
    <row r="322" spans="7:20" s="145" customFormat="1" hidden="1">
      <c r="G322" s="152"/>
      <c r="K322" s="128"/>
      <c r="M322" s="114" t="s">
        <v>376</v>
      </c>
      <c r="N322" s="118">
        <v>3.5</v>
      </c>
      <c r="O322" s="118">
        <v>8.1999999999999993</v>
      </c>
      <c r="P322" s="119">
        <f t="shared" si="5"/>
        <v>9.66</v>
      </c>
      <c r="Q322" s="122" t="s">
        <v>377</v>
      </c>
      <c r="R322" s="121" t="s">
        <v>4270</v>
      </c>
      <c r="S322" s="122">
        <v>9.66</v>
      </c>
      <c r="T322" s="122" t="s">
        <v>663</v>
      </c>
    </row>
    <row r="323" spans="7:20" s="145" customFormat="1" hidden="1">
      <c r="G323" s="152"/>
      <c r="K323" s="128"/>
      <c r="M323" s="114" t="s">
        <v>378</v>
      </c>
      <c r="N323" s="118">
        <v>1.9</v>
      </c>
      <c r="O323" s="118">
        <v>10.3</v>
      </c>
      <c r="P323" s="119">
        <f t="shared" si="5"/>
        <v>7.98</v>
      </c>
      <c r="Q323" s="122" t="s">
        <v>379</v>
      </c>
      <c r="R323" s="121" t="s">
        <v>3736</v>
      </c>
      <c r="S323" s="122">
        <v>7.98</v>
      </c>
      <c r="T323" s="122" t="s">
        <v>4009</v>
      </c>
    </row>
    <row r="324" spans="7:20" s="145" customFormat="1" hidden="1">
      <c r="G324" s="152"/>
      <c r="K324" s="128"/>
      <c r="M324" s="114" t="s">
        <v>246</v>
      </c>
      <c r="N324" s="118">
        <v>1.8</v>
      </c>
      <c r="O324" s="118">
        <v>10.1</v>
      </c>
      <c r="P324" s="119">
        <f t="shared" si="5"/>
        <v>7.74</v>
      </c>
      <c r="Q324" s="122" t="s">
        <v>247</v>
      </c>
      <c r="R324" s="121" t="s">
        <v>4422</v>
      </c>
      <c r="S324" s="122">
        <v>7.74</v>
      </c>
      <c r="T324" s="122" t="s">
        <v>4436</v>
      </c>
    </row>
    <row r="325" spans="7:20" s="145" customFormat="1" hidden="1">
      <c r="G325" s="152"/>
      <c r="K325" s="128"/>
      <c r="M325" s="114" t="s">
        <v>248</v>
      </c>
      <c r="N325" s="118">
        <v>0</v>
      </c>
      <c r="O325" s="118">
        <v>0</v>
      </c>
      <c r="P325" s="119">
        <f t="shared" si="5"/>
        <v>2.96</v>
      </c>
      <c r="Q325" s="122" t="s">
        <v>418</v>
      </c>
      <c r="R325" s="121" t="s">
        <v>4212</v>
      </c>
      <c r="S325" s="122">
        <v>2.96</v>
      </c>
      <c r="T325" s="122" t="s">
        <v>4010</v>
      </c>
    </row>
    <row r="326" spans="7:20" s="145" customFormat="1" hidden="1">
      <c r="G326" s="152"/>
      <c r="K326" s="128"/>
      <c r="M326" s="114" t="s">
        <v>383</v>
      </c>
      <c r="N326" s="118">
        <v>8.5</v>
      </c>
      <c r="O326" s="118">
        <v>16.600000000000001</v>
      </c>
      <c r="P326" s="119">
        <f t="shared" si="5"/>
        <v>9.3000000000000007</v>
      </c>
      <c r="Q326" s="122" t="s">
        <v>384</v>
      </c>
      <c r="R326" s="121" t="s">
        <v>4260</v>
      </c>
      <c r="S326" s="122">
        <v>9.3000000000000007</v>
      </c>
      <c r="T326" s="122" t="s">
        <v>369</v>
      </c>
    </row>
    <row r="327" spans="7:20" s="145" customFormat="1" hidden="1">
      <c r="G327" s="152"/>
      <c r="K327" s="128"/>
      <c r="M327" s="114" t="s">
        <v>385</v>
      </c>
      <c r="N327" s="118">
        <v>10.5</v>
      </c>
      <c r="O327" s="118">
        <v>53.2</v>
      </c>
      <c r="P327" s="119">
        <f t="shared" si="5"/>
        <v>10.7</v>
      </c>
      <c r="Q327" s="122" t="s">
        <v>386</v>
      </c>
      <c r="R327" s="121" t="s">
        <v>4213</v>
      </c>
      <c r="S327" s="122">
        <v>10.7</v>
      </c>
      <c r="T327" s="122" t="s">
        <v>338</v>
      </c>
    </row>
    <row r="328" spans="7:20" s="145" customFormat="1" hidden="1">
      <c r="G328" s="152"/>
      <c r="K328" s="128"/>
      <c r="M328" s="114" t="s">
        <v>387</v>
      </c>
      <c r="N328" s="118">
        <v>5.2</v>
      </c>
      <c r="O328" s="118">
        <v>60.6</v>
      </c>
      <c r="P328" s="119">
        <f t="shared" si="5"/>
        <v>7</v>
      </c>
      <c r="Q328" s="122" t="s">
        <v>388</v>
      </c>
      <c r="R328" s="121" t="s">
        <v>4170</v>
      </c>
      <c r="S328" s="122">
        <v>7</v>
      </c>
      <c r="T328" s="122" t="s">
        <v>681</v>
      </c>
    </row>
    <row r="329" spans="7:20" s="145" customFormat="1" hidden="1">
      <c r="G329" s="152"/>
      <c r="K329" s="128"/>
      <c r="M329" s="114" t="s">
        <v>507</v>
      </c>
      <c r="N329" s="118">
        <v>5.4</v>
      </c>
      <c r="O329" s="118">
        <v>60</v>
      </c>
      <c r="P329" s="119">
        <f t="shared" si="5"/>
        <v>8.11</v>
      </c>
      <c r="Q329" s="122" t="s">
        <v>508</v>
      </c>
      <c r="R329" s="121" t="s">
        <v>4171</v>
      </c>
      <c r="S329" s="122">
        <v>8.11</v>
      </c>
      <c r="T329" s="122" t="s">
        <v>3512</v>
      </c>
    </row>
    <row r="330" spans="7:20" s="145" customFormat="1" hidden="1">
      <c r="G330" s="152"/>
      <c r="K330" s="128"/>
      <c r="M330" s="114" t="s">
        <v>509</v>
      </c>
      <c r="N330" s="118">
        <v>6.3</v>
      </c>
      <c r="O330" s="118">
        <v>61.8</v>
      </c>
      <c r="P330" s="119">
        <f t="shared" si="5"/>
        <v>9.3000000000000007</v>
      </c>
      <c r="Q330" s="122" t="s">
        <v>510</v>
      </c>
      <c r="R330" s="121" t="s">
        <v>4172</v>
      </c>
      <c r="S330" s="122">
        <v>9.3000000000000007</v>
      </c>
      <c r="T330" s="122" t="s">
        <v>558</v>
      </c>
    </row>
    <row r="331" spans="7:20" s="145" customFormat="1" hidden="1">
      <c r="G331" s="152"/>
      <c r="K331" s="128"/>
      <c r="M331" s="114" t="s">
        <v>511</v>
      </c>
      <c r="N331" s="118">
        <v>6.2</v>
      </c>
      <c r="O331" s="118">
        <v>65.599999999999994</v>
      </c>
      <c r="P331" s="119">
        <f t="shared" si="5"/>
        <v>8.5</v>
      </c>
      <c r="Q331" s="122" t="s">
        <v>512</v>
      </c>
      <c r="R331" s="121" t="s">
        <v>4173</v>
      </c>
      <c r="S331" s="122">
        <v>8.5</v>
      </c>
      <c r="T331" s="122" t="s">
        <v>553</v>
      </c>
    </row>
    <row r="332" spans="7:20" s="145" customFormat="1" hidden="1">
      <c r="G332" s="152"/>
      <c r="K332" s="128"/>
      <c r="M332" s="114" t="s">
        <v>643</v>
      </c>
      <c r="N332" s="118">
        <v>6.4</v>
      </c>
      <c r="O332" s="118">
        <v>66.400000000000006</v>
      </c>
      <c r="P332" s="119">
        <f t="shared" si="5"/>
        <v>7.57</v>
      </c>
      <c r="Q332" s="122" t="s">
        <v>644</v>
      </c>
      <c r="R332" s="121" t="s">
        <v>4174</v>
      </c>
      <c r="S332" s="122">
        <v>7.57</v>
      </c>
      <c r="T332" s="122" t="s">
        <v>4436</v>
      </c>
    </row>
    <row r="333" spans="7:20" s="145" customFormat="1" hidden="1">
      <c r="G333" s="152"/>
      <c r="K333" s="128"/>
      <c r="M333" s="114" t="s">
        <v>515</v>
      </c>
      <c r="N333" s="118">
        <v>6.4</v>
      </c>
      <c r="O333" s="118">
        <v>62.8</v>
      </c>
      <c r="P333" s="119">
        <f t="shared" ref="P333:P396" si="6">SUM(S333:T333)</f>
        <v>5.0999999999999996</v>
      </c>
      <c r="Q333" s="122" t="s">
        <v>516</v>
      </c>
      <c r="R333" s="121" t="s">
        <v>4175</v>
      </c>
      <c r="S333" s="122">
        <v>5.0999999999999996</v>
      </c>
      <c r="T333" s="122" t="s">
        <v>827</v>
      </c>
    </row>
    <row r="334" spans="7:20" s="145" customFormat="1" hidden="1">
      <c r="G334" s="152"/>
      <c r="K334" s="128"/>
      <c r="M334" s="114" t="s">
        <v>517</v>
      </c>
      <c r="N334" s="118">
        <v>5.2</v>
      </c>
      <c r="O334" s="118">
        <v>59</v>
      </c>
      <c r="P334" s="119">
        <f t="shared" si="6"/>
        <v>9.1999999999999993</v>
      </c>
      <c r="Q334" s="122" t="s">
        <v>518</v>
      </c>
      <c r="R334" s="121" t="s">
        <v>4176</v>
      </c>
      <c r="S334" s="122">
        <v>9.1999999999999993</v>
      </c>
      <c r="T334" s="122" t="s">
        <v>558</v>
      </c>
    </row>
    <row r="335" spans="7:20" s="145" customFormat="1" hidden="1">
      <c r="G335" s="152"/>
      <c r="K335" s="128"/>
      <c r="M335" s="114" t="s">
        <v>519</v>
      </c>
      <c r="N335" s="118">
        <v>4.5</v>
      </c>
      <c r="O335" s="118">
        <v>59.9</v>
      </c>
      <c r="P335" s="119">
        <f t="shared" si="6"/>
        <v>8.36</v>
      </c>
      <c r="Q335" s="122" t="s">
        <v>520</v>
      </c>
      <c r="R335" s="121" t="s">
        <v>4177</v>
      </c>
      <c r="S335" s="122">
        <v>8.36</v>
      </c>
      <c r="T335" s="122" t="s">
        <v>1927</v>
      </c>
    </row>
    <row r="336" spans="7:20" s="145" customFormat="1" hidden="1">
      <c r="G336" s="152"/>
      <c r="K336" s="128"/>
      <c r="M336" s="114" t="s">
        <v>521</v>
      </c>
      <c r="N336" s="118">
        <v>4.8</v>
      </c>
      <c r="O336" s="118">
        <v>75.3</v>
      </c>
      <c r="P336" s="119">
        <f t="shared" si="6"/>
        <v>9.5</v>
      </c>
      <c r="Q336" s="122" t="s">
        <v>522</v>
      </c>
      <c r="R336" s="121" t="s">
        <v>4178</v>
      </c>
      <c r="S336" s="122">
        <v>9.5</v>
      </c>
      <c r="T336" s="122" t="s">
        <v>404</v>
      </c>
    </row>
    <row r="337" spans="7:20" s="145" customFormat="1" hidden="1">
      <c r="G337" s="152"/>
      <c r="K337" s="128"/>
      <c r="M337" s="114" t="s">
        <v>400</v>
      </c>
      <c r="N337" s="118">
        <v>4.5</v>
      </c>
      <c r="O337" s="118">
        <v>70</v>
      </c>
      <c r="P337" s="119">
        <f t="shared" si="6"/>
        <v>11.2</v>
      </c>
      <c r="Q337" s="122" t="s">
        <v>523</v>
      </c>
      <c r="R337" s="121" t="s">
        <v>4179</v>
      </c>
      <c r="S337" s="122">
        <v>11.2</v>
      </c>
      <c r="T337" s="122" t="s">
        <v>466</v>
      </c>
    </row>
    <row r="338" spans="7:20" s="145" customFormat="1" hidden="1">
      <c r="G338" s="152"/>
      <c r="K338" s="128"/>
      <c r="M338" s="114" t="s">
        <v>524</v>
      </c>
      <c r="N338" s="118">
        <v>4.8</v>
      </c>
      <c r="O338" s="118">
        <v>77.099999999999994</v>
      </c>
      <c r="P338" s="119">
        <f t="shared" si="6"/>
        <v>10.36</v>
      </c>
      <c r="Q338" s="122" t="s">
        <v>525</v>
      </c>
      <c r="R338" s="121" t="s">
        <v>4180</v>
      </c>
      <c r="S338" s="122">
        <v>10.36</v>
      </c>
      <c r="T338" s="122" t="s">
        <v>3233</v>
      </c>
    </row>
    <row r="339" spans="7:20" s="145" customFormat="1" hidden="1">
      <c r="G339" s="152"/>
      <c r="K339" s="128"/>
      <c r="M339" s="114" t="s">
        <v>654</v>
      </c>
      <c r="N339" s="118">
        <v>5.2</v>
      </c>
      <c r="O339" s="118">
        <v>74</v>
      </c>
      <c r="P339" s="119">
        <f t="shared" si="6"/>
        <v>7.05</v>
      </c>
      <c r="Q339" s="122" t="s">
        <v>655</v>
      </c>
      <c r="R339" s="121" t="s">
        <v>4181</v>
      </c>
      <c r="S339" s="122">
        <v>7.05</v>
      </c>
      <c r="T339" s="122" t="s">
        <v>2137</v>
      </c>
    </row>
    <row r="340" spans="7:20" s="145" customFormat="1" hidden="1">
      <c r="G340" s="152"/>
      <c r="K340" s="128"/>
      <c r="M340" s="114" t="s">
        <v>656</v>
      </c>
      <c r="N340" s="118">
        <v>3.4</v>
      </c>
      <c r="O340" s="118">
        <v>57.8</v>
      </c>
      <c r="P340" s="119">
        <f t="shared" si="6"/>
        <v>11.35</v>
      </c>
      <c r="Q340" s="122" t="s">
        <v>657</v>
      </c>
      <c r="R340" s="121" t="s">
        <v>4182</v>
      </c>
      <c r="S340" s="122">
        <v>11.35</v>
      </c>
      <c r="T340" s="122" t="s">
        <v>497</v>
      </c>
    </row>
    <row r="341" spans="7:20" s="145" customFormat="1" hidden="1">
      <c r="G341" s="152"/>
      <c r="K341" s="128"/>
      <c r="M341" s="114" t="s">
        <v>658</v>
      </c>
      <c r="N341" s="118">
        <v>6.6</v>
      </c>
      <c r="O341" s="118">
        <v>63.9</v>
      </c>
      <c r="P341" s="119">
        <f t="shared" si="6"/>
        <v>8.33</v>
      </c>
      <c r="Q341" s="122" t="s">
        <v>659</v>
      </c>
      <c r="R341" s="121" t="s">
        <v>4183</v>
      </c>
      <c r="S341" s="122">
        <v>8.33</v>
      </c>
      <c r="T341" s="122" t="s">
        <v>366</v>
      </c>
    </row>
    <row r="342" spans="7:20" s="145" customFormat="1" hidden="1">
      <c r="G342" s="152"/>
      <c r="K342" s="128"/>
      <c r="M342" s="114" t="s">
        <v>787</v>
      </c>
      <c r="N342" s="118">
        <v>6.2</v>
      </c>
      <c r="O342" s="118">
        <v>66</v>
      </c>
      <c r="P342" s="119">
        <f t="shared" si="6"/>
        <v>7.04</v>
      </c>
      <c r="Q342" s="122" t="s">
        <v>788</v>
      </c>
      <c r="R342" s="121" t="s">
        <v>4171</v>
      </c>
      <c r="S342" s="122">
        <v>7.04</v>
      </c>
      <c r="T342" s="122" t="s">
        <v>4011</v>
      </c>
    </row>
    <row r="343" spans="7:20" s="145" customFormat="1" hidden="1">
      <c r="G343" s="152"/>
      <c r="K343" s="128"/>
      <c r="M343" s="114" t="s">
        <v>789</v>
      </c>
      <c r="N343" s="118">
        <v>6.6</v>
      </c>
      <c r="O343" s="118">
        <v>75.7</v>
      </c>
      <c r="P343" s="119">
        <f t="shared" si="6"/>
        <v>10.4</v>
      </c>
      <c r="Q343" s="122" t="s">
        <v>790</v>
      </c>
      <c r="R343" s="121" t="s">
        <v>4184</v>
      </c>
      <c r="S343" s="122">
        <v>10.4</v>
      </c>
      <c r="T343" s="122" t="s">
        <v>661</v>
      </c>
    </row>
    <row r="344" spans="7:20" s="145" customFormat="1" hidden="1">
      <c r="G344" s="152"/>
      <c r="K344" s="128"/>
      <c r="M344" s="114" t="s">
        <v>791</v>
      </c>
      <c r="N344" s="118">
        <v>5</v>
      </c>
      <c r="O344" s="118">
        <v>65.8</v>
      </c>
      <c r="P344" s="119">
        <f t="shared" si="6"/>
        <v>9</v>
      </c>
      <c r="Q344" s="122" t="s">
        <v>922</v>
      </c>
      <c r="R344" s="121" t="s">
        <v>4185</v>
      </c>
      <c r="S344" s="122">
        <v>9</v>
      </c>
      <c r="T344" s="122" t="s">
        <v>558</v>
      </c>
    </row>
    <row r="345" spans="7:20" s="145" customFormat="1" hidden="1">
      <c r="G345" s="152"/>
      <c r="K345" s="128"/>
      <c r="M345" s="114" t="s">
        <v>792</v>
      </c>
      <c r="N345" s="118">
        <v>6.4</v>
      </c>
      <c r="O345" s="118">
        <v>75.400000000000006</v>
      </c>
      <c r="P345" s="119">
        <f t="shared" si="6"/>
        <v>8.3699999999999992</v>
      </c>
      <c r="Q345" s="122" t="s">
        <v>793</v>
      </c>
      <c r="R345" s="121" t="s">
        <v>4186</v>
      </c>
      <c r="S345" s="122">
        <v>8.3699999999999992</v>
      </c>
      <c r="T345" s="122" t="s">
        <v>2428</v>
      </c>
    </row>
    <row r="346" spans="7:20" s="145" customFormat="1" hidden="1">
      <c r="G346" s="152"/>
      <c r="K346" s="128"/>
      <c r="M346" s="114" t="s">
        <v>794</v>
      </c>
      <c r="N346" s="118">
        <v>6</v>
      </c>
      <c r="O346" s="118">
        <v>70.3</v>
      </c>
      <c r="P346" s="119">
        <f t="shared" si="6"/>
        <v>10.199999999999999</v>
      </c>
      <c r="Q346" s="122" t="s">
        <v>795</v>
      </c>
      <c r="R346" s="121" t="s">
        <v>4175</v>
      </c>
      <c r="S346" s="122">
        <v>10.199999999999999</v>
      </c>
      <c r="T346" s="122" t="s">
        <v>338</v>
      </c>
    </row>
    <row r="347" spans="7:20" s="145" customFormat="1" hidden="1">
      <c r="G347" s="152"/>
      <c r="K347" s="128"/>
      <c r="M347" s="114" t="s">
        <v>672</v>
      </c>
      <c r="N347" s="118">
        <v>5.6</v>
      </c>
      <c r="O347" s="118">
        <v>71.7</v>
      </c>
      <c r="P347" s="119">
        <f t="shared" si="6"/>
        <v>10.199999999999999</v>
      </c>
      <c r="Q347" s="122" t="s">
        <v>673</v>
      </c>
      <c r="R347" s="121" t="s">
        <v>4216</v>
      </c>
      <c r="S347" s="122">
        <v>10.199999999999999</v>
      </c>
      <c r="T347" s="122" t="s">
        <v>338</v>
      </c>
    </row>
    <row r="348" spans="7:20" s="145" customFormat="1" hidden="1">
      <c r="G348" s="152"/>
      <c r="K348" s="128"/>
      <c r="M348" s="114" t="s">
        <v>674</v>
      </c>
      <c r="N348" s="118">
        <v>12.7</v>
      </c>
      <c r="O348" s="118">
        <v>66.599999999999994</v>
      </c>
      <c r="P348" s="119">
        <f t="shared" si="6"/>
        <v>8.1</v>
      </c>
      <c r="Q348" s="122" t="s">
        <v>675</v>
      </c>
      <c r="R348" s="121" t="s">
        <v>4217</v>
      </c>
      <c r="S348" s="120">
        <v>8.1</v>
      </c>
      <c r="T348" s="120" t="s">
        <v>553</v>
      </c>
    </row>
    <row r="349" spans="7:20" s="145" customFormat="1" hidden="1">
      <c r="G349" s="152"/>
      <c r="K349" s="128"/>
      <c r="M349" s="114" t="s">
        <v>676</v>
      </c>
      <c r="N349" s="118">
        <v>8</v>
      </c>
      <c r="O349" s="118">
        <v>13.6</v>
      </c>
      <c r="P349" s="119">
        <f t="shared" si="6"/>
        <v>8.09</v>
      </c>
      <c r="Q349" s="120" t="s">
        <v>166</v>
      </c>
      <c r="R349" s="121" t="s">
        <v>4269</v>
      </c>
      <c r="S349" s="122">
        <v>8.09</v>
      </c>
      <c r="T349" s="122" t="s">
        <v>4438</v>
      </c>
    </row>
    <row r="350" spans="7:20" s="145" customFormat="1" hidden="1">
      <c r="G350" s="152"/>
      <c r="K350" s="128"/>
      <c r="M350" s="114" t="s">
        <v>677</v>
      </c>
      <c r="N350" s="118">
        <v>26</v>
      </c>
      <c r="O350" s="118">
        <v>42.5</v>
      </c>
      <c r="P350" s="119">
        <f t="shared" si="6"/>
        <v>6.7</v>
      </c>
      <c r="Q350" s="120" t="s">
        <v>343</v>
      </c>
      <c r="R350" s="121" t="s">
        <v>4399</v>
      </c>
      <c r="S350" s="122">
        <v>6.7</v>
      </c>
      <c r="T350" s="122" t="s">
        <v>604</v>
      </c>
    </row>
    <row r="351" spans="7:20" s="145" customFormat="1" hidden="1">
      <c r="G351" s="152"/>
      <c r="K351" s="128"/>
      <c r="M351" s="114" t="s">
        <v>678</v>
      </c>
      <c r="N351" s="118">
        <v>8.1</v>
      </c>
      <c r="O351" s="118">
        <v>15.1</v>
      </c>
      <c r="P351" s="119">
        <f t="shared" si="6"/>
        <v>10.8</v>
      </c>
      <c r="Q351" s="120" t="s">
        <v>166</v>
      </c>
      <c r="R351" s="121" t="s">
        <v>4218</v>
      </c>
      <c r="S351" s="122">
        <v>10.8</v>
      </c>
      <c r="T351" s="122" t="s">
        <v>728</v>
      </c>
    </row>
    <row r="352" spans="7:20" s="145" customFormat="1" hidden="1">
      <c r="G352" s="152"/>
      <c r="K352" s="128"/>
      <c r="M352" s="114" t="s">
        <v>801</v>
      </c>
      <c r="N352" s="118">
        <v>27.2</v>
      </c>
      <c r="O352" s="118">
        <v>44</v>
      </c>
      <c r="P352" s="119">
        <f t="shared" si="6"/>
        <v>9.9</v>
      </c>
      <c r="Q352" s="120" t="s">
        <v>343</v>
      </c>
      <c r="R352" s="121" t="s">
        <v>4219</v>
      </c>
      <c r="S352" s="122">
        <v>9.9</v>
      </c>
      <c r="T352" s="122" t="s">
        <v>223</v>
      </c>
    </row>
    <row r="353" spans="7:20" s="145" customFormat="1" hidden="1">
      <c r="G353" s="152"/>
      <c r="K353" s="128"/>
      <c r="M353" s="114" t="s">
        <v>802</v>
      </c>
      <c r="N353" s="118">
        <v>7.8</v>
      </c>
      <c r="O353" s="118">
        <v>13.6</v>
      </c>
      <c r="P353" s="119">
        <f t="shared" si="6"/>
        <v>10.199999999999999</v>
      </c>
      <c r="Q353" s="122" t="s">
        <v>166</v>
      </c>
      <c r="R353" s="121" t="s">
        <v>4220</v>
      </c>
      <c r="S353" s="122">
        <v>10.199999999999999</v>
      </c>
      <c r="T353" s="122" t="s">
        <v>661</v>
      </c>
    </row>
    <row r="354" spans="7:20" s="145" customFormat="1" hidden="1">
      <c r="G354" s="152"/>
      <c r="K354" s="128"/>
      <c r="M354" s="114" t="s">
        <v>803</v>
      </c>
      <c r="N354" s="118">
        <v>24.9</v>
      </c>
      <c r="O354" s="118">
        <v>40.799999999999997</v>
      </c>
      <c r="P354" s="119">
        <f t="shared" si="6"/>
        <v>10.199999999999999</v>
      </c>
      <c r="Q354" s="122" t="s">
        <v>343</v>
      </c>
      <c r="R354" s="121" t="s">
        <v>4221</v>
      </c>
      <c r="S354" s="122">
        <v>10.199999999999999</v>
      </c>
      <c r="T354" s="122" t="s">
        <v>661</v>
      </c>
    </row>
    <row r="355" spans="7:20" s="145" customFormat="1" hidden="1">
      <c r="G355" s="152"/>
      <c r="K355" s="128"/>
      <c r="M355" s="114" t="s">
        <v>804</v>
      </c>
      <c r="N355" s="118">
        <v>10.3</v>
      </c>
      <c r="O355" s="118">
        <v>16.600000000000001</v>
      </c>
      <c r="P355" s="119">
        <f t="shared" si="6"/>
        <v>9.66</v>
      </c>
      <c r="Q355" s="120" t="s">
        <v>805</v>
      </c>
      <c r="R355" s="121" t="s">
        <v>4222</v>
      </c>
      <c r="S355" s="122">
        <v>9.66</v>
      </c>
      <c r="T355" s="122" t="s">
        <v>1754</v>
      </c>
    </row>
    <row r="356" spans="7:20" s="145" customFormat="1" hidden="1">
      <c r="G356" s="152"/>
      <c r="K356" s="128"/>
      <c r="M356" s="114" t="s">
        <v>806</v>
      </c>
      <c r="N356" s="118">
        <v>9.1</v>
      </c>
      <c r="O356" s="118">
        <v>14.8</v>
      </c>
      <c r="P356" s="119">
        <f t="shared" si="6"/>
        <v>8.4</v>
      </c>
      <c r="Q356" s="122" t="s">
        <v>324</v>
      </c>
      <c r="R356" s="121" t="s">
        <v>4223</v>
      </c>
      <c r="S356" s="122">
        <v>8.4</v>
      </c>
      <c r="T356" s="122" t="s">
        <v>403</v>
      </c>
    </row>
    <row r="357" spans="7:20" s="145" customFormat="1" hidden="1">
      <c r="G357" s="152"/>
      <c r="K357" s="128"/>
      <c r="M357" s="114" t="s">
        <v>807</v>
      </c>
      <c r="N357" s="118">
        <v>0.9</v>
      </c>
      <c r="O357" s="118">
        <v>5.0999999999999996</v>
      </c>
      <c r="P357" s="119">
        <f t="shared" si="6"/>
        <v>4.76</v>
      </c>
      <c r="Q357" s="120" t="s">
        <v>30</v>
      </c>
      <c r="R357" s="121" t="s">
        <v>3772</v>
      </c>
      <c r="S357" s="122">
        <v>4.76</v>
      </c>
      <c r="T357" s="122" t="s">
        <v>3993</v>
      </c>
    </row>
    <row r="358" spans="7:20" s="145" customFormat="1" hidden="1">
      <c r="G358" s="152"/>
      <c r="K358" s="128"/>
      <c r="M358" s="114" t="s">
        <v>808</v>
      </c>
      <c r="N358" s="118">
        <v>0.7</v>
      </c>
      <c r="O358" s="118">
        <v>13.8</v>
      </c>
      <c r="P358" s="119">
        <f t="shared" si="6"/>
        <v>8.99</v>
      </c>
      <c r="Q358" s="120" t="s">
        <v>30</v>
      </c>
      <c r="R358" s="121" t="s">
        <v>4224</v>
      </c>
      <c r="S358" s="122">
        <v>8.99</v>
      </c>
      <c r="T358" s="122" t="s">
        <v>1721</v>
      </c>
    </row>
    <row r="359" spans="7:20" s="145" customFormat="1" hidden="1">
      <c r="G359" s="152"/>
      <c r="K359" s="128"/>
      <c r="M359" s="114" t="s">
        <v>687</v>
      </c>
      <c r="N359" s="118">
        <v>0.8</v>
      </c>
      <c r="O359" s="118">
        <v>4.4000000000000004</v>
      </c>
      <c r="P359" s="119">
        <f t="shared" si="6"/>
        <v>10</v>
      </c>
      <c r="Q359" s="120" t="s">
        <v>30</v>
      </c>
      <c r="R359" s="121" t="s">
        <v>4225</v>
      </c>
      <c r="S359" s="122">
        <v>10</v>
      </c>
      <c r="T359" s="122" t="s">
        <v>661</v>
      </c>
    </row>
    <row r="360" spans="7:20" s="145" customFormat="1" hidden="1">
      <c r="G360" s="152"/>
      <c r="K360" s="128"/>
      <c r="M360" s="114" t="s">
        <v>563</v>
      </c>
      <c r="N360" s="118">
        <v>0.4</v>
      </c>
      <c r="O360" s="118">
        <v>15.8</v>
      </c>
      <c r="P360" s="119">
        <f t="shared" si="6"/>
        <v>8.6999999999999993</v>
      </c>
      <c r="Q360" s="122" t="s">
        <v>304</v>
      </c>
      <c r="R360" s="121" t="s">
        <v>4226</v>
      </c>
      <c r="S360" s="122">
        <v>8.6999999999999993</v>
      </c>
      <c r="T360" s="122" t="s">
        <v>1098</v>
      </c>
    </row>
    <row r="361" spans="7:20" s="145" customFormat="1" hidden="1">
      <c r="G361" s="152"/>
      <c r="K361" s="128"/>
      <c r="M361" s="114" t="s">
        <v>439</v>
      </c>
      <c r="N361" s="118">
        <v>0.5</v>
      </c>
      <c r="O361" s="118">
        <v>6.4</v>
      </c>
      <c r="P361" s="119">
        <f t="shared" si="6"/>
        <v>8.18</v>
      </c>
      <c r="Q361" s="122" t="s">
        <v>304</v>
      </c>
      <c r="R361" s="121" t="s">
        <v>3955</v>
      </c>
      <c r="S361" s="122">
        <v>8.18</v>
      </c>
      <c r="T361" s="122" t="s">
        <v>551</v>
      </c>
    </row>
    <row r="362" spans="7:20" s="145" customFormat="1" hidden="1">
      <c r="G362" s="152"/>
      <c r="K362" s="128"/>
      <c r="M362" s="114" t="s">
        <v>440</v>
      </c>
      <c r="N362" s="118">
        <v>0</v>
      </c>
      <c r="O362" s="118">
        <v>7.2</v>
      </c>
      <c r="P362" s="119">
        <f t="shared" si="6"/>
        <v>9.73</v>
      </c>
      <c r="Q362" s="122" t="s">
        <v>418</v>
      </c>
      <c r="R362" s="121" t="s">
        <v>4554</v>
      </c>
      <c r="S362" s="122">
        <v>9.73</v>
      </c>
      <c r="T362" s="122" t="s">
        <v>2524</v>
      </c>
    </row>
    <row r="363" spans="7:20" s="145" customFormat="1" hidden="1">
      <c r="G363" s="152"/>
      <c r="K363" s="128"/>
      <c r="M363" s="114" t="s">
        <v>441</v>
      </c>
      <c r="N363" s="118">
        <v>0.1</v>
      </c>
      <c r="O363" s="118">
        <v>54.2</v>
      </c>
      <c r="P363" s="119">
        <f t="shared" si="6"/>
        <v>7.81</v>
      </c>
      <c r="Q363" s="122" t="s">
        <v>418</v>
      </c>
      <c r="R363" s="121" t="s">
        <v>4151</v>
      </c>
      <c r="S363" s="122">
        <v>7.81</v>
      </c>
      <c r="T363" s="122" t="s">
        <v>1747</v>
      </c>
    </row>
    <row r="364" spans="7:20" s="145" customFormat="1" hidden="1">
      <c r="G364" s="152"/>
      <c r="K364" s="128"/>
      <c r="M364" s="114" t="s">
        <v>442</v>
      </c>
      <c r="N364" s="118">
        <v>0.9</v>
      </c>
      <c r="O364" s="118">
        <v>6.6</v>
      </c>
      <c r="P364" s="119">
        <f t="shared" si="6"/>
        <v>4.7</v>
      </c>
      <c r="Q364" s="120" t="s">
        <v>30</v>
      </c>
      <c r="R364" s="121" t="s">
        <v>3955</v>
      </c>
      <c r="S364" s="122">
        <v>4.7</v>
      </c>
      <c r="T364" s="122" t="s">
        <v>270</v>
      </c>
    </row>
    <row r="365" spans="7:20" s="145" customFormat="1" hidden="1">
      <c r="G365" s="152"/>
      <c r="K365" s="128"/>
      <c r="M365" s="114" t="s">
        <v>318</v>
      </c>
      <c r="N365" s="118">
        <v>0.7</v>
      </c>
      <c r="O365" s="118">
        <v>15</v>
      </c>
      <c r="P365" s="119">
        <f t="shared" si="6"/>
        <v>1.9</v>
      </c>
      <c r="Q365" s="120" t="s">
        <v>30</v>
      </c>
      <c r="R365" s="121" t="s">
        <v>4545</v>
      </c>
      <c r="S365" s="122">
        <v>1.9</v>
      </c>
      <c r="T365" s="122" t="s">
        <v>1589</v>
      </c>
    </row>
    <row r="366" spans="7:20" s="145" customFormat="1" hidden="1">
      <c r="G366" s="152"/>
      <c r="K366" s="128"/>
      <c r="M366" s="114" t="s">
        <v>319</v>
      </c>
      <c r="N366" s="118">
        <v>0.8</v>
      </c>
      <c r="O366" s="118">
        <v>5.6</v>
      </c>
      <c r="P366" s="119">
        <f t="shared" si="6"/>
        <v>8.8699999999999992</v>
      </c>
      <c r="Q366" s="120" t="s">
        <v>30</v>
      </c>
      <c r="R366" s="121" t="s">
        <v>4540</v>
      </c>
      <c r="S366" s="122">
        <v>8.8699999999999992</v>
      </c>
      <c r="T366" s="122" t="s">
        <v>3515</v>
      </c>
    </row>
    <row r="367" spans="7:20" s="145" customFormat="1" hidden="1">
      <c r="G367" s="152"/>
      <c r="K367" s="128"/>
      <c r="M367" s="114" t="s">
        <v>445</v>
      </c>
      <c r="N367" s="118">
        <v>3.3</v>
      </c>
      <c r="O367" s="118">
        <v>18.100000000000001</v>
      </c>
      <c r="P367" s="119">
        <f t="shared" si="6"/>
        <v>3.21</v>
      </c>
      <c r="Q367" s="122" t="s">
        <v>446</v>
      </c>
      <c r="R367" s="121" t="s">
        <v>4218</v>
      </c>
      <c r="S367" s="122">
        <v>3.21</v>
      </c>
      <c r="T367" s="122" t="s">
        <v>716</v>
      </c>
    </row>
    <row r="368" spans="7:20" s="145" customFormat="1" hidden="1">
      <c r="G368" s="152"/>
      <c r="K368" s="128"/>
      <c r="M368" s="114" t="s">
        <v>325</v>
      </c>
      <c r="N368" s="118">
        <v>23.5</v>
      </c>
      <c r="O368" s="118">
        <v>0</v>
      </c>
      <c r="P368" s="119">
        <f t="shared" si="6"/>
        <v>10.19</v>
      </c>
      <c r="Q368" s="120" t="s">
        <v>556</v>
      </c>
      <c r="R368" s="121" t="s">
        <v>4272</v>
      </c>
      <c r="S368" s="120">
        <v>10.19</v>
      </c>
      <c r="T368" s="120" t="s">
        <v>1263</v>
      </c>
    </row>
    <row r="369" spans="7:20" s="145" customFormat="1" hidden="1">
      <c r="G369" s="152"/>
      <c r="K369" s="128"/>
      <c r="M369" s="114" t="s">
        <v>573</v>
      </c>
      <c r="N369" s="118">
        <v>15.3</v>
      </c>
      <c r="O369" s="118">
        <v>0</v>
      </c>
      <c r="P369" s="119">
        <f t="shared" si="6"/>
        <v>8.1</v>
      </c>
      <c r="Q369" s="120" t="s">
        <v>369</v>
      </c>
      <c r="R369" s="121" t="s">
        <v>4260</v>
      </c>
      <c r="S369" s="120">
        <v>8.1</v>
      </c>
      <c r="T369" s="120" t="s">
        <v>403</v>
      </c>
    </row>
    <row r="370" spans="7:20" s="145" customFormat="1" hidden="1">
      <c r="G370" s="152"/>
      <c r="K370" s="128"/>
      <c r="M370" s="114" t="s">
        <v>574</v>
      </c>
      <c r="N370" s="118">
        <v>0.9</v>
      </c>
      <c r="O370" s="118">
        <v>9.1</v>
      </c>
      <c r="P370" s="119">
        <f t="shared" si="6"/>
        <v>8.9</v>
      </c>
      <c r="Q370" s="120" t="s">
        <v>575</v>
      </c>
      <c r="R370" s="121" t="s">
        <v>4553</v>
      </c>
      <c r="S370" s="122">
        <v>8.9</v>
      </c>
      <c r="T370" s="122" t="s">
        <v>285</v>
      </c>
    </row>
    <row r="371" spans="7:20" s="145" customFormat="1" hidden="1">
      <c r="G371" s="152"/>
      <c r="K371" s="128"/>
      <c r="M371" s="114" t="s">
        <v>576</v>
      </c>
      <c r="N371" s="118">
        <v>15.4</v>
      </c>
      <c r="O371" s="118">
        <v>0</v>
      </c>
      <c r="P371" s="119">
        <f t="shared" si="6"/>
        <v>9.74</v>
      </c>
      <c r="Q371" s="120" t="s">
        <v>147</v>
      </c>
      <c r="R371" s="121" t="s">
        <v>3782</v>
      </c>
      <c r="S371" s="122">
        <v>9.74</v>
      </c>
      <c r="T371" s="122" t="s">
        <v>2995</v>
      </c>
    </row>
    <row r="372" spans="7:20" s="145" customFormat="1" hidden="1">
      <c r="G372" s="152"/>
      <c r="K372" s="128"/>
      <c r="M372" s="114" t="s">
        <v>577</v>
      </c>
      <c r="N372" s="118">
        <v>11.8</v>
      </c>
      <c r="O372" s="118">
        <v>2.8</v>
      </c>
      <c r="P372" s="119">
        <f t="shared" si="6"/>
        <v>6.36</v>
      </c>
      <c r="Q372" s="122" t="s">
        <v>578</v>
      </c>
      <c r="R372" s="121" t="s">
        <v>3970</v>
      </c>
      <c r="S372" s="122">
        <v>6.36</v>
      </c>
      <c r="T372" s="122" t="s">
        <v>534</v>
      </c>
    </row>
    <row r="373" spans="7:20" s="145" customFormat="1" hidden="1">
      <c r="G373" s="152"/>
      <c r="K373" s="128"/>
      <c r="M373" s="114" t="s">
        <v>700</v>
      </c>
      <c r="N373" s="118">
        <v>13</v>
      </c>
      <c r="O373" s="118">
        <v>2.8</v>
      </c>
      <c r="P373" s="119">
        <f t="shared" si="6"/>
        <v>6.69</v>
      </c>
      <c r="Q373" s="122" t="s">
        <v>701</v>
      </c>
      <c r="R373" s="121" t="s">
        <v>3961</v>
      </c>
      <c r="S373" s="122">
        <v>6.69</v>
      </c>
      <c r="T373" s="122" t="s">
        <v>3994</v>
      </c>
    </row>
    <row r="374" spans="7:20" s="145" customFormat="1" hidden="1">
      <c r="G374" s="152"/>
      <c r="K374" s="128"/>
      <c r="M374" s="114" t="s">
        <v>702</v>
      </c>
      <c r="N374" s="118">
        <v>61.7</v>
      </c>
      <c r="O374" s="118">
        <v>0</v>
      </c>
      <c r="P374" s="119">
        <f t="shared" si="6"/>
        <v>9.06</v>
      </c>
      <c r="Q374" s="120" t="s">
        <v>147</v>
      </c>
      <c r="R374" s="121" t="s">
        <v>4227</v>
      </c>
      <c r="S374" s="122">
        <v>9.06</v>
      </c>
      <c r="T374" s="122" t="s">
        <v>944</v>
      </c>
    </row>
    <row r="375" spans="7:20" s="145" customFormat="1" hidden="1">
      <c r="G375" s="152"/>
      <c r="K375" s="128"/>
      <c r="M375" s="114" t="s">
        <v>703</v>
      </c>
      <c r="N375" s="118">
        <v>18.8</v>
      </c>
      <c r="O375" s="118">
        <v>35.1</v>
      </c>
      <c r="P375" s="119">
        <f t="shared" si="6"/>
        <v>7.99</v>
      </c>
      <c r="Q375" s="122" t="s">
        <v>704</v>
      </c>
      <c r="R375" s="121" t="s">
        <v>4228</v>
      </c>
      <c r="S375" s="122">
        <v>7.99</v>
      </c>
      <c r="T375" s="122" t="s">
        <v>867</v>
      </c>
    </row>
    <row r="376" spans="7:20" s="145" customFormat="1" hidden="1">
      <c r="G376" s="152"/>
      <c r="K376" s="128"/>
      <c r="M376" s="114" t="s">
        <v>580</v>
      </c>
      <c r="N376" s="118">
        <v>11.3</v>
      </c>
      <c r="O376" s="118">
        <v>2</v>
      </c>
      <c r="P376" s="119">
        <f t="shared" si="6"/>
        <v>8.84</v>
      </c>
      <c r="Q376" s="122" t="s">
        <v>581</v>
      </c>
      <c r="R376" s="121" t="s">
        <v>3918</v>
      </c>
      <c r="S376" s="122">
        <v>8.84</v>
      </c>
      <c r="T376" s="122" t="s">
        <v>1505</v>
      </c>
    </row>
    <row r="377" spans="7:20" s="145" customFormat="1" hidden="1">
      <c r="G377" s="152"/>
      <c r="K377" s="128"/>
      <c r="M377" s="114" t="s">
        <v>582</v>
      </c>
      <c r="N377" s="118">
        <v>3.7</v>
      </c>
      <c r="O377" s="118">
        <v>61</v>
      </c>
      <c r="P377" s="119">
        <f t="shared" si="6"/>
        <v>10</v>
      </c>
      <c r="Q377" s="122" t="s">
        <v>583</v>
      </c>
      <c r="R377" s="121" t="s">
        <v>4174</v>
      </c>
      <c r="S377" s="122">
        <v>10</v>
      </c>
      <c r="T377" s="122" t="s">
        <v>543</v>
      </c>
    </row>
    <row r="378" spans="7:20" s="145" customFormat="1" hidden="1">
      <c r="G378" s="152"/>
      <c r="K378" s="128"/>
      <c r="M378" s="114" t="s">
        <v>584</v>
      </c>
      <c r="N378" s="118">
        <v>11.6</v>
      </c>
      <c r="O378" s="118">
        <v>0</v>
      </c>
      <c r="P378" s="119">
        <f t="shared" si="6"/>
        <v>8.6</v>
      </c>
      <c r="Q378" s="122" t="s">
        <v>332</v>
      </c>
      <c r="R378" s="121" t="s">
        <v>3972</v>
      </c>
      <c r="S378" s="122">
        <v>8.6</v>
      </c>
      <c r="T378" s="122" t="s">
        <v>217</v>
      </c>
    </row>
    <row r="379" spans="7:20" s="145" customFormat="1" hidden="1">
      <c r="G379" s="152"/>
      <c r="K379" s="128"/>
      <c r="M379" s="114" t="s">
        <v>585</v>
      </c>
      <c r="N379" s="118">
        <v>14.8</v>
      </c>
      <c r="O379" s="118">
        <v>20.6</v>
      </c>
      <c r="P379" s="119">
        <f t="shared" si="6"/>
        <v>7.18</v>
      </c>
      <c r="Q379" s="122" t="s">
        <v>586</v>
      </c>
      <c r="R379" s="121" t="s">
        <v>4229</v>
      </c>
      <c r="S379" s="122">
        <v>7.18</v>
      </c>
      <c r="T379" s="122" t="s">
        <v>422</v>
      </c>
    </row>
    <row r="380" spans="7:20" s="145" customFormat="1" hidden="1">
      <c r="G380" s="152"/>
      <c r="K380" s="128"/>
      <c r="M380" s="114" t="s">
        <v>587</v>
      </c>
      <c r="N380" s="118">
        <v>2.8</v>
      </c>
      <c r="O380" s="118">
        <v>72.099999999999994</v>
      </c>
      <c r="P380" s="119">
        <f t="shared" si="6"/>
        <v>6.77</v>
      </c>
      <c r="Q380" s="122" t="s">
        <v>588</v>
      </c>
      <c r="R380" s="121" t="s">
        <v>4183</v>
      </c>
      <c r="S380" s="122">
        <v>6.77</v>
      </c>
      <c r="T380" s="122" t="s">
        <v>483</v>
      </c>
    </row>
    <row r="381" spans="7:20" s="145" customFormat="1" hidden="1">
      <c r="G381" s="152"/>
      <c r="K381" s="128"/>
      <c r="M381" s="114" t="s">
        <v>589</v>
      </c>
      <c r="N381" s="118">
        <v>12.4</v>
      </c>
      <c r="O381" s="118">
        <v>0</v>
      </c>
      <c r="P381" s="119">
        <f t="shared" si="6"/>
        <v>7.39</v>
      </c>
      <c r="Q381" s="120" t="s">
        <v>147</v>
      </c>
      <c r="R381" s="121" t="s">
        <v>4230</v>
      </c>
      <c r="S381" s="122">
        <v>7.39</v>
      </c>
      <c r="T381" s="122" t="s">
        <v>4013</v>
      </c>
    </row>
    <row r="382" spans="7:20" s="145" customFormat="1" hidden="1">
      <c r="G382" s="152"/>
      <c r="K382" s="128"/>
      <c r="M382" s="114" t="s">
        <v>590</v>
      </c>
      <c r="N382" s="118">
        <v>14.3</v>
      </c>
      <c r="O382" s="118">
        <v>3.1</v>
      </c>
      <c r="P382" s="119">
        <f t="shared" si="6"/>
        <v>7.3</v>
      </c>
      <c r="Q382" s="122" t="s">
        <v>591</v>
      </c>
      <c r="R382" s="121" t="s">
        <v>4231</v>
      </c>
      <c r="S382" s="122">
        <v>7.3</v>
      </c>
      <c r="T382" s="122" t="s">
        <v>2394</v>
      </c>
    </row>
    <row r="383" spans="7:20" s="145" customFormat="1" hidden="1">
      <c r="G383" s="152"/>
      <c r="K383" s="128"/>
      <c r="M383" s="114" t="s">
        <v>715</v>
      </c>
      <c r="N383" s="118">
        <v>6.5</v>
      </c>
      <c r="O383" s="118">
        <v>1.4</v>
      </c>
      <c r="P383" s="119">
        <f t="shared" si="6"/>
        <v>7.82</v>
      </c>
      <c r="Q383" s="122" t="s">
        <v>716</v>
      </c>
      <c r="R383" s="121" t="s">
        <v>4232</v>
      </c>
      <c r="S383" s="122">
        <v>7.82</v>
      </c>
      <c r="T383" s="122" t="s">
        <v>551</v>
      </c>
    </row>
    <row r="384" spans="7:20" s="145" customFormat="1" hidden="1">
      <c r="G384" s="152"/>
      <c r="K384" s="128"/>
      <c r="M384" s="114" t="s">
        <v>717</v>
      </c>
      <c r="N384" s="118">
        <v>5.9</v>
      </c>
      <c r="O384" s="118">
        <v>48</v>
      </c>
      <c r="P384" s="119">
        <f t="shared" si="6"/>
        <v>7.8</v>
      </c>
      <c r="Q384" s="120" t="s">
        <v>147</v>
      </c>
      <c r="R384" s="121" t="s">
        <v>4233</v>
      </c>
      <c r="S384" s="122">
        <v>7.8</v>
      </c>
      <c r="T384" s="122" t="s">
        <v>551</v>
      </c>
    </row>
    <row r="385" spans="7:20" s="145" customFormat="1" hidden="1">
      <c r="G385" s="152"/>
      <c r="K385" s="128"/>
      <c r="M385" s="114" t="s">
        <v>718</v>
      </c>
      <c r="N385" s="118">
        <v>10.3</v>
      </c>
      <c r="O385" s="118">
        <v>50.4</v>
      </c>
      <c r="P385" s="119">
        <f t="shared" si="6"/>
        <v>8</v>
      </c>
      <c r="Q385" s="122" t="s">
        <v>719</v>
      </c>
      <c r="R385" s="121" t="s">
        <v>4195</v>
      </c>
      <c r="S385" s="122">
        <v>8</v>
      </c>
      <c r="T385" s="122" t="s">
        <v>514</v>
      </c>
    </row>
    <row r="386" spans="7:20" s="145" customFormat="1" hidden="1">
      <c r="G386" s="152"/>
      <c r="K386" s="128"/>
      <c r="M386" s="114" t="s">
        <v>720</v>
      </c>
      <c r="N386" s="118">
        <v>9.9</v>
      </c>
      <c r="O386" s="118">
        <v>44.8</v>
      </c>
      <c r="P386" s="119">
        <f t="shared" si="6"/>
        <v>8.0399999999999991</v>
      </c>
      <c r="Q386" s="122" t="s">
        <v>543</v>
      </c>
      <c r="R386" s="121" t="s">
        <v>4146</v>
      </c>
      <c r="S386" s="122">
        <v>8.0399999999999991</v>
      </c>
      <c r="T386" s="122" t="s">
        <v>2079</v>
      </c>
    </row>
    <row r="387" spans="7:20" s="145" customFormat="1" hidden="1">
      <c r="G387" s="152"/>
      <c r="K387" s="128"/>
      <c r="M387" s="114" t="s">
        <v>721</v>
      </c>
      <c r="N387" s="118">
        <v>10</v>
      </c>
      <c r="O387" s="118">
        <v>42.7</v>
      </c>
      <c r="P387" s="119">
        <f t="shared" si="6"/>
        <v>10.1</v>
      </c>
      <c r="Q387" s="122" t="s">
        <v>722</v>
      </c>
      <c r="R387" s="121" t="s">
        <v>4556</v>
      </c>
      <c r="S387" s="122">
        <v>10.1</v>
      </c>
      <c r="T387" s="122" t="s">
        <v>141</v>
      </c>
    </row>
    <row r="388" spans="7:20" s="145" customFormat="1" hidden="1">
      <c r="G388" s="152"/>
      <c r="K388" s="128"/>
      <c r="M388" s="114" t="s">
        <v>723</v>
      </c>
      <c r="N388" s="118">
        <v>9.1999999999999993</v>
      </c>
      <c r="O388" s="118">
        <v>54.9</v>
      </c>
      <c r="P388" s="119">
        <f t="shared" si="6"/>
        <v>7.15</v>
      </c>
      <c r="Q388" s="122" t="s">
        <v>850</v>
      </c>
      <c r="R388" s="121" t="s">
        <v>4196</v>
      </c>
      <c r="S388" s="122">
        <v>7.15</v>
      </c>
      <c r="T388" s="122" t="s">
        <v>1960</v>
      </c>
    </row>
    <row r="389" spans="7:20" s="145" customFormat="1" hidden="1">
      <c r="G389" s="152"/>
      <c r="K389" s="128"/>
      <c r="M389" s="114" t="s">
        <v>981</v>
      </c>
      <c r="N389" s="118">
        <v>9.3000000000000007</v>
      </c>
      <c r="O389" s="118">
        <v>51.5</v>
      </c>
      <c r="P389" s="119">
        <f t="shared" si="6"/>
        <v>8.2100000000000009</v>
      </c>
      <c r="Q389" s="122" t="s">
        <v>982</v>
      </c>
      <c r="R389" s="121" t="s">
        <v>4144</v>
      </c>
      <c r="S389" s="122">
        <v>8.2100000000000009</v>
      </c>
      <c r="T389" s="122" t="s">
        <v>948</v>
      </c>
    </row>
    <row r="390" spans="7:20" s="145" customFormat="1" hidden="1">
      <c r="G390" s="152"/>
      <c r="K390" s="128"/>
      <c r="M390" s="114" t="s">
        <v>983</v>
      </c>
      <c r="N390" s="118">
        <v>10.4</v>
      </c>
      <c r="O390" s="118">
        <v>46.1</v>
      </c>
      <c r="P390" s="119">
        <f t="shared" si="6"/>
        <v>7.92</v>
      </c>
      <c r="Q390" s="122" t="s">
        <v>728</v>
      </c>
      <c r="R390" s="121" t="s">
        <v>3950</v>
      </c>
      <c r="S390" s="122">
        <v>7.92</v>
      </c>
      <c r="T390" s="122" t="s">
        <v>1965</v>
      </c>
    </row>
    <row r="391" spans="7:20" s="145" customFormat="1" hidden="1">
      <c r="G391" s="152"/>
      <c r="K391" s="128"/>
      <c r="M391" s="114" t="s">
        <v>851</v>
      </c>
      <c r="N391" s="118">
        <v>4</v>
      </c>
      <c r="O391" s="118">
        <v>15.6</v>
      </c>
      <c r="P391" s="119">
        <f t="shared" si="6"/>
        <v>8.0500000000000007</v>
      </c>
      <c r="Q391" s="122" t="s">
        <v>852</v>
      </c>
      <c r="R391" s="121" t="s">
        <v>3967</v>
      </c>
      <c r="S391" s="122">
        <v>8.0500000000000007</v>
      </c>
      <c r="T391" s="122" t="s">
        <v>692</v>
      </c>
    </row>
    <row r="392" spans="7:20" s="145" customFormat="1" hidden="1">
      <c r="G392" s="152"/>
      <c r="K392" s="128"/>
      <c r="M392" s="114" t="s">
        <v>733</v>
      </c>
      <c r="N392" s="118">
        <v>4.2</v>
      </c>
      <c r="O392" s="118">
        <v>15.5</v>
      </c>
      <c r="P392" s="119">
        <f t="shared" si="6"/>
        <v>8.9600000000000009</v>
      </c>
      <c r="Q392" s="122" t="s">
        <v>734</v>
      </c>
      <c r="R392" s="121" t="s">
        <v>4197</v>
      </c>
      <c r="S392" s="122">
        <v>8.9600000000000009</v>
      </c>
      <c r="T392" s="122" t="s">
        <v>3288</v>
      </c>
    </row>
    <row r="393" spans="7:20" s="145" customFormat="1" hidden="1">
      <c r="G393" s="152"/>
      <c r="K393" s="128"/>
      <c r="M393" s="114" t="s">
        <v>612</v>
      </c>
      <c r="N393" s="118">
        <v>4.0999999999999996</v>
      </c>
      <c r="O393" s="118">
        <v>15.4</v>
      </c>
      <c r="P393" s="119">
        <f t="shared" si="6"/>
        <v>6.5</v>
      </c>
      <c r="Q393" s="122" t="s">
        <v>670</v>
      </c>
      <c r="R393" s="121" t="s">
        <v>3961</v>
      </c>
      <c r="S393" s="122">
        <v>6.5</v>
      </c>
      <c r="T393" s="122" t="s">
        <v>556</v>
      </c>
    </row>
    <row r="394" spans="7:20" s="145" customFormat="1" hidden="1">
      <c r="G394" s="152"/>
      <c r="K394" s="128"/>
      <c r="M394" s="114" t="s">
        <v>613</v>
      </c>
      <c r="N394" s="118">
        <v>7.9</v>
      </c>
      <c r="O394" s="118">
        <v>42.1</v>
      </c>
      <c r="P394" s="119">
        <f t="shared" si="6"/>
        <v>7.22</v>
      </c>
      <c r="Q394" s="122" t="s">
        <v>614</v>
      </c>
      <c r="R394" s="121" t="s">
        <v>3913</v>
      </c>
      <c r="S394" s="122">
        <v>7.22</v>
      </c>
      <c r="T394" s="122" t="s">
        <v>3537</v>
      </c>
    </row>
    <row r="395" spans="7:20" s="145" customFormat="1" hidden="1">
      <c r="G395" s="152"/>
      <c r="K395" s="128"/>
      <c r="M395" s="114" t="s">
        <v>615</v>
      </c>
      <c r="N395" s="118">
        <v>10.1</v>
      </c>
      <c r="O395" s="118">
        <v>54</v>
      </c>
      <c r="P395" s="119">
        <f t="shared" si="6"/>
        <v>7.3</v>
      </c>
      <c r="Q395" s="122" t="s">
        <v>731</v>
      </c>
      <c r="R395" s="121" t="s">
        <v>4263</v>
      </c>
      <c r="S395" s="120">
        <v>7.3</v>
      </c>
      <c r="T395" s="120" t="s">
        <v>553</v>
      </c>
    </row>
    <row r="396" spans="7:20" s="145" customFormat="1" hidden="1">
      <c r="G396" s="152"/>
      <c r="K396" s="128"/>
      <c r="M396" s="114" t="s">
        <v>856</v>
      </c>
      <c r="N396" s="118">
        <v>10.199999999999999</v>
      </c>
      <c r="O396" s="118">
        <v>52</v>
      </c>
      <c r="P396" s="119">
        <f t="shared" si="6"/>
        <v>7</v>
      </c>
      <c r="Q396" s="122" t="s">
        <v>857</v>
      </c>
      <c r="R396" s="121" t="s">
        <v>4198</v>
      </c>
      <c r="S396" s="122">
        <v>7</v>
      </c>
      <c r="T396" s="122" t="s">
        <v>422</v>
      </c>
    </row>
    <row r="397" spans="7:20" s="145" customFormat="1" hidden="1">
      <c r="G397" s="152"/>
      <c r="K397" s="128"/>
      <c r="M397" s="114" t="s">
        <v>858</v>
      </c>
      <c r="N397" s="118">
        <v>7</v>
      </c>
      <c r="O397" s="118">
        <v>45.1</v>
      </c>
      <c r="P397" s="119">
        <f t="shared" ref="P397:P460" si="7">SUM(S397:T397)</f>
        <v>7.8</v>
      </c>
      <c r="Q397" s="122" t="s">
        <v>859</v>
      </c>
      <c r="R397" s="121" t="s">
        <v>4199</v>
      </c>
      <c r="S397" s="122">
        <v>7.8</v>
      </c>
      <c r="T397" s="122" t="s">
        <v>403</v>
      </c>
    </row>
    <row r="398" spans="7:20" s="145" customFormat="1" hidden="1">
      <c r="G398" s="152"/>
      <c r="K398" s="128"/>
      <c r="M398" s="114" t="s">
        <v>735</v>
      </c>
      <c r="N398" s="118">
        <v>7.8</v>
      </c>
      <c r="O398" s="118">
        <v>64.900000000000006</v>
      </c>
      <c r="P398" s="119">
        <f t="shared" si="7"/>
        <v>9.81</v>
      </c>
      <c r="Q398" s="122" t="s">
        <v>459</v>
      </c>
      <c r="R398" s="121" t="s">
        <v>4424</v>
      </c>
      <c r="S398" s="122">
        <v>9.81</v>
      </c>
      <c r="T398" s="122" t="s">
        <v>3335</v>
      </c>
    </row>
    <row r="399" spans="7:20" s="145" customFormat="1" hidden="1">
      <c r="G399" s="152"/>
      <c r="K399" s="128"/>
      <c r="M399" s="114" t="s">
        <v>736</v>
      </c>
      <c r="N399" s="118">
        <v>9.6</v>
      </c>
      <c r="O399" s="118">
        <v>47.4</v>
      </c>
      <c r="P399" s="119">
        <f t="shared" si="7"/>
        <v>9.4499999999999993</v>
      </c>
      <c r="Q399" s="122" t="s">
        <v>737</v>
      </c>
      <c r="R399" s="121" t="s">
        <v>4200</v>
      </c>
      <c r="S399" s="122">
        <v>9.4499999999999993</v>
      </c>
      <c r="T399" s="122" t="s">
        <v>661</v>
      </c>
    </row>
    <row r="400" spans="7:20" s="145" customFormat="1" hidden="1">
      <c r="G400" s="152"/>
      <c r="K400" s="128"/>
      <c r="M400" s="114" t="s">
        <v>866</v>
      </c>
      <c r="N400" s="118">
        <v>7.6</v>
      </c>
      <c r="O400" s="118">
        <v>39.799999999999997</v>
      </c>
      <c r="P400" s="119">
        <f t="shared" si="7"/>
        <v>7.56</v>
      </c>
      <c r="Q400" s="122" t="s">
        <v>867</v>
      </c>
      <c r="R400" s="121" t="s">
        <v>4272</v>
      </c>
      <c r="S400" s="122">
        <v>7.56</v>
      </c>
      <c r="T400" s="122" t="s">
        <v>4002</v>
      </c>
    </row>
    <row r="401" spans="7:20" s="145" customFormat="1" hidden="1">
      <c r="G401" s="152"/>
      <c r="K401" s="128"/>
      <c r="M401" s="114" t="s">
        <v>868</v>
      </c>
      <c r="N401" s="118">
        <v>7.8</v>
      </c>
      <c r="O401" s="118">
        <v>50.2</v>
      </c>
      <c r="P401" s="119">
        <f t="shared" si="7"/>
        <v>3.2</v>
      </c>
      <c r="Q401" s="122" t="s">
        <v>869</v>
      </c>
      <c r="R401" s="121" t="s">
        <v>4201</v>
      </c>
      <c r="S401" s="122">
        <v>3.2</v>
      </c>
      <c r="T401" s="122" t="s">
        <v>347</v>
      </c>
    </row>
    <row r="402" spans="7:20" s="145" customFormat="1" hidden="1">
      <c r="G402" s="152"/>
      <c r="K402" s="128"/>
      <c r="M402" s="114" t="s">
        <v>870</v>
      </c>
      <c r="N402" s="118">
        <v>9.1</v>
      </c>
      <c r="O402" s="118">
        <v>55.1</v>
      </c>
      <c r="P402" s="119">
        <f t="shared" si="7"/>
        <v>9.8000000000000007</v>
      </c>
      <c r="Q402" s="122" t="s">
        <v>343</v>
      </c>
      <c r="R402" s="121" t="s">
        <v>4195</v>
      </c>
      <c r="S402" s="120">
        <v>9.8000000000000007</v>
      </c>
      <c r="T402" s="120" t="s">
        <v>377</v>
      </c>
    </row>
    <row r="403" spans="7:20" s="145" customFormat="1" hidden="1">
      <c r="G403" s="152"/>
      <c r="K403" s="128"/>
      <c r="M403" s="114" t="s">
        <v>871</v>
      </c>
      <c r="N403" s="118">
        <v>9.9</v>
      </c>
      <c r="O403" s="118">
        <v>43.8</v>
      </c>
      <c r="P403" s="119">
        <f t="shared" si="7"/>
        <v>9.8000000000000007</v>
      </c>
      <c r="Q403" s="122" t="s">
        <v>377</v>
      </c>
      <c r="R403" s="121" t="s">
        <v>3990</v>
      </c>
      <c r="S403" s="122">
        <v>9.8000000000000007</v>
      </c>
      <c r="T403" s="122" t="s">
        <v>377</v>
      </c>
    </row>
    <row r="404" spans="7:20" s="145" customFormat="1" hidden="1">
      <c r="G404" s="152"/>
      <c r="K404" s="128"/>
      <c r="M404" s="114" t="s">
        <v>872</v>
      </c>
      <c r="N404" s="118">
        <v>7.6</v>
      </c>
      <c r="O404" s="118">
        <v>57.3</v>
      </c>
      <c r="P404" s="119">
        <f t="shared" si="7"/>
        <v>9.8000000000000007</v>
      </c>
      <c r="Q404" s="122" t="s">
        <v>873</v>
      </c>
      <c r="R404" s="121" t="s">
        <v>3991</v>
      </c>
      <c r="S404" s="122">
        <v>9.8000000000000007</v>
      </c>
      <c r="T404" s="122" t="s">
        <v>377</v>
      </c>
    </row>
    <row r="405" spans="7:20" s="145" customFormat="1" hidden="1">
      <c r="G405" s="152"/>
      <c r="K405" s="128"/>
      <c r="M405" s="114" t="s">
        <v>874</v>
      </c>
      <c r="N405" s="118">
        <v>11.1</v>
      </c>
      <c r="O405" s="118">
        <v>39.5</v>
      </c>
      <c r="P405" s="119">
        <f t="shared" si="7"/>
        <v>9.8000000000000007</v>
      </c>
      <c r="Q405" s="122" t="s">
        <v>875</v>
      </c>
      <c r="R405" s="121" t="s">
        <v>3826</v>
      </c>
      <c r="S405" s="120">
        <v>9.8000000000000007</v>
      </c>
      <c r="T405" s="120" t="s">
        <v>377</v>
      </c>
    </row>
    <row r="406" spans="7:20" s="145" customFormat="1" hidden="1">
      <c r="G406" s="152"/>
      <c r="K406" s="128"/>
      <c r="M406" s="114" t="s">
        <v>750</v>
      </c>
      <c r="N406" s="118">
        <v>8.6999999999999993</v>
      </c>
      <c r="O406" s="118">
        <v>45.1</v>
      </c>
      <c r="P406" s="119">
        <f t="shared" si="7"/>
        <v>7.5</v>
      </c>
      <c r="Q406" s="122" t="s">
        <v>751</v>
      </c>
      <c r="R406" s="121" t="s">
        <v>3939</v>
      </c>
      <c r="S406" s="122">
        <v>7.5</v>
      </c>
      <c r="T406" s="122" t="s">
        <v>240</v>
      </c>
    </row>
    <row r="407" spans="7:20" s="145" customFormat="1" hidden="1">
      <c r="G407" s="152"/>
      <c r="K407" s="128"/>
      <c r="M407" s="114" t="s">
        <v>752</v>
      </c>
      <c r="N407" s="118">
        <v>10.4</v>
      </c>
      <c r="O407" s="118">
        <v>53.7</v>
      </c>
      <c r="P407" s="119">
        <f t="shared" si="7"/>
        <v>7.2</v>
      </c>
      <c r="Q407" s="122" t="s">
        <v>234</v>
      </c>
      <c r="R407" s="121" t="s">
        <v>4263</v>
      </c>
      <c r="S407" s="122">
        <v>7.2</v>
      </c>
      <c r="T407" s="122" t="s">
        <v>553</v>
      </c>
    </row>
    <row r="408" spans="7:20" s="145" customFormat="1" hidden="1">
      <c r="G408" s="152"/>
      <c r="K408" s="128"/>
      <c r="M408" s="114" t="s">
        <v>630</v>
      </c>
      <c r="N408" s="118">
        <v>8.6999999999999993</v>
      </c>
      <c r="O408" s="118">
        <v>48.7</v>
      </c>
      <c r="P408" s="119">
        <f t="shared" si="7"/>
        <v>9.3800000000000008</v>
      </c>
      <c r="Q408" s="120" t="s">
        <v>147</v>
      </c>
      <c r="R408" s="121" t="s">
        <v>4146</v>
      </c>
      <c r="S408" s="122">
        <v>9.3800000000000008</v>
      </c>
      <c r="T408" s="122" t="s">
        <v>566</v>
      </c>
    </row>
    <row r="409" spans="7:20" s="145" customFormat="1" hidden="1">
      <c r="G409" s="152"/>
      <c r="K409" s="128"/>
      <c r="M409" s="114" t="s">
        <v>627</v>
      </c>
      <c r="N409" s="118">
        <v>9.1999999999999993</v>
      </c>
      <c r="O409" s="118">
        <v>52.3</v>
      </c>
      <c r="P409" s="119">
        <f t="shared" si="7"/>
        <v>7.83</v>
      </c>
      <c r="Q409" s="122" t="s">
        <v>628</v>
      </c>
      <c r="R409" s="121" t="s">
        <v>3732</v>
      </c>
      <c r="S409" s="122">
        <v>7.83</v>
      </c>
      <c r="T409" s="122" t="s">
        <v>1734</v>
      </c>
    </row>
    <row r="410" spans="7:20" s="145" customFormat="1" hidden="1">
      <c r="G410" s="152"/>
      <c r="K410" s="128"/>
      <c r="M410" s="114" t="s">
        <v>629</v>
      </c>
      <c r="N410" s="118">
        <v>9.1</v>
      </c>
      <c r="O410" s="118">
        <v>44.5</v>
      </c>
      <c r="P410" s="119">
        <f t="shared" si="7"/>
        <v>9.6</v>
      </c>
      <c r="Q410" s="120" t="s">
        <v>234</v>
      </c>
      <c r="R410" s="121" t="s">
        <v>3724</v>
      </c>
      <c r="S410" s="122">
        <v>9.6</v>
      </c>
      <c r="T410" s="122" t="s">
        <v>3575</v>
      </c>
    </row>
    <row r="411" spans="7:20" s="145" customFormat="1" hidden="1">
      <c r="G411" s="152"/>
      <c r="K411" s="128"/>
      <c r="M411" s="114" t="s">
        <v>496</v>
      </c>
      <c r="N411" s="118">
        <v>9</v>
      </c>
      <c r="O411" s="118">
        <v>49.9</v>
      </c>
      <c r="P411" s="119">
        <f t="shared" si="7"/>
        <v>8.9</v>
      </c>
      <c r="Q411" s="122" t="s">
        <v>497</v>
      </c>
      <c r="R411" s="121" t="s">
        <v>4479</v>
      </c>
      <c r="S411" s="122">
        <v>8.9</v>
      </c>
      <c r="T411" s="122" t="s">
        <v>452</v>
      </c>
    </row>
    <row r="412" spans="7:20" s="145" customFormat="1" hidden="1">
      <c r="G412" s="152"/>
      <c r="K412" s="128"/>
      <c r="M412" s="114" t="s">
        <v>498</v>
      </c>
      <c r="N412" s="118">
        <v>9</v>
      </c>
      <c r="O412" s="118">
        <v>56.1</v>
      </c>
      <c r="P412" s="119">
        <f t="shared" si="7"/>
        <v>9.6999999999999993</v>
      </c>
      <c r="Q412" s="122" t="s">
        <v>499</v>
      </c>
      <c r="R412" s="121" t="s">
        <v>4152</v>
      </c>
      <c r="S412" s="120">
        <v>9.6999999999999993</v>
      </c>
      <c r="T412" s="120" t="s">
        <v>377</v>
      </c>
    </row>
    <row r="413" spans="7:20" s="145" customFormat="1" hidden="1">
      <c r="G413" s="152"/>
      <c r="K413" s="128"/>
      <c r="M413" s="114" t="s">
        <v>500</v>
      </c>
      <c r="N413" s="118">
        <v>8.3000000000000007</v>
      </c>
      <c r="O413" s="118">
        <v>47</v>
      </c>
      <c r="P413" s="119">
        <f t="shared" si="7"/>
        <v>7.6</v>
      </c>
      <c r="Q413" s="120" t="s">
        <v>147</v>
      </c>
      <c r="R413" s="121" t="s">
        <v>3827</v>
      </c>
      <c r="S413" s="122">
        <v>7.6</v>
      </c>
      <c r="T413" s="122" t="s">
        <v>403</v>
      </c>
    </row>
    <row r="414" spans="7:20" s="145" customFormat="1" hidden="1">
      <c r="G414" s="152"/>
      <c r="K414" s="128"/>
      <c r="M414" s="114" t="s">
        <v>380</v>
      </c>
      <c r="N414" s="118">
        <v>7.9</v>
      </c>
      <c r="O414" s="118">
        <v>46.1</v>
      </c>
      <c r="P414" s="119">
        <f t="shared" si="7"/>
        <v>7.6</v>
      </c>
      <c r="Q414" s="122" t="s">
        <v>381</v>
      </c>
      <c r="R414" s="121" t="s">
        <v>3828</v>
      </c>
      <c r="S414" s="122">
        <v>7.6</v>
      </c>
      <c r="T414" s="122" t="s">
        <v>403</v>
      </c>
    </row>
    <row r="415" spans="7:20" s="145" customFormat="1" hidden="1">
      <c r="G415" s="152"/>
      <c r="K415" s="128"/>
      <c r="M415" s="114" t="s">
        <v>382</v>
      </c>
      <c r="N415" s="118">
        <v>8.1</v>
      </c>
      <c r="O415" s="118">
        <v>46.8</v>
      </c>
      <c r="P415" s="119">
        <f t="shared" si="7"/>
        <v>7.04</v>
      </c>
      <c r="Q415" s="122" t="s">
        <v>285</v>
      </c>
      <c r="R415" s="121" t="s">
        <v>3829</v>
      </c>
      <c r="S415" s="122">
        <v>7.04</v>
      </c>
      <c r="T415" s="122" t="s">
        <v>986</v>
      </c>
    </row>
    <row r="416" spans="7:20" s="145" customFormat="1" hidden="1">
      <c r="G416" s="152"/>
      <c r="K416" s="128"/>
      <c r="M416" s="114" t="s">
        <v>502</v>
      </c>
      <c r="N416" s="118">
        <v>9.6999999999999993</v>
      </c>
      <c r="O416" s="118">
        <v>56.2</v>
      </c>
      <c r="P416" s="119">
        <f t="shared" si="7"/>
        <v>8.84</v>
      </c>
      <c r="Q416" s="122" t="s">
        <v>503</v>
      </c>
      <c r="R416" s="121" t="s">
        <v>3830</v>
      </c>
      <c r="S416" s="122">
        <v>8.84</v>
      </c>
      <c r="T416" s="122" t="s">
        <v>335</v>
      </c>
    </row>
    <row r="417" spans="7:20" s="145" customFormat="1" hidden="1">
      <c r="G417" s="152"/>
      <c r="K417" s="128"/>
      <c r="M417" s="114" t="s">
        <v>504</v>
      </c>
      <c r="N417" s="118">
        <v>9.4</v>
      </c>
      <c r="O417" s="118">
        <v>42</v>
      </c>
      <c r="P417" s="119">
        <f t="shared" si="7"/>
        <v>6.38</v>
      </c>
      <c r="Q417" s="122" t="s">
        <v>426</v>
      </c>
      <c r="R417" s="121" t="s">
        <v>4136</v>
      </c>
      <c r="S417" s="122">
        <v>6.38</v>
      </c>
      <c r="T417" s="122" t="s">
        <v>3089</v>
      </c>
    </row>
    <row r="418" spans="7:20" s="145" customFormat="1" hidden="1">
      <c r="G418" s="152"/>
      <c r="K418" s="128"/>
      <c r="M418" s="114" t="s">
        <v>641</v>
      </c>
      <c r="N418" s="118">
        <v>11.2</v>
      </c>
      <c r="O418" s="118">
        <v>49.2</v>
      </c>
      <c r="P418" s="119">
        <f t="shared" si="7"/>
        <v>7.16</v>
      </c>
      <c r="Q418" s="122" t="s">
        <v>642</v>
      </c>
      <c r="R418" s="121" t="s">
        <v>4195</v>
      </c>
      <c r="S418" s="122">
        <v>7.16</v>
      </c>
      <c r="T418" s="122" t="s">
        <v>366</v>
      </c>
    </row>
    <row r="419" spans="7:20" s="145" customFormat="1" hidden="1">
      <c r="G419" s="152"/>
      <c r="K419" s="128"/>
      <c r="M419" s="114" t="s">
        <v>766</v>
      </c>
      <c r="N419" s="118">
        <v>1.6</v>
      </c>
      <c r="O419" s="118">
        <v>29</v>
      </c>
      <c r="P419" s="119">
        <f t="shared" si="7"/>
        <v>7.91</v>
      </c>
      <c r="Q419" s="120" t="s">
        <v>147</v>
      </c>
      <c r="R419" s="121" t="s">
        <v>3783</v>
      </c>
      <c r="S419" s="122">
        <v>7.91</v>
      </c>
      <c r="T419" s="122" t="s">
        <v>3992</v>
      </c>
    </row>
    <row r="420" spans="7:20" s="145" customFormat="1" hidden="1">
      <c r="G420" s="152"/>
      <c r="K420" s="128"/>
      <c r="M420" s="114" t="s">
        <v>767</v>
      </c>
      <c r="N420" s="118">
        <v>1.3</v>
      </c>
      <c r="O420" s="118">
        <v>23.1</v>
      </c>
      <c r="P420" s="119">
        <f t="shared" si="7"/>
        <v>9.3000000000000007</v>
      </c>
      <c r="Q420" s="120" t="s">
        <v>147</v>
      </c>
      <c r="R420" s="121" t="s">
        <v>3898</v>
      </c>
      <c r="S420" s="122">
        <v>9.3000000000000007</v>
      </c>
      <c r="T420" s="122" t="s">
        <v>1146</v>
      </c>
    </row>
    <row r="421" spans="7:20" s="145" customFormat="1" hidden="1">
      <c r="G421" s="152"/>
      <c r="K421" s="128"/>
      <c r="M421" s="114" t="s">
        <v>768</v>
      </c>
      <c r="N421" s="118">
        <v>8.6</v>
      </c>
      <c r="O421" s="118">
        <v>73.8</v>
      </c>
      <c r="P421" s="119">
        <f t="shared" si="7"/>
        <v>9.4</v>
      </c>
      <c r="Q421" s="122" t="s">
        <v>234</v>
      </c>
      <c r="R421" s="121" t="s">
        <v>3831</v>
      </c>
      <c r="S421" s="122">
        <v>9.4</v>
      </c>
      <c r="T421" s="122" t="s">
        <v>797</v>
      </c>
    </row>
    <row r="422" spans="7:20" s="145" customFormat="1" hidden="1">
      <c r="G422" s="152"/>
      <c r="K422" s="128"/>
      <c r="M422" s="114" t="s">
        <v>769</v>
      </c>
      <c r="N422" s="118">
        <v>10.9</v>
      </c>
      <c r="O422" s="118">
        <v>72.900000000000006</v>
      </c>
      <c r="P422" s="119">
        <f t="shared" si="7"/>
        <v>8.1999999999999993</v>
      </c>
      <c r="Q422" s="122" t="s">
        <v>770</v>
      </c>
      <c r="R422" s="121" t="s">
        <v>3832</v>
      </c>
      <c r="S422" s="122">
        <v>8.1999999999999993</v>
      </c>
      <c r="T422" s="122" t="s">
        <v>404</v>
      </c>
    </row>
    <row r="423" spans="7:20" s="145" customFormat="1" hidden="1">
      <c r="G423" s="152"/>
      <c r="K423" s="128"/>
      <c r="M423" s="114" t="s">
        <v>771</v>
      </c>
      <c r="N423" s="118">
        <v>9.6</v>
      </c>
      <c r="O423" s="118">
        <v>73.3</v>
      </c>
      <c r="P423" s="119">
        <f t="shared" si="7"/>
        <v>9.18</v>
      </c>
      <c r="Q423" s="122" t="s">
        <v>772</v>
      </c>
      <c r="R423" s="121" t="s">
        <v>3833</v>
      </c>
      <c r="S423" s="122">
        <v>9.18</v>
      </c>
      <c r="T423" s="122" t="s">
        <v>661</v>
      </c>
    </row>
    <row r="424" spans="7:20" s="145" customFormat="1" hidden="1">
      <c r="G424" s="152"/>
      <c r="K424" s="128"/>
      <c r="M424" s="114" t="s">
        <v>773</v>
      </c>
      <c r="N424" s="118">
        <v>12.4</v>
      </c>
      <c r="O424" s="118">
        <v>49.7</v>
      </c>
      <c r="P424" s="119">
        <f t="shared" si="7"/>
        <v>7.99</v>
      </c>
      <c r="Q424" s="122" t="s">
        <v>774</v>
      </c>
      <c r="R424" s="121" t="s">
        <v>3830</v>
      </c>
      <c r="S424" s="122">
        <v>7.99</v>
      </c>
      <c r="T424" s="122" t="s">
        <v>4014</v>
      </c>
    </row>
    <row r="425" spans="7:20" s="145" customFormat="1" hidden="1">
      <c r="G425" s="152"/>
      <c r="K425" s="128"/>
      <c r="M425" s="114" t="s">
        <v>645</v>
      </c>
      <c r="N425" s="118">
        <v>5.3</v>
      </c>
      <c r="O425" s="118">
        <v>86.6</v>
      </c>
      <c r="P425" s="119">
        <f t="shared" si="7"/>
        <v>9.43</v>
      </c>
      <c r="Q425" s="122" t="s">
        <v>873</v>
      </c>
      <c r="R425" s="121" t="s">
        <v>3834</v>
      </c>
      <c r="S425" s="122">
        <v>9.43</v>
      </c>
      <c r="T425" s="122" t="s">
        <v>543</v>
      </c>
    </row>
    <row r="426" spans="7:20" s="145" customFormat="1" hidden="1">
      <c r="G426" s="152"/>
      <c r="K426" s="128"/>
      <c r="M426" s="114" t="s">
        <v>646</v>
      </c>
      <c r="N426" s="118">
        <v>7.1</v>
      </c>
      <c r="O426" s="118">
        <v>90.9</v>
      </c>
      <c r="P426" s="119">
        <f t="shared" si="7"/>
        <v>9.1999999999999993</v>
      </c>
      <c r="Q426" s="122" t="s">
        <v>647</v>
      </c>
      <c r="R426" s="121" t="s">
        <v>3835</v>
      </c>
      <c r="S426" s="122">
        <v>9.1999999999999993</v>
      </c>
      <c r="T426" s="122" t="s">
        <v>1146</v>
      </c>
    </row>
    <row r="427" spans="7:20" s="145" customFormat="1" hidden="1">
      <c r="G427" s="152"/>
      <c r="K427" s="128"/>
      <c r="M427" s="114" t="s">
        <v>648</v>
      </c>
      <c r="N427" s="118">
        <v>4.7</v>
      </c>
      <c r="O427" s="118">
        <v>87</v>
      </c>
      <c r="P427" s="119">
        <f t="shared" si="7"/>
        <v>7.7</v>
      </c>
      <c r="Q427" s="120" t="s">
        <v>287</v>
      </c>
      <c r="R427" s="121" t="s">
        <v>4478</v>
      </c>
      <c r="S427" s="122">
        <v>7.7</v>
      </c>
      <c r="T427" s="122" t="s">
        <v>558</v>
      </c>
    </row>
    <row r="428" spans="7:20" s="145" customFormat="1" hidden="1">
      <c r="G428" s="152"/>
      <c r="K428" s="128"/>
      <c r="M428" s="114" t="s">
        <v>649</v>
      </c>
      <c r="N428" s="118">
        <v>7.1</v>
      </c>
      <c r="O428" s="118">
        <v>91.4</v>
      </c>
      <c r="P428" s="119">
        <f t="shared" si="7"/>
        <v>7.6</v>
      </c>
      <c r="Q428" s="122" t="s">
        <v>647</v>
      </c>
      <c r="R428" s="121" t="s">
        <v>4061</v>
      </c>
      <c r="S428" s="120">
        <v>7.6</v>
      </c>
      <c r="T428" s="120" t="s">
        <v>369</v>
      </c>
    </row>
    <row r="429" spans="7:20" s="145" customFormat="1" hidden="1">
      <c r="G429" s="152"/>
      <c r="K429" s="128"/>
      <c r="M429" s="114" t="s">
        <v>781</v>
      </c>
      <c r="N429" s="118">
        <v>7.2</v>
      </c>
      <c r="O429" s="118">
        <v>71</v>
      </c>
      <c r="P429" s="119">
        <f t="shared" si="7"/>
        <v>6.85</v>
      </c>
      <c r="Q429" s="122" t="s">
        <v>782</v>
      </c>
      <c r="R429" s="121" t="s">
        <v>4062</v>
      </c>
      <c r="S429" s="122">
        <v>6.85</v>
      </c>
      <c r="T429" s="122" t="s">
        <v>1465</v>
      </c>
    </row>
    <row r="430" spans="7:20" s="145" customFormat="1" hidden="1">
      <c r="G430" s="152"/>
      <c r="K430" s="128"/>
      <c r="M430" s="114" t="s">
        <v>783</v>
      </c>
      <c r="N430" s="118">
        <v>8.4</v>
      </c>
      <c r="O430" s="118">
        <v>61.9</v>
      </c>
      <c r="P430" s="119">
        <f t="shared" si="7"/>
        <v>6.43</v>
      </c>
      <c r="Q430" s="122" t="s">
        <v>784</v>
      </c>
      <c r="R430" s="121" t="s">
        <v>4063</v>
      </c>
      <c r="S430" s="122">
        <v>6.43</v>
      </c>
      <c r="T430" s="122" t="s">
        <v>2711</v>
      </c>
    </row>
    <row r="431" spans="7:20" s="145" customFormat="1" hidden="1">
      <c r="G431" s="152"/>
      <c r="K431" s="128"/>
      <c r="M431" s="114" t="s">
        <v>785</v>
      </c>
      <c r="N431" s="118">
        <v>8</v>
      </c>
      <c r="O431" s="118">
        <v>70.3</v>
      </c>
      <c r="P431" s="119">
        <f t="shared" si="7"/>
        <v>8.27</v>
      </c>
      <c r="Q431" s="122" t="s">
        <v>786</v>
      </c>
      <c r="R431" s="121" t="s">
        <v>4199</v>
      </c>
      <c r="S431" s="122">
        <v>8.27</v>
      </c>
      <c r="T431" s="122" t="s">
        <v>3100</v>
      </c>
    </row>
    <row r="432" spans="7:20" s="145" customFormat="1" hidden="1">
      <c r="G432" s="152"/>
      <c r="K432" s="128"/>
      <c r="M432" s="114" t="s">
        <v>923</v>
      </c>
      <c r="N432" s="118">
        <v>6.6</v>
      </c>
      <c r="O432" s="118">
        <v>78.7</v>
      </c>
      <c r="P432" s="119">
        <f t="shared" si="7"/>
        <v>9.4</v>
      </c>
      <c r="Q432" s="122" t="s">
        <v>924</v>
      </c>
      <c r="R432" s="121" t="s">
        <v>4064</v>
      </c>
      <c r="S432" s="122">
        <v>9.4</v>
      </c>
      <c r="T432" s="122" t="s">
        <v>377</v>
      </c>
    </row>
    <row r="433" spans="7:20" s="145" customFormat="1" hidden="1">
      <c r="G433" s="152"/>
      <c r="K433" s="128"/>
      <c r="M433" s="114" t="s">
        <v>796</v>
      </c>
      <c r="N433" s="118">
        <v>11</v>
      </c>
      <c r="O433" s="118">
        <v>64.599999999999994</v>
      </c>
      <c r="P433" s="119">
        <f t="shared" si="7"/>
        <v>3.4</v>
      </c>
      <c r="Q433" s="122" t="s">
        <v>797</v>
      </c>
      <c r="R433" s="121" t="s">
        <v>4065</v>
      </c>
      <c r="S433" s="122">
        <v>3.4</v>
      </c>
      <c r="T433" s="122" t="s">
        <v>2000</v>
      </c>
    </row>
    <row r="434" spans="7:20" s="145" customFormat="1" hidden="1">
      <c r="G434" s="152"/>
      <c r="K434" s="128"/>
      <c r="M434" s="114" t="s">
        <v>798</v>
      </c>
      <c r="N434" s="118">
        <v>11.8</v>
      </c>
      <c r="O434" s="118">
        <v>83.4</v>
      </c>
      <c r="P434" s="119">
        <f t="shared" si="7"/>
        <v>7.3</v>
      </c>
      <c r="Q434" s="122" t="s">
        <v>799</v>
      </c>
      <c r="R434" s="121" t="s">
        <v>4066</v>
      </c>
      <c r="S434" s="122">
        <v>7.3</v>
      </c>
      <c r="T434" s="122" t="s">
        <v>403</v>
      </c>
    </row>
    <row r="435" spans="7:20" s="145" customFormat="1" hidden="1">
      <c r="G435" s="152"/>
      <c r="K435" s="128"/>
      <c r="M435" s="114" t="s">
        <v>931</v>
      </c>
      <c r="N435" s="118">
        <v>8.6999999999999993</v>
      </c>
      <c r="O435" s="118">
        <v>75.7</v>
      </c>
      <c r="P435" s="119">
        <f t="shared" si="7"/>
        <v>9.6</v>
      </c>
      <c r="Q435" s="122" t="s">
        <v>454</v>
      </c>
      <c r="R435" s="121" t="s">
        <v>3958</v>
      </c>
      <c r="S435" s="122">
        <v>9.6</v>
      </c>
      <c r="T435" s="122" t="s">
        <v>728</v>
      </c>
    </row>
    <row r="436" spans="7:20" s="145" customFormat="1" hidden="1">
      <c r="G436" s="152"/>
      <c r="K436" s="128"/>
      <c r="M436" s="114" t="s">
        <v>932</v>
      </c>
      <c r="N436" s="118">
        <v>7.9</v>
      </c>
      <c r="O436" s="118">
        <v>80.7</v>
      </c>
      <c r="P436" s="119">
        <f t="shared" si="7"/>
        <v>7.1</v>
      </c>
      <c r="Q436" s="122" t="s">
        <v>466</v>
      </c>
      <c r="R436" s="121" t="s">
        <v>4067</v>
      </c>
      <c r="S436" s="122">
        <v>7.1</v>
      </c>
      <c r="T436" s="122" t="s">
        <v>240</v>
      </c>
    </row>
    <row r="437" spans="7:20" s="145" customFormat="1" hidden="1">
      <c r="G437" s="152"/>
      <c r="K437" s="128"/>
      <c r="M437" s="114" t="s">
        <v>800</v>
      </c>
      <c r="N437" s="118">
        <v>4.4000000000000004</v>
      </c>
      <c r="O437" s="118">
        <v>15.6</v>
      </c>
      <c r="P437" s="119">
        <f t="shared" si="7"/>
        <v>8.39</v>
      </c>
      <c r="Q437" s="122" t="s">
        <v>543</v>
      </c>
      <c r="R437" s="121" t="s">
        <v>4119</v>
      </c>
      <c r="S437" s="122">
        <v>8.39</v>
      </c>
      <c r="T437" s="122" t="s">
        <v>332</v>
      </c>
    </row>
    <row r="438" spans="7:20" s="145" customFormat="1" hidden="1">
      <c r="G438" s="152"/>
      <c r="K438" s="128"/>
      <c r="M438" s="114" t="s">
        <v>938</v>
      </c>
      <c r="N438" s="118">
        <v>4.9000000000000004</v>
      </c>
      <c r="O438" s="118">
        <v>14.2</v>
      </c>
      <c r="P438" s="119">
        <f t="shared" si="7"/>
        <v>9.16</v>
      </c>
      <c r="Q438" s="122" t="s">
        <v>722</v>
      </c>
      <c r="R438" s="121" t="s">
        <v>3898</v>
      </c>
      <c r="S438" s="122">
        <v>9.16</v>
      </c>
      <c r="T438" s="122" t="s">
        <v>1067</v>
      </c>
    </row>
    <row r="439" spans="7:20" s="145" customFormat="1" hidden="1">
      <c r="G439" s="152"/>
      <c r="K439" s="128"/>
      <c r="M439" s="114" t="s">
        <v>939</v>
      </c>
      <c r="N439" s="118">
        <v>4.7</v>
      </c>
      <c r="O439" s="118">
        <v>86.8</v>
      </c>
      <c r="P439" s="119">
        <f t="shared" si="7"/>
        <v>8.65</v>
      </c>
      <c r="Q439" s="122" t="s">
        <v>940</v>
      </c>
      <c r="R439" s="121" t="s">
        <v>3775</v>
      </c>
      <c r="S439" s="122">
        <v>8.65</v>
      </c>
      <c r="T439" s="122" t="s">
        <v>223</v>
      </c>
    </row>
    <row r="440" spans="7:20" s="145" customFormat="1" hidden="1">
      <c r="G440" s="152"/>
      <c r="K440" s="128"/>
      <c r="M440" s="114" t="s">
        <v>941</v>
      </c>
      <c r="N440" s="118">
        <v>13.2</v>
      </c>
      <c r="O440" s="118">
        <v>72</v>
      </c>
      <c r="P440" s="119">
        <f t="shared" si="7"/>
        <v>6.18</v>
      </c>
      <c r="Q440" s="122" t="s">
        <v>499</v>
      </c>
      <c r="R440" s="121" t="s">
        <v>4068</v>
      </c>
      <c r="S440" s="122">
        <v>6.18</v>
      </c>
      <c r="T440" s="122" t="s">
        <v>4007</v>
      </c>
    </row>
    <row r="441" spans="7:20" s="145" customFormat="1" hidden="1">
      <c r="G441" s="152"/>
      <c r="K441" s="128"/>
      <c r="M441" s="114" t="s">
        <v>942</v>
      </c>
      <c r="N441" s="118">
        <v>4.5999999999999996</v>
      </c>
      <c r="O441" s="118">
        <v>89.6</v>
      </c>
      <c r="P441" s="119">
        <f t="shared" si="7"/>
        <v>5.1100000000000003</v>
      </c>
      <c r="Q441" s="122" t="s">
        <v>797</v>
      </c>
      <c r="R441" s="121" t="s">
        <v>4069</v>
      </c>
      <c r="S441" s="122">
        <v>5.1100000000000003</v>
      </c>
      <c r="T441" s="122" t="s">
        <v>776</v>
      </c>
    </row>
    <row r="442" spans="7:20" s="145" customFormat="1" hidden="1">
      <c r="G442" s="152"/>
      <c r="K442" s="128"/>
      <c r="M442" s="114" t="s">
        <v>809</v>
      </c>
      <c r="N442" s="118">
        <v>5.7</v>
      </c>
      <c r="O442" s="118">
        <v>91.2</v>
      </c>
      <c r="P442" s="119">
        <f t="shared" si="7"/>
        <v>9</v>
      </c>
      <c r="Q442" s="122" t="s">
        <v>364</v>
      </c>
      <c r="R442" s="121" t="s">
        <v>4070</v>
      </c>
      <c r="S442" s="122">
        <v>9</v>
      </c>
      <c r="T442" s="122" t="s">
        <v>1146</v>
      </c>
    </row>
    <row r="443" spans="7:20" s="145" customFormat="1" hidden="1">
      <c r="G443" s="152"/>
      <c r="K443" s="128"/>
      <c r="M443" s="114" t="s">
        <v>810</v>
      </c>
      <c r="N443" s="118">
        <v>3.8</v>
      </c>
      <c r="O443" s="118">
        <v>95.4</v>
      </c>
      <c r="P443" s="119">
        <f t="shared" si="7"/>
        <v>7.9</v>
      </c>
      <c r="Q443" s="122" t="s">
        <v>287</v>
      </c>
      <c r="R443" s="121" t="s">
        <v>4071</v>
      </c>
      <c r="S443" s="122">
        <v>7.9</v>
      </c>
      <c r="T443" s="122" t="s">
        <v>404</v>
      </c>
    </row>
    <row r="444" spans="7:20" s="145" customFormat="1" hidden="1">
      <c r="G444" s="152"/>
      <c r="K444" s="128"/>
      <c r="M444" s="114" t="s">
        <v>689</v>
      </c>
      <c r="N444" s="118">
        <v>8.4</v>
      </c>
      <c r="O444" s="118">
        <v>74</v>
      </c>
      <c r="P444" s="119">
        <f t="shared" si="7"/>
        <v>8.6</v>
      </c>
      <c r="Q444" s="122" t="s">
        <v>690</v>
      </c>
      <c r="R444" s="121" t="s">
        <v>4072</v>
      </c>
      <c r="S444" s="122">
        <v>8.6</v>
      </c>
      <c r="T444" s="122" t="s">
        <v>223</v>
      </c>
    </row>
    <row r="445" spans="7:20" s="145" customFormat="1" hidden="1">
      <c r="G445" s="152"/>
      <c r="K445" s="128"/>
      <c r="M445" s="114" t="s">
        <v>688</v>
      </c>
      <c r="N445" s="118">
        <v>10.9</v>
      </c>
      <c r="O445" s="118">
        <v>71.2</v>
      </c>
      <c r="P445" s="119">
        <f t="shared" si="7"/>
        <v>7.94</v>
      </c>
      <c r="Q445" s="122" t="s">
        <v>499</v>
      </c>
      <c r="R445" s="121" t="s">
        <v>3833</v>
      </c>
      <c r="S445" s="122">
        <v>7.94</v>
      </c>
      <c r="T445" s="122" t="s">
        <v>1505</v>
      </c>
    </row>
    <row r="446" spans="7:20" s="145" customFormat="1" hidden="1">
      <c r="G446" s="152"/>
      <c r="K446" s="128"/>
      <c r="M446" s="114" t="s">
        <v>564</v>
      </c>
      <c r="N446" s="118">
        <v>9.8000000000000007</v>
      </c>
      <c r="O446" s="118">
        <v>72.8</v>
      </c>
      <c r="P446" s="119">
        <f t="shared" si="7"/>
        <v>8.6</v>
      </c>
      <c r="Q446" s="122" t="s">
        <v>335</v>
      </c>
      <c r="R446" s="121" t="s">
        <v>4073</v>
      </c>
      <c r="S446" s="122">
        <v>8.6</v>
      </c>
      <c r="T446" s="122" t="s">
        <v>283</v>
      </c>
    </row>
    <row r="447" spans="7:20" s="145" customFormat="1" hidden="1">
      <c r="G447" s="152"/>
      <c r="K447" s="128"/>
      <c r="M447" s="114" t="s">
        <v>565</v>
      </c>
      <c r="N447" s="118">
        <v>6.5</v>
      </c>
      <c r="O447" s="118">
        <v>83.2</v>
      </c>
      <c r="P447" s="119">
        <f t="shared" si="7"/>
        <v>7.75</v>
      </c>
      <c r="Q447" s="122" t="s">
        <v>566</v>
      </c>
      <c r="R447" s="121" t="s">
        <v>4069</v>
      </c>
      <c r="S447" s="122">
        <v>7.75</v>
      </c>
      <c r="T447" s="122" t="s">
        <v>4092</v>
      </c>
    </row>
    <row r="448" spans="7:20" s="145" customFormat="1" hidden="1">
      <c r="G448" s="152"/>
      <c r="K448" s="128"/>
      <c r="M448" s="114" t="s">
        <v>443</v>
      </c>
      <c r="N448" s="118">
        <v>10.5</v>
      </c>
      <c r="O448" s="118">
        <v>72.7</v>
      </c>
      <c r="P448" s="119">
        <f t="shared" si="7"/>
        <v>7.88</v>
      </c>
      <c r="Q448" s="122" t="s">
        <v>444</v>
      </c>
      <c r="R448" s="121" t="s">
        <v>4074</v>
      </c>
      <c r="S448" s="122">
        <v>7.88</v>
      </c>
      <c r="T448" s="122" t="s">
        <v>2549</v>
      </c>
    </row>
    <row r="449" spans="7:20" s="145" customFormat="1" hidden="1">
      <c r="G449" s="152"/>
      <c r="K449" s="128"/>
      <c r="M449" s="114" t="s">
        <v>567</v>
      </c>
      <c r="N449" s="118">
        <v>10.5</v>
      </c>
      <c r="O449" s="118">
        <v>72.7</v>
      </c>
      <c r="P449" s="119">
        <f t="shared" si="7"/>
        <v>7.41</v>
      </c>
      <c r="Q449" s="120" t="s">
        <v>444</v>
      </c>
      <c r="R449" s="121">
        <v>332</v>
      </c>
      <c r="S449" s="122">
        <v>7.41</v>
      </c>
      <c r="T449" s="122" t="s">
        <v>4015</v>
      </c>
    </row>
    <row r="450" spans="7:20" s="145" customFormat="1" hidden="1">
      <c r="G450" s="152"/>
      <c r="K450" s="128"/>
      <c r="M450" s="114" t="s">
        <v>568</v>
      </c>
      <c r="N450" s="118">
        <v>17.5</v>
      </c>
      <c r="O450" s="118">
        <v>0</v>
      </c>
      <c r="P450" s="119">
        <f t="shared" si="7"/>
        <v>8.74</v>
      </c>
      <c r="Q450" s="120" t="s">
        <v>147</v>
      </c>
      <c r="R450" s="121" t="s">
        <v>4218</v>
      </c>
      <c r="S450" s="122">
        <v>8.74</v>
      </c>
      <c r="T450" s="122" t="s">
        <v>1552</v>
      </c>
    </row>
    <row r="451" spans="7:20" s="145" customFormat="1" hidden="1">
      <c r="G451" s="152"/>
      <c r="K451" s="128"/>
      <c r="M451" s="114" t="s">
        <v>447</v>
      </c>
      <c r="N451" s="118">
        <v>7.3</v>
      </c>
      <c r="O451" s="118">
        <v>5.9</v>
      </c>
      <c r="P451" s="119">
        <f t="shared" si="7"/>
        <v>7.71</v>
      </c>
      <c r="Q451" s="122" t="s">
        <v>448</v>
      </c>
      <c r="R451" s="121" t="s">
        <v>3902</v>
      </c>
      <c r="S451" s="122">
        <v>7.71</v>
      </c>
      <c r="T451" s="122" t="s">
        <v>404</v>
      </c>
    </row>
    <row r="452" spans="7:20" s="145" customFormat="1" hidden="1">
      <c r="G452" s="152"/>
      <c r="K452" s="128"/>
      <c r="M452" s="114" t="s">
        <v>831</v>
      </c>
      <c r="N452" s="118">
        <v>7.3</v>
      </c>
      <c r="O452" s="118">
        <v>5.9</v>
      </c>
      <c r="P452" s="119">
        <f t="shared" si="7"/>
        <v>8.81</v>
      </c>
      <c r="Q452" s="122" t="s">
        <v>832</v>
      </c>
      <c r="R452" s="121" t="s">
        <v>3894</v>
      </c>
      <c r="S452" s="122">
        <v>8.81</v>
      </c>
      <c r="T452" s="122" t="s">
        <v>3277</v>
      </c>
    </row>
    <row r="453" spans="7:20" s="145" customFormat="1" hidden="1">
      <c r="G453" s="152"/>
      <c r="K453" s="128"/>
      <c r="M453" s="114" t="s">
        <v>833</v>
      </c>
      <c r="N453" s="118">
        <v>7.3</v>
      </c>
      <c r="O453" s="118">
        <v>5.8</v>
      </c>
      <c r="P453" s="119">
        <f t="shared" si="7"/>
        <v>6.9</v>
      </c>
      <c r="Q453" s="122" t="s">
        <v>44</v>
      </c>
      <c r="R453" s="121" t="s">
        <v>4075</v>
      </c>
      <c r="S453" s="122">
        <v>6.9</v>
      </c>
      <c r="T453" s="122" t="s">
        <v>551</v>
      </c>
    </row>
    <row r="454" spans="7:20" s="145" customFormat="1" hidden="1">
      <c r="G454" s="152"/>
      <c r="K454" s="128"/>
      <c r="M454" s="114" t="s">
        <v>834</v>
      </c>
      <c r="N454" s="118">
        <v>3.3</v>
      </c>
      <c r="O454" s="118">
        <v>2.8</v>
      </c>
      <c r="P454" s="119">
        <f t="shared" si="7"/>
        <v>6.9</v>
      </c>
      <c r="Q454" s="122" t="s">
        <v>56</v>
      </c>
      <c r="R454" s="121" t="s">
        <v>3955</v>
      </c>
      <c r="S454" s="122">
        <v>6.9</v>
      </c>
      <c r="T454" s="122" t="s">
        <v>551</v>
      </c>
    </row>
    <row r="455" spans="7:20" s="145" customFormat="1" hidden="1">
      <c r="G455" s="152"/>
      <c r="K455" s="128"/>
      <c r="M455" s="114" t="s">
        <v>835</v>
      </c>
      <c r="N455" s="118">
        <v>3.3</v>
      </c>
      <c r="O455" s="118">
        <v>2.8</v>
      </c>
      <c r="P455" s="119">
        <f t="shared" si="7"/>
        <v>8.9</v>
      </c>
      <c r="Q455" s="120" t="s">
        <v>56</v>
      </c>
      <c r="R455" s="121" t="s">
        <v>3955</v>
      </c>
      <c r="S455" s="122">
        <v>8.9</v>
      </c>
      <c r="T455" s="122" t="s">
        <v>797</v>
      </c>
    </row>
    <row r="456" spans="7:20" s="145" customFormat="1" hidden="1">
      <c r="G456" s="152"/>
      <c r="K456" s="128"/>
      <c r="M456" s="114" t="s">
        <v>836</v>
      </c>
      <c r="N456" s="118">
        <v>4.3</v>
      </c>
      <c r="O456" s="118">
        <v>3.2</v>
      </c>
      <c r="P456" s="119">
        <f t="shared" si="7"/>
        <v>7.1</v>
      </c>
      <c r="Q456" s="122" t="s">
        <v>710</v>
      </c>
      <c r="R456" s="121" t="s">
        <v>4295</v>
      </c>
      <c r="S456" s="122">
        <v>7.1</v>
      </c>
      <c r="T456" s="122" t="s">
        <v>514</v>
      </c>
    </row>
    <row r="457" spans="7:20" s="145" customFormat="1" hidden="1">
      <c r="G457" s="152"/>
      <c r="K457" s="128"/>
      <c r="M457" s="114" t="s">
        <v>705</v>
      </c>
      <c r="N457" s="118">
        <v>4.0999999999999996</v>
      </c>
      <c r="O457" s="118">
        <v>3.5</v>
      </c>
      <c r="P457" s="119">
        <f t="shared" si="7"/>
        <v>6</v>
      </c>
      <c r="Q457" s="120" t="s">
        <v>56</v>
      </c>
      <c r="R457" s="121" t="s">
        <v>4295</v>
      </c>
      <c r="S457" s="122">
        <v>6</v>
      </c>
      <c r="T457" s="122" t="s">
        <v>4016</v>
      </c>
    </row>
    <row r="458" spans="7:20" s="145" customFormat="1" hidden="1">
      <c r="G458" s="152"/>
      <c r="K458" s="128"/>
      <c r="M458" s="114" t="s">
        <v>706</v>
      </c>
      <c r="N458" s="118">
        <v>2.1</v>
      </c>
      <c r="O458" s="118">
        <v>1.3</v>
      </c>
      <c r="P458" s="119">
        <v>3.7</v>
      </c>
      <c r="Q458" s="122" t="s">
        <v>166</v>
      </c>
      <c r="R458" s="121" t="s">
        <v>4296</v>
      </c>
      <c r="S458" s="122">
        <v>8.8000000000000007</v>
      </c>
      <c r="T458" s="122" t="s">
        <v>797</v>
      </c>
    </row>
    <row r="459" spans="7:20" s="145" customFormat="1" hidden="1">
      <c r="G459" s="152"/>
      <c r="K459" s="128"/>
      <c r="M459" s="114" t="s">
        <v>707</v>
      </c>
      <c r="N459" s="118">
        <v>3.9</v>
      </c>
      <c r="O459" s="118">
        <v>2.6</v>
      </c>
      <c r="P459" s="119">
        <v>5.8</v>
      </c>
      <c r="Q459" s="122" t="s">
        <v>343</v>
      </c>
      <c r="R459" s="121" t="s">
        <v>4289</v>
      </c>
      <c r="S459" s="122">
        <v>9</v>
      </c>
      <c r="T459" s="122" t="s">
        <v>377</v>
      </c>
    </row>
    <row r="460" spans="7:20" s="145" customFormat="1" hidden="1">
      <c r="G460" s="152"/>
      <c r="K460" s="128"/>
      <c r="M460" s="114" t="s">
        <v>708</v>
      </c>
      <c r="N460" s="118">
        <v>1.2</v>
      </c>
      <c r="O460" s="118">
        <v>22.2</v>
      </c>
      <c r="P460" s="119">
        <f t="shared" si="7"/>
        <v>9.1</v>
      </c>
      <c r="Q460" s="120" t="s">
        <v>30</v>
      </c>
      <c r="R460" s="121" t="s">
        <v>4119</v>
      </c>
      <c r="S460" s="122">
        <v>9.1</v>
      </c>
      <c r="T460" s="122" t="s">
        <v>141</v>
      </c>
    </row>
    <row r="461" spans="7:20" s="145" customFormat="1" hidden="1">
      <c r="G461" s="152"/>
      <c r="K461" s="128"/>
      <c r="M461" s="114" t="s">
        <v>709</v>
      </c>
      <c r="N461" s="118">
        <v>0.7</v>
      </c>
      <c r="O461" s="118">
        <v>20</v>
      </c>
      <c r="P461" s="119">
        <f t="shared" ref="P461:P524" si="8">SUM(S461:T461)</f>
        <v>9.1</v>
      </c>
      <c r="Q461" s="120" t="s">
        <v>30</v>
      </c>
      <c r="R461" s="121" t="s">
        <v>4197</v>
      </c>
      <c r="S461" s="122">
        <v>9.1</v>
      </c>
      <c r="T461" s="122" t="s">
        <v>141</v>
      </c>
    </row>
    <row r="462" spans="7:20" s="145" customFormat="1" hidden="1">
      <c r="G462" s="152"/>
      <c r="K462" s="128"/>
      <c r="M462" s="114" t="s">
        <v>842</v>
      </c>
      <c r="N462" s="118">
        <v>6.2</v>
      </c>
      <c r="O462" s="118">
        <v>54.3</v>
      </c>
      <c r="P462" s="119">
        <f t="shared" si="8"/>
        <v>9.1</v>
      </c>
      <c r="Q462" s="122" t="s">
        <v>843</v>
      </c>
      <c r="R462" s="121" t="s">
        <v>4175</v>
      </c>
      <c r="S462" s="120">
        <v>9.1</v>
      </c>
      <c r="T462" s="120" t="s">
        <v>141</v>
      </c>
    </row>
    <row r="463" spans="7:20" s="145" customFormat="1" hidden="1">
      <c r="G463" s="152"/>
      <c r="K463" s="128"/>
      <c r="M463" s="114" t="s">
        <v>844</v>
      </c>
      <c r="N463" s="118">
        <v>2.9</v>
      </c>
      <c r="O463" s="118">
        <v>3.5</v>
      </c>
      <c r="P463" s="119">
        <f t="shared" si="8"/>
        <v>6.69</v>
      </c>
      <c r="Q463" s="122" t="s">
        <v>213</v>
      </c>
      <c r="R463" s="121" t="s">
        <v>4289</v>
      </c>
      <c r="S463" s="122">
        <v>6.69</v>
      </c>
      <c r="T463" s="122" t="s">
        <v>4017</v>
      </c>
    </row>
    <row r="464" spans="7:20" s="145" customFormat="1" hidden="1">
      <c r="G464" s="152"/>
      <c r="K464" s="128"/>
      <c r="M464" s="114" t="s">
        <v>845</v>
      </c>
      <c r="N464" s="118">
        <v>3.5</v>
      </c>
      <c r="O464" s="118">
        <v>4.0999999999999996</v>
      </c>
      <c r="P464" s="119">
        <f t="shared" si="8"/>
        <v>7.14</v>
      </c>
      <c r="Q464" s="122" t="s">
        <v>213</v>
      </c>
      <c r="R464" s="121" t="s">
        <v>3953</v>
      </c>
      <c r="S464" s="122">
        <v>7.14</v>
      </c>
      <c r="T464" s="122" t="s">
        <v>3079</v>
      </c>
    </row>
    <row r="465" spans="7:20" s="145" customFormat="1" hidden="1">
      <c r="G465" s="152"/>
      <c r="K465" s="128"/>
      <c r="M465" s="114" t="s">
        <v>846</v>
      </c>
      <c r="N465" s="118">
        <v>1.7</v>
      </c>
      <c r="O465" s="118">
        <v>10.1</v>
      </c>
      <c r="P465" s="119">
        <f t="shared" si="8"/>
        <v>8.6999999999999993</v>
      </c>
      <c r="Q465" s="122" t="s">
        <v>982</v>
      </c>
      <c r="R465" s="121" t="s">
        <v>3972</v>
      </c>
      <c r="S465" s="122">
        <v>8.6999999999999993</v>
      </c>
      <c r="T465" s="122" t="s">
        <v>797</v>
      </c>
    </row>
    <row r="466" spans="7:20" s="145" customFormat="1" hidden="1">
      <c r="G466" s="152"/>
      <c r="K466" s="128"/>
      <c r="M466" s="114" t="s">
        <v>847</v>
      </c>
      <c r="N466" s="118">
        <v>1.7</v>
      </c>
      <c r="O466" s="118">
        <v>10.199999999999999</v>
      </c>
      <c r="P466" s="119">
        <f t="shared" si="8"/>
        <v>6.58</v>
      </c>
      <c r="Q466" s="122" t="s">
        <v>595</v>
      </c>
      <c r="R466" s="121" t="s">
        <v>3962</v>
      </c>
      <c r="S466" s="122">
        <v>6.58</v>
      </c>
      <c r="T466" s="122" t="s">
        <v>910</v>
      </c>
    </row>
    <row r="467" spans="7:20" s="145" customFormat="1" hidden="1">
      <c r="G467" s="152"/>
      <c r="K467" s="128"/>
      <c r="M467" s="114" t="s">
        <v>848</v>
      </c>
      <c r="N467" s="118">
        <v>8.1</v>
      </c>
      <c r="O467" s="118">
        <v>84.9</v>
      </c>
      <c r="P467" s="119">
        <f t="shared" si="8"/>
        <v>8.5</v>
      </c>
      <c r="Q467" s="114"/>
      <c r="R467" s="121" t="s">
        <v>4290</v>
      </c>
      <c r="S467" s="122">
        <v>8.5</v>
      </c>
      <c r="T467" s="122" t="s">
        <v>1146</v>
      </c>
    </row>
    <row r="468" spans="7:20" s="145" customFormat="1" hidden="1">
      <c r="G468" s="152"/>
      <c r="K468" s="128"/>
      <c r="M468" s="114" t="s">
        <v>849</v>
      </c>
      <c r="N468" s="118">
        <v>20.5</v>
      </c>
      <c r="O468" s="118">
        <v>63</v>
      </c>
      <c r="P468" s="119">
        <f t="shared" si="8"/>
        <v>8</v>
      </c>
      <c r="Q468" s="122" t="s">
        <v>468</v>
      </c>
      <c r="R468" s="121" t="s">
        <v>3895</v>
      </c>
      <c r="S468" s="122">
        <v>8</v>
      </c>
      <c r="T468" s="122" t="s">
        <v>452</v>
      </c>
    </row>
    <row r="469" spans="7:20" s="145" customFormat="1" hidden="1">
      <c r="G469" s="152"/>
      <c r="K469" s="128"/>
      <c r="M469" s="114" t="s">
        <v>987</v>
      </c>
      <c r="N469" s="118">
        <v>14.4</v>
      </c>
      <c r="O469" s="118">
        <v>57.3</v>
      </c>
      <c r="P469" s="119">
        <f t="shared" si="8"/>
        <v>7.4</v>
      </c>
      <c r="Q469" s="122" t="s">
        <v>129</v>
      </c>
      <c r="R469" s="121" t="s">
        <v>4291</v>
      </c>
      <c r="S469" s="122">
        <v>7.4</v>
      </c>
      <c r="T469" s="122" t="s">
        <v>404</v>
      </c>
    </row>
    <row r="470" spans="7:20" s="145" customFormat="1" hidden="1">
      <c r="G470" s="152"/>
      <c r="K470" s="128"/>
      <c r="M470" s="114" t="s">
        <v>853</v>
      </c>
      <c r="N470" s="118">
        <v>15.9</v>
      </c>
      <c r="O470" s="118">
        <v>4.9000000000000004</v>
      </c>
      <c r="P470" s="119">
        <f t="shared" si="8"/>
        <v>9.1</v>
      </c>
      <c r="Q470" s="122" t="s">
        <v>340</v>
      </c>
      <c r="R470" s="121" t="s">
        <v>3828</v>
      </c>
      <c r="S470" s="122">
        <v>9.1</v>
      </c>
      <c r="T470" s="122" t="s">
        <v>466</v>
      </c>
    </row>
    <row r="471" spans="7:20" s="145" customFormat="1" hidden="1">
      <c r="G471" s="152"/>
      <c r="K471" s="128"/>
      <c r="M471" s="114" t="s">
        <v>854</v>
      </c>
      <c r="N471" s="118">
        <v>18.3</v>
      </c>
      <c r="O471" s="118">
        <v>8.5</v>
      </c>
      <c r="P471" s="119">
        <f t="shared" si="8"/>
        <v>9.1</v>
      </c>
      <c r="Q471" s="122" t="s">
        <v>855</v>
      </c>
      <c r="R471" s="121" t="s">
        <v>4543</v>
      </c>
      <c r="S471" s="122">
        <v>9.1</v>
      </c>
      <c r="T471" s="122" t="s">
        <v>466</v>
      </c>
    </row>
    <row r="472" spans="7:20" s="145" customFormat="1" hidden="1">
      <c r="G472" s="152"/>
      <c r="K472" s="128"/>
      <c r="M472" s="114" t="s">
        <v>990</v>
      </c>
      <c r="N472" s="118">
        <v>28.5</v>
      </c>
      <c r="O472" s="118">
        <v>0.1</v>
      </c>
      <c r="P472" s="119">
        <f t="shared" si="8"/>
        <v>7.58</v>
      </c>
      <c r="Q472" s="122" t="s">
        <v>991</v>
      </c>
      <c r="R472" s="121" t="s">
        <v>4292</v>
      </c>
      <c r="S472" s="122">
        <v>7.58</v>
      </c>
      <c r="T472" s="122" t="s">
        <v>2374</v>
      </c>
    </row>
    <row r="473" spans="7:20" s="145" customFormat="1" hidden="1">
      <c r="G473" s="152"/>
      <c r="K473" s="128"/>
      <c r="M473" s="114" t="s">
        <v>992</v>
      </c>
      <c r="N473" s="118">
        <v>26.5</v>
      </c>
      <c r="O473" s="118">
        <v>0.1</v>
      </c>
      <c r="P473" s="119">
        <f t="shared" si="8"/>
        <v>7.17</v>
      </c>
      <c r="Q473" s="122" t="s">
        <v>993</v>
      </c>
      <c r="R473" s="121" t="s">
        <v>4072</v>
      </c>
      <c r="S473" s="122">
        <v>7.17</v>
      </c>
      <c r="T473" s="122" t="s">
        <v>4014</v>
      </c>
    </row>
    <row r="474" spans="7:20" s="145" customFormat="1" hidden="1">
      <c r="G474" s="152"/>
      <c r="K474" s="128"/>
      <c r="M474" s="114" t="s">
        <v>860</v>
      </c>
      <c r="N474" s="118">
        <v>17.100000000000001</v>
      </c>
      <c r="O474" s="118">
        <v>0.1</v>
      </c>
      <c r="P474" s="119">
        <f t="shared" si="8"/>
        <v>7.63</v>
      </c>
      <c r="Q474" s="122" t="s">
        <v>861</v>
      </c>
      <c r="R474" s="121" t="s">
        <v>3900</v>
      </c>
      <c r="S474" s="122">
        <v>7.63</v>
      </c>
      <c r="T474" s="122" t="s">
        <v>260</v>
      </c>
    </row>
    <row r="475" spans="7:20" s="145" customFormat="1" hidden="1">
      <c r="G475" s="152"/>
      <c r="K475" s="128"/>
      <c r="M475" s="114" t="s">
        <v>862</v>
      </c>
      <c r="N475" s="118">
        <v>23.9</v>
      </c>
      <c r="O475" s="118">
        <v>1.1000000000000001</v>
      </c>
      <c r="P475" s="119">
        <f t="shared" si="8"/>
        <v>8.4</v>
      </c>
      <c r="Q475" s="122" t="s">
        <v>863</v>
      </c>
      <c r="R475" s="121" t="s">
        <v>4222</v>
      </c>
      <c r="S475" s="122">
        <v>8.4</v>
      </c>
      <c r="T475" s="122" t="s">
        <v>1146</v>
      </c>
    </row>
    <row r="476" spans="7:20" s="145" customFormat="1" hidden="1">
      <c r="G476" s="152"/>
      <c r="K476" s="128"/>
      <c r="M476" s="114" t="s">
        <v>864</v>
      </c>
      <c r="N476" s="118">
        <v>25</v>
      </c>
      <c r="O476" s="118">
        <v>1.1000000000000001</v>
      </c>
      <c r="P476" s="119">
        <f t="shared" si="8"/>
        <v>8.9</v>
      </c>
      <c r="Q476" s="122" t="s">
        <v>865</v>
      </c>
      <c r="R476" s="121" t="s">
        <v>4293</v>
      </c>
      <c r="S476" s="122">
        <v>8.9</v>
      </c>
      <c r="T476" s="122" t="s">
        <v>728</v>
      </c>
    </row>
    <row r="477" spans="7:20" s="145" customFormat="1" hidden="1">
      <c r="G477" s="152"/>
      <c r="K477" s="128"/>
      <c r="M477" s="114" t="s">
        <v>998</v>
      </c>
      <c r="N477" s="118">
        <v>21</v>
      </c>
      <c r="O477" s="118">
        <v>10.3</v>
      </c>
      <c r="P477" s="119">
        <f t="shared" si="8"/>
        <v>8.6999999999999993</v>
      </c>
      <c r="Q477" s="122" t="s">
        <v>999</v>
      </c>
      <c r="R477" s="121" t="s">
        <v>3900</v>
      </c>
      <c r="S477" s="122">
        <v>8.6999999999999993</v>
      </c>
      <c r="T477" s="122" t="s">
        <v>377</v>
      </c>
    </row>
    <row r="478" spans="7:20" s="145" customFormat="1" hidden="1">
      <c r="G478" s="152"/>
      <c r="K478" s="128"/>
      <c r="M478" s="114" t="s">
        <v>1000</v>
      </c>
      <c r="N478" s="118">
        <v>21.9</v>
      </c>
      <c r="O478" s="118">
        <v>10.3</v>
      </c>
      <c r="P478" s="119">
        <f t="shared" si="8"/>
        <v>6.51</v>
      </c>
      <c r="Q478" s="122" t="s">
        <v>1001</v>
      </c>
      <c r="R478" s="121" t="s">
        <v>4227</v>
      </c>
      <c r="S478" s="122">
        <v>6.51</v>
      </c>
      <c r="T478" s="122" t="s">
        <v>1696</v>
      </c>
    </row>
    <row r="479" spans="7:20" s="145" customFormat="1" hidden="1">
      <c r="G479" s="152"/>
      <c r="K479" s="128"/>
      <c r="M479" s="114" t="s">
        <v>1002</v>
      </c>
      <c r="N479" s="118">
        <v>13.1</v>
      </c>
      <c r="O479" s="118">
        <v>20.9</v>
      </c>
      <c r="P479" s="119">
        <f t="shared" si="8"/>
        <v>7.09</v>
      </c>
      <c r="Q479" s="122" t="s">
        <v>221</v>
      </c>
      <c r="R479" s="121" t="s">
        <v>4045</v>
      </c>
      <c r="S479" s="122">
        <v>7.09</v>
      </c>
      <c r="T479" s="122" t="s">
        <v>3054</v>
      </c>
    </row>
    <row r="480" spans="7:20" s="145" customFormat="1" hidden="1">
      <c r="G480" s="152"/>
      <c r="K480" s="128"/>
      <c r="M480" s="114" t="s">
        <v>1003</v>
      </c>
      <c r="N480" s="118">
        <v>13.6</v>
      </c>
      <c r="O480" s="118">
        <v>28.3</v>
      </c>
      <c r="P480" s="119">
        <f t="shared" si="8"/>
        <v>6.4</v>
      </c>
      <c r="Q480" s="122" t="s">
        <v>604</v>
      </c>
      <c r="R480" s="121" t="s">
        <v>4144</v>
      </c>
      <c r="S480" s="122">
        <v>6.4</v>
      </c>
      <c r="T480" s="122" t="s">
        <v>299</v>
      </c>
    </row>
    <row r="481" spans="7:20" s="145" customFormat="1" hidden="1">
      <c r="G481" s="152"/>
      <c r="K481" s="128"/>
      <c r="M481" s="114" t="s">
        <v>1004</v>
      </c>
      <c r="N481" s="118">
        <v>12.5</v>
      </c>
      <c r="O481" s="118">
        <v>23.4</v>
      </c>
      <c r="P481" s="119">
        <f t="shared" si="8"/>
        <v>7.51</v>
      </c>
      <c r="Q481" s="120" t="s">
        <v>147</v>
      </c>
      <c r="R481" s="121" t="s">
        <v>4046</v>
      </c>
      <c r="S481" s="122">
        <v>7.51</v>
      </c>
      <c r="T481" s="122" t="s">
        <v>212</v>
      </c>
    </row>
    <row r="482" spans="7:20" s="145" customFormat="1" hidden="1">
      <c r="G482" s="152"/>
      <c r="K482" s="128"/>
      <c r="M482" s="114" t="s">
        <v>1005</v>
      </c>
      <c r="N482" s="118">
        <v>14.2</v>
      </c>
      <c r="O482" s="118">
        <v>18.7</v>
      </c>
      <c r="P482" s="119">
        <f t="shared" si="8"/>
        <v>5.78</v>
      </c>
      <c r="Q482" s="122" t="s">
        <v>1006</v>
      </c>
      <c r="R482" s="121" t="s">
        <v>4263</v>
      </c>
      <c r="S482" s="122">
        <v>5.78</v>
      </c>
      <c r="T482" s="122" t="s">
        <v>675</v>
      </c>
    </row>
    <row r="483" spans="7:20" s="145" customFormat="1" hidden="1">
      <c r="G483" s="152"/>
      <c r="K483" s="128"/>
      <c r="M483" s="114" t="s">
        <v>876</v>
      </c>
      <c r="N483" s="118">
        <v>13.5</v>
      </c>
      <c r="O483" s="118">
        <v>31.2</v>
      </c>
      <c r="P483" s="119">
        <f t="shared" si="8"/>
        <v>7.81</v>
      </c>
      <c r="Q483" s="122" t="s">
        <v>371</v>
      </c>
      <c r="R483" s="121" t="s">
        <v>3916</v>
      </c>
      <c r="S483" s="122">
        <v>7.81</v>
      </c>
      <c r="T483" s="122" t="s">
        <v>50</v>
      </c>
    </row>
    <row r="484" spans="7:20" s="145" customFormat="1" hidden="1">
      <c r="G484" s="152"/>
      <c r="K484" s="128"/>
      <c r="M484" s="114" t="s">
        <v>877</v>
      </c>
      <c r="N484" s="118">
        <v>16.3</v>
      </c>
      <c r="O484" s="118">
        <v>21.2</v>
      </c>
      <c r="P484" s="119">
        <f t="shared" si="8"/>
        <v>6.35</v>
      </c>
      <c r="Q484" s="122" t="s">
        <v>245</v>
      </c>
      <c r="R484" s="121" t="s">
        <v>4152</v>
      </c>
      <c r="S484" s="122">
        <v>6.35</v>
      </c>
      <c r="T484" s="122" t="s">
        <v>4017</v>
      </c>
    </row>
    <row r="485" spans="7:20" s="145" customFormat="1" hidden="1">
      <c r="G485" s="152"/>
      <c r="K485" s="128"/>
      <c r="M485" s="114" t="s">
        <v>878</v>
      </c>
      <c r="N485" s="118">
        <v>10.4</v>
      </c>
      <c r="O485" s="118">
        <v>19.2</v>
      </c>
      <c r="P485" s="119">
        <f t="shared" si="8"/>
        <v>8.5500000000000007</v>
      </c>
      <c r="Q485" s="122" t="s">
        <v>240</v>
      </c>
      <c r="R485" s="121" t="s">
        <v>4547</v>
      </c>
      <c r="S485" s="122">
        <v>8.5500000000000007</v>
      </c>
      <c r="T485" s="122" t="s">
        <v>1661</v>
      </c>
    </row>
    <row r="486" spans="7:20" s="145" customFormat="1" hidden="1">
      <c r="G486" s="152"/>
      <c r="K486" s="128"/>
      <c r="M486" s="114" t="s">
        <v>879</v>
      </c>
      <c r="N486" s="118">
        <v>0.6</v>
      </c>
      <c r="O486" s="118">
        <v>0.6</v>
      </c>
      <c r="P486" s="119">
        <f t="shared" si="8"/>
        <v>6.9</v>
      </c>
      <c r="Q486" s="122" t="s">
        <v>880</v>
      </c>
      <c r="R486" s="121" t="s">
        <v>4047</v>
      </c>
      <c r="S486" s="122">
        <v>6.9</v>
      </c>
      <c r="T486" s="122" t="s">
        <v>1098</v>
      </c>
    </row>
    <row r="487" spans="7:20" s="145" customFormat="1" hidden="1">
      <c r="G487" s="152"/>
      <c r="K487" s="128"/>
      <c r="M487" s="114" t="s">
        <v>753</v>
      </c>
      <c r="N487" s="118">
        <v>0.4</v>
      </c>
      <c r="O487" s="118">
        <v>0.5</v>
      </c>
      <c r="P487" s="119">
        <f t="shared" si="8"/>
        <v>8.4</v>
      </c>
      <c r="Q487" s="122" t="s">
        <v>754</v>
      </c>
      <c r="R487" s="121" t="s">
        <v>4048</v>
      </c>
      <c r="S487" s="122">
        <v>8.4</v>
      </c>
      <c r="T487" s="122" t="s">
        <v>797</v>
      </c>
    </row>
    <row r="488" spans="7:20" s="145" customFormat="1" hidden="1">
      <c r="G488" s="152"/>
      <c r="K488" s="128"/>
      <c r="M488" s="114" t="s">
        <v>631</v>
      </c>
      <c r="N488" s="118">
        <v>0.5</v>
      </c>
      <c r="O488" s="118">
        <v>0.8</v>
      </c>
      <c r="P488" s="119">
        <f t="shared" si="8"/>
        <v>5.39</v>
      </c>
      <c r="Q488" s="122" t="s">
        <v>632</v>
      </c>
      <c r="R488" s="121" t="s">
        <v>4049</v>
      </c>
      <c r="S488" s="122">
        <v>5.39</v>
      </c>
      <c r="T488" s="122" t="s">
        <v>4018</v>
      </c>
    </row>
    <row r="489" spans="7:20" s="145" customFormat="1" hidden="1">
      <c r="G489" s="152"/>
      <c r="K489" s="128"/>
      <c r="M489" s="114" t="s">
        <v>633</v>
      </c>
      <c r="N489" s="118">
        <v>0.6</v>
      </c>
      <c r="O489" s="118">
        <v>0.6</v>
      </c>
      <c r="P489" s="119">
        <f t="shared" si="8"/>
        <v>7.33</v>
      </c>
      <c r="Q489" s="122" t="s">
        <v>880</v>
      </c>
      <c r="R489" s="121" t="s">
        <v>4047</v>
      </c>
      <c r="S489" s="122">
        <v>7.33</v>
      </c>
      <c r="T489" s="122" t="s">
        <v>2460</v>
      </c>
    </row>
    <row r="490" spans="7:20" s="145" customFormat="1" hidden="1">
      <c r="G490" s="152"/>
      <c r="K490" s="128"/>
      <c r="M490" s="114" t="s">
        <v>634</v>
      </c>
      <c r="N490" s="118">
        <v>0.6</v>
      </c>
      <c r="O490" s="120" t="s">
        <v>30</v>
      </c>
      <c r="P490" s="119">
        <f t="shared" si="8"/>
        <v>5.64</v>
      </c>
      <c r="Q490" s="122" t="s">
        <v>635</v>
      </c>
      <c r="R490" s="121" t="s">
        <v>4050</v>
      </c>
      <c r="S490" s="122">
        <v>5.64</v>
      </c>
      <c r="T490" s="122" t="s">
        <v>704</v>
      </c>
    </row>
    <row r="491" spans="7:20" s="145" customFormat="1" hidden="1">
      <c r="G491" s="152"/>
      <c r="K491" s="128"/>
      <c r="M491" s="114" t="s">
        <v>501</v>
      </c>
      <c r="N491" s="118">
        <v>7.1</v>
      </c>
      <c r="O491" s="118">
        <v>8.3000000000000007</v>
      </c>
      <c r="P491" s="119">
        <f t="shared" si="8"/>
        <v>9.0299999999999994</v>
      </c>
      <c r="Q491" s="122" t="s">
        <v>452</v>
      </c>
      <c r="R491" s="121" t="s">
        <v>4051</v>
      </c>
      <c r="S491" s="122">
        <v>9.0299999999999994</v>
      </c>
      <c r="T491" s="122" t="s">
        <v>1615</v>
      </c>
    </row>
    <row r="492" spans="7:20" s="145" customFormat="1" hidden="1">
      <c r="G492" s="152"/>
      <c r="K492" s="128"/>
      <c r="M492" s="114" t="s">
        <v>636</v>
      </c>
      <c r="N492" s="118">
        <v>1.1000000000000001</v>
      </c>
      <c r="O492" s="118">
        <v>2.8</v>
      </c>
      <c r="P492" s="119">
        <f t="shared" si="8"/>
        <v>6.77</v>
      </c>
      <c r="Q492" s="122" t="s">
        <v>575</v>
      </c>
      <c r="R492" s="121" t="s">
        <v>4420</v>
      </c>
      <c r="S492" s="122">
        <v>6.77</v>
      </c>
      <c r="T492" s="122" t="s">
        <v>558</v>
      </c>
    </row>
    <row r="493" spans="7:20" s="145" customFormat="1" hidden="1">
      <c r="G493" s="152"/>
      <c r="K493" s="128"/>
      <c r="M493" s="114" t="s">
        <v>637</v>
      </c>
      <c r="N493" s="118">
        <v>1.8</v>
      </c>
      <c r="O493" s="118">
        <v>4.4000000000000004</v>
      </c>
      <c r="P493" s="119">
        <f t="shared" si="8"/>
        <v>7.45</v>
      </c>
      <c r="Q493" s="122" t="s">
        <v>575</v>
      </c>
      <c r="R493" s="121" t="s">
        <v>3778</v>
      </c>
      <c r="S493" s="122">
        <v>7.45</v>
      </c>
      <c r="T493" s="122" t="s">
        <v>548</v>
      </c>
    </row>
    <row r="494" spans="7:20" s="145" customFormat="1" hidden="1">
      <c r="G494" s="152"/>
      <c r="K494" s="128"/>
      <c r="M494" s="114" t="s">
        <v>638</v>
      </c>
      <c r="N494" s="118">
        <v>1</v>
      </c>
      <c r="O494" s="118">
        <v>1.4</v>
      </c>
      <c r="P494" s="119">
        <f t="shared" si="8"/>
        <v>8.3699999999999992</v>
      </c>
      <c r="Q494" s="120" t="s">
        <v>30</v>
      </c>
      <c r="R494" s="121" t="s">
        <v>4052</v>
      </c>
      <c r="S494" s="122">
        <v>8.3699999999999992</v>
      </c>
      <c r="T494" s="122" t="s">
        <v>738</v>
      </c>
    </row>
    <row r="495" spans="7:20" s="145" customFormat="1" hidden="1">
      <c r="G495" s="152"/>
      <c r="K495" s="128"/>
      <c r="M495" s="114" t="s">
        <v>505</v>
      </c>
      <c r="N495" s="118">
        <v>1.5</v>
      </c>
      <c r="O495" s="118">
        <v>2.2999999999999998</v>
      </c>
      <c r="P495" s="119">
        <f t="shared" si="8"/>
        <v>7.26</v>
      </c>
      <c r="Q495" s="120" t="s">
        <v>51</v>
      </c>
      <c r="R495" s="121" t="s">
        <v>4420</v>
      </c>
      <c r="S495" s="122">
        <v>7.26</v>
      </c>
      <c r="T495" s="122" t="s">
        <v>1505</v>
      </c>
    </row>
    <row r="496" spans="7:20" s="145" customFormat="1" hidden="1">
      <c r="G496" s="152"/>
      <c r="K496" s="128"/>
      <c r="M496" s="114" t="s">
        <v>506</v>
      </c>
      <c r="N496" s="118">
        <v>2.4</v>
      </c>
      <c r="O496" s="118">
        <v>4.0999999999999996</v>
      </c>
      <c r="P496" s="119">
        <f t="shared" si="8"/>
        <v>5.8</v>
      </c>
      <c r="Q496" s="120" t="s">
        <v>51</v>
      </c>
      <c r="R496" s="121" t="s">
        <v>4554</v>
      </c>
      <c r="S496" s="122">
        <v>5.8</v>
      </c>
      <c r="T496" s="122" t="s">
        <v>666</v>
      </c>
    </row>
    <row r="497" spans="7:20" s="145" customFormat="1" hidden="1">
      <c r="G497" s="152"/>
      <c r="K497" s="128"/>
      <c r="M497" s="114" t="s">
        <v>639</v>
      </c>
      <c r="N497" s="118">
        <v>0.8</v>
      </c>
      <c r="O497" s="118">
        <v>2.2999999999999998</v>
      </c>
      <c r="P497" s="119">
        <f t="shared" si="8"/>
        <v>8</v>
      </c>
      <c r="Q497" s="120" t="s">
        <v>30</v>
      </c>
      <c r="R497" s="121" t="s">
        <v>3780</v>
      </c>
      <c r="S497" s="122">
        <v>8</v>
      </c>
      <c r="T497" s="122" t="s">
        <v>338</v>
      </c>
    </row>
    <row r="498" spans="7:20" s="145" customFormat="1" hidden="1">
      <c r="G498" s="152"/>
      <c r="K498" s="128"/>
      <c r="M498" s="114" t="s">
        <v>640</v>
      </c>
      <c r="N498" s="118">
        <v>0.9</v>
      </c>
      <c r="O498" s="118">
        <v>7.9</v>
      </c>
      <c r="P498" s="119">
        <f t="shared" si="8"/>
        <v>6.4</v>
      </c>
      <c r="Q498" s="122" t="s">
        <v>894</v>
      </c>
      <c r="R498" s="121" t="s">
        <v>4551</v>
      </c>
      <c r="S498" s="122">
        <v>6.4</v>
      </c>
      <c r="T498" s="122" t="s">
        <v>403</v>
      </c>
    </row>
    <row r="499" spans="7:20" s="145" customFormat="1" hidden="1">
      <c r="G499" s="152"/>
      <c r="K499" s="128"/>
      <c r="M499" s="114" t="s">
        <v>895</v>
      </c>
      <c r="N499" s="118">
        <v>1.1000000000000001</v>
      </c>
      <c r="O499" s="118">
        <v>3.7</v>
      </c>
      <c r="P499" s="119">
        <f t="shared" si="8"/>
        <v>6.8</v>
      </c>
      <c r="Q499" s="120" t="s">
        <v>30</v>
      </c>
      <c r="R499" s="121" t="s">
        <v>4225</v>
      </c>
      <c r="S499" s="122">
        <v>6.8</v>
      </c>
      <c r="T499" s="122" t="s">
        <v>1098</v>
      </c>
    </row>
    <row r="500" spans="7:20" s="145" customFormat="1" hidden="1">
      <c r="G500" s="152"/>
      <c r="K500" s="128"/>
      <c r="M500" s="114" t="s">
        <v>896</v>
      </c>
      <c r="N500" s="118">
        <v>0.8</v>
      </c>
      <c r="O500" s="118">
        <v>3.2</v>
      </c>
      <c r="P500" s="119">
        <f t="shared" si="8"/>
        <v>7.3</v>
      </c>
      <c r="Q500" s="120" t="s">
        <v>30</v>
      </c>
      <c r="R500" s="121" t="s">
        <v>4538</v>
      </c>
      <c r="S500" s="122">
        <v>7.3</v>
      </c>
      <c r="T500" s="122" t="s">
        <v>254</v>
      </c>
    </row>
    <row r="501" spans="7:20" s="145" customFormat="1" hidden="1">
      <c r="G501" s="152"/>
      <c r="K501" s="128"/>
      <c r="M501" s="114" t="s">
        <v>897</v>
      </c>
      <c r="N501" s="118">
        <v>1.2</v>
      </c>
      <c r="O501" s="118">
        <v>4.8</v>
      </c>
      <c r="P501" s="119">
        <f t="shared" si="8"/>
        <v>8.1199999999999992</v>
      </c>
      <c r="Q501" s="120" t="s">
        <v>30</v>
      </c>
      <c r="R501" s="121" t="s">
        <v>4540</v>
      </c>
      <c r="S501" s="122">
        <v>8.1199999999999992</v>
      </c>
      <c r="T501" s="122" t="s">
        <v>1552</v>
      </c>
    </row>
    <row r="502" spans="7:20" s="145" customFormat="1" hidden="1">
      <c r="G502" s="152"/>
      <c r="K502" s="128"/>
      <c r="M502" s="114" t="s">
        <v>898</v>
      </c>
      <c r="N502" s="118">
        <v>5</v>
      </c>
      <c r="O502" s="118">
        <v>57.5</v>
      </c>
      <c r="P502" s="119">
        <f t="shared" si="8"/>
        <v>8.8000000000000007</v>
      </c>
      <c r="Q502" s="122" t="s">
        <v>899</v>
      </c>
      <c r="R502" s="121" t="s">
        <v>4053</v>
      </c>
      <c r="S502" s="122">
        <v>8.8000000000000007</v>
      </c>
      <c r="T502" s="122" t="s">
        <v>466</v>
      </c>
    </row>
    <row r="503" spans="7:20" s="145" customFormat="1" hidden="1">
      <c r="G503" s="152"/>
      <c r="K503" s="128"/>
      <c r="M503" s="114" t="s">
        <v>900</v>
      </c>
      <c r="N503" s="118">
        <v>8.6999999999999993</v>
      </c>
      <c r="O503" s="118">
        <v>55.7</v>
      </c>
      <c r="P503" s="119">
        <f t="shared" si="8"/>
        <v>8.6999999999999993</v>
      </c>
      <c r="Q503" s="122" t="s">
        <v>901</v>
      </c>
      <c r="R503" s="121" t="s">
        <v>4054</v>
      </c>
      <c r="S503" s="122">
        <v>8.6999999999999993</v>
      </c>
      <c r="T503" s="122" t="s">
        <v>4019</v>
      </c>
    </row>
    <row r="504" spans="7:20" s="145" customFormat="1" hidden="1">
      <c r="G504" s="152"/>
      <c r="K504" s="128"/>
      <c r="M504" s="114" t="s">
        <v>902</v>
      </c>
      <c r="N504" s="118">
        <v>4.4000000000000004</v>
      </c>
      <c r="O504" s="118">
        <v>65.900000000000006</v>
      </c>
      <c r="P504" s="119">
        <f t="shared" si="8"/>
        <v>1.7</v>
      </c>
      <c r="Q504" s="122" t="s">
        <v>903</v>
      </c>
      <c r="R504" s="121" t="s">
        <v>4055</v>
      </c>
      <c r="S504" s="122">
        <v>1.7</v>
      </c>
      <c r="T504" s="122" t="s">
        <v>4020</v>
      </c>
    </row>
    <row r="505" spans="7:20" s="145" customFormat="1" hidden="1">
      <c r="G505" s="152"/>
      <c r="K505" s="128"/>
      <c r="M505" s="114" t="s">
        <v>904</v>
      </c>
      <c r="N505" s="118">
        <v>4.2</v>
      </c>
      <c r="O505" s="118">
        <v>46.8</v>
      </c>
      <c r="P505" s="119">
        <f t="shared" si="8"/>
        <v>6.05</v>
      </c>
      <c r="Q505" s="122" t="s">
        <v>905</v>
      </c>
      <c r="R505" s="121" t="s">
        <v>4070</v>
      </c>
      <c r="S505" s="122">
        <v>6.05</v>
      </c>
      <c r="T505" s="122" t="s">
        <v>532</v>
      </c>
    </row>
    <row r="506" spans="7:20" s="145" customFormat="1" hidden="1">
      <c r="G506" s="152"/>
      <c r="K506" s="128"/>
      <c r="M506" s="114" t="s">
        <v>775</v>
      </c>
      <c r="N506" s="118">
        <v>4</v>
      </c>
      <c r="O506" s="118">
        <v>37.700000000000003</v>
      </c>
      <c r="P506" s="119">
        <f t="shared" si="8"/>
        <v>7.71</v>
      </c>
      <c r="Q506" s="122" t="s">
        <v>776</v>
      </c>
      <c r="R506" s="121" t="s">
        <v>4056</v>
      </c>
      <c r="S506" s="122">
        <v>7.71</v>
      </c>
      <c r="T506" s="122" t="s">
        <v>1336</v>
      </c>
    </row>
    <row r="507" spans="7:20" s="145" customFormat="1" hidden="1">
      <c r="G507" s="152"/>
      <c r="K507" s="128"/>
      <c r="M507" s="114" t="s">
        <v>777</v>
      </c>
      <c r="N507" s="118">
        <v>5</v>
      </c>
      <c r="O507" s="118">
        <v>66.5</v>
      </c>
      <c r="P507" s="119">
        <f t="shared" si="8"/>
        <v>6.65</v>
      </c>
      <c r="Q507" s="122" t="s">
        <v>650</v>
      </c>
      <c r="R507" s="121" t="s">
        <v>4057</v>
      </c>
      <c r="S507" s="122">
        <v>6.65</v>
      </c>
      <c r="T507" s="122" t="s">
        <v>948</v>
      </c>
    </row>
    <row r="508" spans="7:20" s="145" customFormat="1" hidden="1">
      <c r="G508" s="152"/>
      <c r="K508" s="128"/>
      <c r="M508" s="114" t="s">
        <v>651</v>
      </c>
      <c r="N508" s="118">
        <v>5.2</v>
      </c>
      <c r="O508" s="118">
        <v>55.7</v>
      </c>
      <c r="P508" s="119">
        <f t="shared" si="8"/>
        <v>5.8</v>
      </c>
      <c r="Q508" s="122" t="s">
        <v>652</v>
      </c>
      <c r="R508" s="121" t="s">
        <v>4058</v>
      </c>
      <c r="S508" s="122">
        <v>5.8</v>
      </c>
      <c r="T508" s="122" t="s">
        <v>553</v>
      </c>
    </row>
    <row r="509" spans="7:20" s="145" customFormat="1" hidden="1">
      <c r="G509" s="152"/>
      <c r="K509" s="128"/>
      <c r="M509" s="114" t="s">
        <v>653</v>
      </c>
      <c r="N509" s="118">
        <v>7.3</v>
      </c>
      <c r="O509" s="118">
        <v>51.3</v>
      </c>
      <c r="P509" s="119">
        <f t="shared" si="8"/>
        <v>8.65</v>
      </c>
      <c r="Q509" s="122" t="s">
        <v>780</v>
      </c>
      <c r="R509" s="121" t="s">
        <v>4059</v>
      </c>
      <c r="S509" s="122">
        <v>8.65</v>
      </c>
      <c r="T509" s="122" t="s">
        <v>2603</v>
      </c>
    </row>
    <row r="510" spans="7:20" s="145" customFormat="1" hidden="1">
      <c r="G510" s="152"/>
      <c r="K510" s="128"/>
      <c r="M510" s="114" t="s">
        <v>911</v>
      </c>
      <c r="N510" s="118">
        <v>5.8</v>
      </c>
      <c r="O510" s="118">
        <v>53.8</v>
      </c>
      <c r="P510" s="119">
        <f t="shared" si="8"/>
        <v>8</v>
      </c>
      <c r="Q510" s="122" t="s">
        <v>912</v>
      </c>
      <c r="R510" s="121" t="s">
        <v>4054</v>
      </c>
      <c r="S510" s="122">
        <v>8</v>
      </c>
      <c r="T510" s="122" t="s">
        <v>661</v>
      </c>
    </row>
    <row r="511" spans="7:20" s="145" customFormat="1" hidden="1">
      <c r="G511" s="152"/>
      <c r="K511" s="128"/>
      <c r="M511" s="114" t="s">
        <v>913</v>
      </c>
      <c r="N511" s="118">
        <v>4.5</v>
      </c>
      <c r="O511" s="118">
        <v>48.6</v>
      </c>
      <c r="P511" s="119">
        <f t="shared" si="8"/>
        <v>6.6</v>
      </c>
      <c r="Q511" s="122" t="s">
        <v>914</v>
      </c>
      <c r="R511" s="121" t="s">
        <v>4177</v>
      </c>
      <c r="S511" s="122">
        <v>6.6</v>
      </c>
      <c r="T511" s="122" t="s">
        <v>558</v>
      </c>
    </row>
    <row r="512" spans="7:20" s="145" customFormat="1" hidden="1">
      <c r="G512" s="152"/>
      <c r="K512" s="128"/>
      <c r="M512" s="114" t="s">
        <v>915</v>
      </c>
      <c r="N512" s="118">
        <v>6.7</v>
      </c>
      <c r="O512" s="118">
        <v>52.6</v>
      </c>
      <c r="P512" s="119">
        <f t="shared" si="8"/>
        <v>5.78</v>
      </c>
      <c r="Q512" s="122" t="s">
        <v>916</v>
      </c>
      <c r="R512" s="121" t="s">
        <v>4060</v>
      </c>
      <c r="S512" s="122">
        <v>5.78</v>
      </c>
      <c r="T512" s="122" t="s">
        <v>553</v>
      </c>
    </row>
    <row r="513" spans="7:20" s="145" customFormat="1" hidden="1">
      <c r="G513" s="152"/>
      <c r="K513" s="128"/>
      <c r="M513" s="114" t="s">
        <v>917</v>
      </c>
      <c r="N513" s="118">
        <v>4.5</v>
      </c>
      <c r="O513" s="118">
        <v>55.2</v>
      </c>
      <c r="P513" s="119">
        <f t="shared" si="8"/>
        <v>7.67</v>
      </c>
      <c r="Q513" s="122" t="s">
        <v>918</v>
      </c>
      <c r="R513" s="121" t="s">
        <v>4283</v>
      </c>
      <c r="S513" s="122">
        <v>7.67</v>
      </c>
      <c r="T513" s="122" t="s">
        <v>1086</v>
      </c>
    </row>
    <row r="514" spans="7:20" s="145" customFormat="1" hidden="1">
      <c r="G514" s="152"/>
      <c r="K514" s="128"/>
      <c r="M514" s="114" t="s">
        <v>919</v>
      </c>
      <c r="N514" s="118">
        <v>4</v>
      </c>
      <c r="O514" s="118">
        <v>61.5</v>
      </c>
      <c r="P514" s="119">
        <f t="shared" si="8"/>
        <v>6.23</v>
      </c>
      <c r="Q514" s="122" t="s">
        <v>920</v>
      </c>
      <c r="R514" s="121" t="s">
        <v>4064</v>
      </c>
      <c r="S514" s="122">
        <v>6.23</v>
      </c>
      <c r="T514" s="122" t="s">
        <v>867</v>
      </c>
    </row>
    <row r="515" spans="7:20" s="145" customFormat="1" hidden="1">
      <c r="G515" s="152"/>
      <c r="K515" s="128"/>
      <c r="M515" s="114" t="s">
        <v>921</v>
      </c>
      <c r="N515" s="118">
        <v>3.7</v>
      </c>
      <c r="O515" s="118">
        <v>67</v>
      </c>
      <c r="P515" s="119">
        <f t="shared" si="8"/>
        <v>7.1</v>
      </c>
      <c r="Q515" s="122" t="s">
        <v>1047</v>
      </c>
      <c r="R515" s="121" t="s">
        <v>3775</v>
      </c>
      <c r="S515" s="122">
        <v>7.1</v>
      </c>
      <c r="T515" s="122" t="s">
        <v>3329</v>
      </c>
    </row>
    <row r="516" spans="7:20" s="145" customFormat="1" hidden="1">
      <c r="G516" s="152"/>
      <c r="K516" s="128"/>
      <c r="M516" s="114" t="s">
        <v>925</v>
      </c>
      <c r="N516" s="118">
        <v>5.8</v>
      </c>
      <c r="O516" s="118">
        <v>52.4</v>
      </c>
      <c r="P516" s="119">
        <f t="shared" si="8"/>
        <v>7.53</v>
      </c>
      <c r="Q516" s="122" t="s">
        <v>926</v>
      </c>
      <c r="R516" s="121" t="s">
        <v>4284</v>
      </c>
      <c r="S516" s="122">
        <v>7.53</v>
      </c>
      <c r="T516" s="122" t="s">
        <v>1554</v>
      </c>
    </row>
    <row r="517" spans="7:20" s="145" customFormat="1" hidden="1">
      <c r="G517" s="152"/>
      <c r="K517" s="128"/>
      <c r="M517" s="114" t="s">
        <v>927</v>
      </c>
      <c r="N517" s="118">
        <v>6.7</v>
      </c>
      <c r="O517" s="118">
        <v>53.7</v>
      </c>
      <c r="P517" s="119">
        <f t="shared" si="8"/>
        <v>7.42</v>
      </c>
      <c r="Q517" s="122" t="s">
        <v>928</v>
      </c>
      <c r="R517" s="121" t="s">
        <v>4217</v>
      </c>
      <c r="S517" s="122">
        <v>7.42</v>
      </c>
      <c r="T517" s="122" t="s">
        <v>670</v>
      </c>
    </row>
    <row r="518" spans="7:20" s="145" customFormat="1" hidden="1">
      <c r="G518" s="152"/>
      <c r="K518" s="128"/>
      <c r="M518" s="114" t="s">
        <v>929</v>
      </c>
      <c r="N518" s="118">
        <v>3.3</v>
      </c>
      <c r="O518" s="118">
        <v>56.2</v>
      </c>
      <c r="P518" s="119">
        <f t="shared" si="8"/>
        <v>7.87</v>
      </c>
      <c r="Q518" s="122" t="s">
        <v>930</v>
      </c>
      <c r="R518" s="121" t="s">
        <v>4285</v>
      </c>
      <c r="S518" s="122">
        <v>7.87</v>
      </c>
      <c r="T518" s="122" t="s">
        <v>3750</v>
      </c>
    </row>
    <row r="519" spans="7:20" s="145" customFormat="1" hidden="1">
      <c r="G519" s="152"/>
      <c r="K519" s="128"/>
      <c r="M519" s="114" t="s">
        <v>1053</v>
      </c>
      <c r="N519" s="118">
        <v>9.9</v>
      </c>
      <c r="O519" s="118">
        <v>53.9</v>
      </c>
      <c r="P519" s="119">
        <f t="shared" si="8"/>
        <v>7.43</v>
      </c>
      <c r="Q519" s="122" t="s">
        <v>1054</v>
      </c>
      <c r="R519" s="121" t="s">
        <v>4264</v>
      </c>
      <c r="S519" s="122">
        <v>7.43</v>
      </c>
      <c r="T519" s="122" t="s">
        <v>2472</v>
      </c>
    </row>
    <row r="520" spans="7:20" s="145" customFormat="1" hidden="1">
      <c r="G520" s="152"/>
      <c r="K520" s="128"/>
      <c r="M520" s="114" t="s">
        <v>1055</v>
      </c>
      <c r="N520" s="118">
        <v>6.4</v>
      </c>
      <c r="O520" s="118">
        <v>53.1</v>
      </c>
      <c r="P520" s="119">
        <f t="shared" si="8"/>
        <v>8.3000000000000007</v>
      </c>
      <c r="Q520" s="122" t="s">
        <v>1056</v>
      </c>
      <c r="R520" s="121" t="s">
        <v>4173</v>
      </c>
      <c r="S520" s="122">
        <v>8.3000000000000007</v>
      </c>
      <c r="T520" s="122" t="s">
        <v>377</v>
      </c>
    </row>
    <row r="521" spans="7:20" s="145" customFormat="1" hidden="1">
      <c r="G521" s="152"/>
      <c r="K521" s="128"/>
      <c r="M521" s="114" t="s">
        <v>933</v>
      </c>
      <c r="N521" s="118">
        <v>4.8</v>
      </c>
      <c r="O521" s="118">
        <v>55</v>
      </c>
      <c r="P521" s="119">
        <f t="shared" si="8"/>
        <v>6.5</v>
      </c>
      <c r="Q521" s="122" t="s">
        <v>934</v>
      </c>
      <c r="R521" s="121" t="s">
        <v>4067</v>
      </c>
      <c r="S521" s="122">
        <v>6.5</v>
      </c>
      <c r="T521" s="122" t="s">
        <v>558</v>
      </c>
    </row>
    <row r="522" spans="7:20" s="145" customFormat="1" hidden="1">
      <c r="G522" s="152"/>
      <c r="K522" s="128"/>
      <c r="M522" s="114" t="s">
        <v>935</v>
      </c>
      <c r="N522" s="118">
        <v>4.5</v>
      </c>
      <c r="O522" s="118">
        <v>56.2</v>
      </c>
      <c r="P522" s="119">
        <f t="shared" si="8"/>
        <v>6.34</v>
      </c>
      <c r="Q522" s="122" t="s">
        <v>936</v>
      </c>
      <c r="R522" s="121" t="s">
        <v>4286</v>
      </c>
      <c r="S522" s="122">
        <v>6.34</v>
      </c>
      <c r="T522" s="122" t="s">
        <v>3357</v>
      </c>
    </row>
    <row r="523" spans="7:20" s="145" customFormat="1" hidden="1">
      <c r="G523" s="152"/>
      <c r="K523" s="128"/>
      <c r="M523" s="114" t="s">
        <v>937</v>
      </c>
      <c r="N523" s="118">
        <v>4.3</v>
      </c>
      <c r="O523" s="118">
        <v>43.9</v>
      </c>
      <c r="P523" s="119">
        <f t="shared" si="8"/>
        <v>6.52</v>
      </c>
      <c r="Q523" s="120" t="s">
        <v>147</v>
      </c>
      <c r="R523" s="121" t="s">
        <v>4287</v>
      </c>
      <c r="S523" s="122">
        <v>6.52</v>
      </c>
      <c r="T523" s="122" t="s">
        <v>3470</v>
      </c>
    </row>
    <row r="524" spans="7:20" s="145" customFormat="1" hidden="1">
      <c r="G524" s="152"/>
      <c r="K524" s="128"/>
      <c r="M524" s="114" t="s">
        <v>1061</v>
      </c>
      <c r="N524" s="118">
        <v>3.7</v>
      </c>
      <c r="O524" s="118">
        <v>55.1</v>
      </c>
      <c r="P524" s="119">
        <f t="shared" si="8"/>
        <v>6.33</v>
      </c>
      <c r="Q524" s="122" t="s">
        <v>1062</v>
      </c>
      <c r="R524" s="121" t="s">
        <v>4055</v>
      </c>
      <c r="S524" s="122">
        <v>6.33</v>
      </c>
      <c r="T524" s="122" t="s">
        <v>369</v>
      </c>
    </row>
    <row r="525" spans="7:20" s="145" customFormat="1" hidden="1">
      <c r="G525" s="152"/>
      <c r="K525" s="128"/>
      <c r="M525" s="114" t="s">
        <v>1063</v>
      </c>
      <c r="N525" s="118">
        <v>7.4</v>
      </c>
      <c r="O525" s="118">
        <v>58.4</v>
      </c>
      <c r="P525" s="119">
        <f t="shared" ref="P525:P588" si="9">SUM(S525:T525)</f>
        <v>3.33</v>
      </c>
      <c r="Q525" s="122" t="s">
        <v>54</v>
      </c>
      <c r="R525" s="121" t="s">
        <v>3899</v>
      </c>
      <c r="S525" s="122">
        <v>3.33</v>
      </c>
      <c r="T525" s="122" t="s">
        <v>4021</v>
      </c>
    </row>
    <row r="526" spans="7:20" s="145" customFormat="1" hidden="1">
      <c r="G526" s="152"/>
      <c r="K526" s="128"/>
      <c r="M526" s="114" t="s">
        <v>1064</v>
      </c>
      <c r="N526" s="118">
        <v>4.5</v>
      </c>
      <c r="O526" s="118">
        <v>51</v>
      </c>
      <c r="P526" s="119">
        <f t="shared" si="9"/>
        <v>8.1</v>
      </c>
      <c r="Q526" s="122" t="s">
        <v>1065</v>
      </c>
      <c r="R526" s="121" t="s">
        <v>4253</v>
      </c>
      <c r="S526" s="122">
        <v>8.1</v>
      </c>
      <c r="T526" s="122" t="s">
        <v>543</v>
      </c>
    </row>
    <row r="527" spans="7:20" s="145" customFormat="1" hidden="1">
      <c r="G527" s="152"/>
      <c r="K527" s="128"/>
      <c r="M527" s="114" t="s">
        <v>1066</v>
      </c>
      <c r="N527" s="118">
        <v>3.3</v>
      </c>
      <c r="O527" s="118">
        <v>58.8</v>
      </c>
      <c r="P527" s="119">
        <f t="shared" si="9"/>
        <v>6.2</v>
      </c>
      <c r="Q527" s="122" t="s">
        <v>1067</v>
      </c>
      <c r="R527" s="121" t="s">
        <v>4423</v>
      </c>
      <c r="S527" s="122">
        <v>6.2</v>
      </c>
      <c r="T527" s="122" t="s">
        <v>514</v>
      </c>
    </row>
    <row r="528" spans="7:20" s="145" customFormat="1" hidden="1">
      <c r="G528" s="152"/>
      <c r="K528" s="128"/>
      <c r="M528" s="114" t="s">
        <v>1068</v>
      </c>
      <c r="N528" s="118">
        <v>5.5</v>
      </c>
      <c r="O528" s="118">
        <v>73.7</v>
      </c>
      <c r="P528" s="119">
        <f t="shared" si="9"/>
        <v>7.6</v>
      </c>
      <c r="Q528" s="122" t="s">
        <v>520</v>
      </c>
      <c r="R528" s="121" t="s">
        <v>4254</v>
      </c>
      <c r="S528" s="122">
        <v>7.6</v>
      </c>
      <c r="T528" s="122" t="s">
        <v>283</v>
      </c>
    </row>
    <row r="529" spans="7:20" s="145" customFormat="1" hidden="1">
      <c r="G529" s="152"/>
      <c r="K529" s="128"/>
      <c r="M529" s="114" t="s">
        <v>1069</v>
      </c>
      <c r="N529" s="118">
        <v>3.3</v>
      </c>
      <c r="O529" s="118">
        <v>57.6</v>
      </c>
      <c r="P529" s="119">
        <f t="shared" si="9"/>
        <v>5.89</v>
      </c>
      <c r="Q529" s="122" t="s">
        <v>1070</v>
      </c>
      <c r="R529" s="121" t="s">
        <v>4255</v>
      </c>
      <c r="S529" s="122">
        <v>5.89</v>
      </c>
      <c r="T529" s="122" t="s">
        <v>240</v>
      </c>
    </row>
    <row r="530" spans="7:20" s="145" customFormat="1" hidden="1">
      <c r="G530" s="152"/>
      <c r="K530" s="128"/>
      <c r="M530" s="114" t="s">
        <v>943</v>
      </c>
      <c r="N530" s="118">
        <v>8.5</v>
      </c>
      <c r="O530" s="118">
        <v>25.9</v>
      </c>
      <c r="P530" s="119">
        <f t="shared" si="9"/>
        <v>6.54</v>
      </c>
      <c r="Q530" s="122" t="s">
        <v>944</v>
      </c>
      <c r="R530" s="121" t="s">
        <v>4293</v>
      </c>
      <c r="S530" s="122">
        <v>6.54</v>
      </c>
      <c r="T530" s="122" t="s">
        <v>1357</v>
      </c>
    </row>
    <row r="531" spans="7:20" s="145" customFormat="1" hidden="1">
      <c r="G531" s="152"/>
      <c r="K531" s="128"/>
      <c r="M531" s="114" t="s">
        <v>945</v>
      </c>
      <c r="N531" s="118">
        <v>1.9</v>
      </c>
      <c r="O531" s="118">
        <v>2.6</v>
      </c>
      <c r="P531" s="119">
        <f t="shared" si="9"/>
        <v>6.4</v>
      </c>
      <c r="Q531" s="122" t="s">
        <v>946</v>
      </c>
      <c r="R531" s="121" t="s">
        <v>4561</v>
      </c>
      <c r="S531" s="122">
        <v>6.4</v>
      </c>
      <c r="T531" s="122" t="s">
        <v>1098</v>
      </c>
    </row>
    <row r="532" spans="7:20" s="145" customFormat="1" hidden="1">
      <c r="G532" s="152"/>
      <c r="K532" s="128"/>
      <c r="M532" s="114" t="s">
        <v>947</v>
      </c>
      <c r="N532" s="118">
        <v>1.8</v>
      </c>
      <c r="O532" s="118">
        <v>2.2000000000000002</v>
      </c>
      <c r="P532" s="119">
        <f t="shared" si="9"/>
        <v>6.4</v>
      </c>
      <c r="Q532" s="122" t="s">
        <v>948</v>
      </c>
      <c r="R532" s="121" t="s">
        <v>4256</v>
      </c>
      <c r="S532" s="122">
        <v>6.4</v>
      </c>
      <c r="T532" s="122" t="s">
        <v>1098</v>
      </c>
    </row>
    <row r="533" spans="7:20" s="145" customFormat="1" hidden="1">
      <c r="G533" s="152"/>
      <c r="K533" s="128"/>
      <c r="M533" s="114" t="s">
        <v>949</v>
      </c>
      <c r="N533" s="118">
        <v>5.2</v>
      </c>
      <c r="O533" s="118">
        <v>15.4</v>
      </c>
      <c r="P533" s="119">
        <f t="shared" si="9"/>
        <v>6.9</v>
      </c>
      <c r="Q533" s="122" t="s">
        <v>950</v>
      </c>
      <c r="R533" s="121" t="s">
        <v>4265</v>
      </c>
      <c r="S533" s="122">
        <v>6.9</v>
      </c>
      <c r="T533" s="122" t="s">
        <v>254</v>
      </c>
    </row>
    <row r="534" spans="7:20" s="145" customFormat="1" hidden="1">
      <c r="G534" s="152"/>
      <c r="K534" s="128"/>
      <c r="M534" s="114" t="s">
        <v>691</v>
      </c>
      <c r="N534" s="118">
        <v>4.9000000000000004</v>
      </c>
      <c r="O534" s="118">
        <v>15.5</v>
      </c>
      <c r="P534" s="119">
        <f t="shared" si="9"/>
        <v>7.2</v>
      </c>
      <c r="Q534" s="122" t="s">
        <v>692</v>
      </c>
      <c r="R534" s="121" t="s">
        <v>4125</v>
      </c>
      <c r="S534" s="122">
        <v>7.2</v>
      </c>
      <c r="T534" s="122" t="s">
        <v>670</v>
      </c>
    </row>
    <row r="535" spans="7:20" s="145" customFormat="1" hidden="1">
      <c r="G535" s="152"/>
      <c r="K535" s="128"/>
      <c r="M535" s="114" t="s">
        <v>693</v>
      </c>
      <c r="N535" s="118">
        <v>4.2</v>
      </c>
      <c r="O535" s="118">
        <v>70.2</v>
      </c>
      <c r="P535" s="119">
        <f t="shared" si="9"/>
        <v>6.5</v>
      </c>
      <c r="Q535" s="122" t="s">
        <v>694</v>
      </c>
      <c r="R535" s="121" t="s">
        <v>4257</v>
      </c>
      <c r="S535" s="122">
        <v>6.5</v>
      </c>
      <c r="T535" s="122" t="s">
        <v>663</v>
      </c>
    </row>
    <row r="536" spans="7:20" s="145" customFormat="1" hidden="1">
      <c r="G536" s="152"/>
      <c r="K536" s="128"/>
      <c r="M536" s="114" t="s">
        <v>695</v>
      </c>
      <c r="N536" s="118">
        <v>19.8</v>
      </c>
      <c r="O536" s="120" t="s">
        <v>147</v>
      </c>
      <c r="P536" s="119">
        <f t="shared" si="9"/>
        <v>6.5</v>
      </c>
      <c r="Q536" s="122" t="s">
        <v>719</v>
      </c>
      <c r="R536" s="120" t="s">
        <v>147</v>
      </c>
      <c r="S536" s="122">
        <v>6.5</v>
      </c>
      <c r="T536" s="122" t="s">
        <v>663</v>
      </c>
    </row>
    <row r="537" spans="7:20" s="145" customFormat="1" hidden="1">
      <c r="G537" s="152"/>
      <c r="K537" s="128"/>
      <c r="M537" s="114" t="s">
        <v>696</v>
      </c>
      <c r="N537" s="118">
        <v>12.7</v>
      </c>
      <c r="O537" s="118">
        <v>5.2</v>
      </c>
      <c r="P537" s="119">
        <f t="shared" si="9"/>
        <v>5.95</v>
      </c>
      <c r="Q537" s="122" t="s">
        <v>569</v>
      </c>
      <c r="R537" s="121" t="s">
        <v>3785</v>
      </c>
      <c r="S537" s="122">
        <v>5.95</v>
      </c>
      <c r="T537" s="122" t="s">
        <v>4022</v>
      </c>
    </row>
    <row r="538" spans="7:20" s="145" customFormat="1" hidden="1">
      <c r="G538" s="152"/>
      <c r="K538" s="128"/>
      <c r="M538" s="114" t="s">
        <v>570</v>
      </c>
      <c r="N538" s="118">
        <v>10.8</v>
      </c>
      <c r="O538" s="120" t="s">
        <v>147</v>
      </c>
      <c r="P538" s="119">
        <f t="shared" si="9"/>
        <v>6.37</v>
      </c>
      <c r="Q538" s="120" t="s">
        <v>147</v>
      </c>
      <c r="R538" s="120" t="s">
        <v>147</v>
      </c>
      <c r="S538" s="122">
        <v>6.37</v>
      </c>
      <c r="T538" s="122" t="s">
        <v>4023</v>
      </c>
    </row>
    <row r="539" spans="7:20" s="145" customFormat="1" hidden="1">
      <c r="G539" s="152"/>
      <c r="K539" s="128"/>
      <c r="M539" s="114" t="s">
        <v>571</v>
      </c>
      <c r="N539" s="118">
        <v>17.5</v>
      </c>
      <c r="O539" s="118">
        <v>0</v>
      </c>
      <c r="P539" s="119">
        <f t="shared" si="9"/>
        <v>5.84</v>
      </c>
      <c r="Q539" s="122" t="s">
        <v>141</v>
      </c>
      <c r="R539" s="121" t="s">
        <v>4035</v>
      </c>
      <c r="S539" s="122">
        <v>5.84</v>
      </c>
      <c r="T539" s="122" t="s">
        <v>1052</v>
      </c>
    </row>
    <row r="540" spans="7:20" s="145" customFormat="1" hidden="1">
      <c r="G540" s="152"/>
      <c r="K540" s="128"/>
      <c r="M540" s="114" t="s">
        <v>572</v>
      </c>
      <c r="N540" s="118">
        <v>0.5</v>
      </c>
      <c r="O540" s="118">
        <v>5.7</v>
      </c>
      <c r="P540" s="119">
        <f t="shared" si="9"/>
        <v>6.63</v>
      </c>
      <c r="Q540" s="120" t="s">
        <v>30</v>
      </c>
      <c r="R540" s="121" t="s">
        <v>4540</v>
      </c>
      <c r="S540" s="122">
        <v>6.63</v>
      </c>
      <c r="T540" s="122" t="s">
        <v>3148</v>
      </c>
    </row>
    <row r="541" spans="7:20" s="145" customFormat="1" hidden="1">
      <c r="G541" s="152"/>
      <c r="K541" s="128"/>
      <c r="M541" s="114" t="s">
        <v>698</v>
      </c>
      <c r="N541" s="118">
        <v>0.5</v>
      </c>
      <c r="O541" s="118">
        <v>6</v>
      </c>
      <c r="P541" s="119">
        <f t="shared" si="9"/>
        <v>7.72</v>
      </c>
      <c r="Q541" s="122" t="s">
        <v>710</v>
      </c>
      <c r="R541" s="121" t="s">
        <v>4563</v>
      </c>
      <c r="S541" s="122">
        <v>7.72</v>
      </c>
      <c r="T541" s="122" t="s">
        <v>1340</v>
      </c>
    </row>
    <row r="542" spans="7:20" s="145" customFormat="1" hidden="1">
      <c r="G542" s="152"/>
      <c r="K542" s="128"/>
      <c r="M542" s="114" t="s">
        <v>699</v>
      </c>
      <c r="N542" s="118">
        <v>0.6</v>
      </c>
      <c r="O542" s="118">
        <v>7.5</v>
      </c>
      <c r="P542" s="119">
        <f t="shared" si="9"/>
        <v>7.81</v>
      </c>
      <c r="Q542" s="122" t="s">
        <v>176</v>
      </c>
      <c r="R542" s="121" t="s">
        <v>4036</v>
      </c>
      <c r="S542" s="122">
        <v>7.81</v>
      </c>
      <c r="T542" s="122" t="s">
        <v>1067</v>
      </c>
    </row>
    <row r="543" spans="7:20" s="145" customFormat="1" hidden="1">
      <c r="G543" s="152"/>
      <c r="K543" s="128"/>
      <c r="M543" s="114" t="s">
        <v>829</v>
      </c>
      <c r="N543" s="118">
        <v>0.5</v>
      </c>
      <c r="O543" s="118">
        <v>7.7</v>
      </c>
      <c r="P543" s="119">
        <f t="shared" si="9"/>
        <v>7.4</v>
      </c>
      <c r="Q543" s="122" t="s">
        <v>166</v>
      </c>
      <c r="R543" s="121" t="s">
        <v>4295</v>
      </c>
      <c r="S543" s="122">
        <v>7.4</v>
      </c>
      <c r="T543" s="122" t="s">
        <v>1610</v>
      </c>
    </row>
    <row r="544" spans="7:20" s="145" customFormat="1" hidden="1">
      <c r="G544" s="152"/>
      <c r="K544" s="128"/>
      <c r="M544" s="114" t="s">
        <v>830</v>
      </c>
      <c r="N544" s="118">
        <v>0.6</v>
      </c>
      <c r="O544" s="118">
        <v>4.4000000000000004</v>
      </c>
      <c r="P544" s="119">
        <f t="shared" si="9"/>
        <v>7.43</v>
      </c>
      <c r="Q544" s="122" t="s">
        <v>166</v>
      </c>
      <c r="R544" s="121" t="s">
        <v>3907</v>
      </c>
      <c r="S544" s="122">
        <v>7.43</v>
      </c>
      <c r="T544" s="122" t="s">
        <v>1054</v>
      </c>
    </row>
    <row r="545" spans="7:20" s="145" customFormat="1" hidden="1">
      <c r="G545" s="152"/>
      <c r="K545" s="128"/>
      <c r="M545" s="114" t="s">
        <v>957</v>
      </c>
      <c r="N545" s="118">
        <v>0.5</v>
      </c>
      <c r="O545" s="118">
        <v>4.2</v>
      </c>
      <c r="P545" s="119">
        <f t="shared" si="9"/>
        <v>6.43</v>
      </c>
      <c r="Q545" s="120" t="s">
        <v>166</v>
      </c>
      <c r="R545" s="121" t="s">
        <v>4037</v>
      </c>
      <c r="S545" s="122">
        <v>6.43</v>
      </c>
      <c r="T545" s="122" t="s">
        <v>3804</v>
      </c>
    </row>
    <row r="546" spans="7:20" s="145" customFormat="1" hidden="1">
      <c r="G546" s="152"/>
      <c r="K546" s="128"/>
      <c r="M546" s="114" t="s">
        <v>958</v>
      </c>
      <c r="N546" s="118">
        <v>0.7</v>
      </c>
      <c r="O546" s="118">
        <v>6</v>
      </c>
      <c r="P546" s="119">
        <f t="shared" si="9"/>
        <v>8</v>
      </c>
      <c r="Q546" s="122" t="s">
        <v>166</v>
      </c>
      <c r="R546" s="121" t="s">
        <v>3951</v>
      </c>
      <c r="S546" s="122">
        <v>8</v>
      </c>
      <c r="T546" s="122" t="s">
        <v>377</v>
      </c>
    </row>
    <row r="547" spans="7:20" s="145" customFormat="1" hidden="1">
      <c r="G547" s="152"/>
      <c r="K547" s="128"/>
      <c r="M547" s="114" t="s">
        <v>959</v>
      </c>
      <c r="N547" s="118">
        <v>0.9</v>
      </c>
      <c r="O547" s="118">
        <v>6.8</v>
      </c>
      <c r="P547" s="119">
        <f t="shared" si="9"/>
        <v>5.38</v>
      </c>
      <c r="Q547" s="120" t="s">
        <v>147</v>
      </c>
      <c r="R547" s="121" t="s">
        <v>3952</v>
      </c>
      <c r="S547" s="122">
        <v>5.38</v>
      </c>
      <c r="T547" s="122" t="s">
        <v>1927</v>
      </c>
    </row>
    <row r="548" spans="7:20" s="145" customFormat="1" hidden="1">
      <c r="G548" s="152"/>
      <c r="K548" s="128"/>
      <c r="M548" s="114" t="s">
        <v>960</v>
      </c>
      <c r="N548" s="118">
        <v>17.7</v>
      </c>
      <c r="O548" s="118">
        <v>18.100000000000001</v>
      </c>
      <c r="P548" s="119">
        <f t="shared" si="9"/>
        <v>7.62</v>
      </c>
      <c r="Q548" s="122" t="s">
        <v>961</v>
      </c>
      <c r="R548" s="121" t="s">
        <v>4038</v>
      </c>
      <c r="S548" s="122">
        <v>7.62</v>
      </c>
      <c r="T548" s="122" t="s">
        <v>1552</v>
      </c>
    </row>
    <row r="549" spans="7:20" s="145" customFormat="1" hidden="1">
      <c r="G549" s="152"/>
      <c r="K549" s="128"/>
      <c r="M549" s="114" t="s">
        <v>962</v>
      </c>
      <c r="N549" s="118">
        <v>20.5</v>
      </c>
      <c r="O549" s="118">
        <v>18.8</v>
      </c>
      <c r="P549" s="119">
        <f t="shared" si="9"/>
        <v>6.4</v>
      </c>
      <c r="Q549" s="122" t="s">
        <v>963</v>
      </c>
      <c r="R549" s="121" t="s">
        <v>4456</v>
      </c>
      <c r="S549" s="122">
        <v>6.4</v>
      </c>
      <c r="T549" s="122" t="s">
        <v>663</v>
      </c>
    </row>
    <row r="550" spans="7:20" s="145" customFormat="1" hidden="1">
      <c r="G550" s="152"/>
      <c r="K550" s="128"/>
      <c r="M550" s="114" t="s">
        <v>964</v>
      </c>
      <c r="N550" s="118">
        <v>0.7</v>
      </c>
      <c r="O550" s="118">
        <v>40.1</v>
      </c>
      <c r="P550" s="119">
        <f t="shared" si="9"/>
        <v>6.4</v>
      </c>
      <c r="Q550" s="122" t="s">
        <v>166</v>
      </c>
      <c r="R550" s="121" t="s">
        <v>4125</v>
      </c>
      <c r="S550" s="122">
        <v>6.4</v>
      </c>
      <c r="T550" s="122" t="s">
        <v>663</v>
      </c>
    </row>
    <row r="551" spans="7:20" s="145" customFormat="1" hidden="1">
      <c r="G551" s="152"/>
      <c r="K551" s="128"/>
      <c r="M551" s="114" t="s">
        <v>711</v>
      </c>
      <c r="N551" s="118">
        <v>0.5</v>
      </c>
      <c r="O551" s="118">
        <v>33.5</v>
      </c>
      <c r="P551" s="119">
        <f t="shared" si="9"/>
        <v>6.5</v>
      </c>
      <c r="Q551" s="122" t="s">
        <v>166</v>
      </c>
      <c r="R551" s="121" t="s">
        <v>3932</v>
      </c>
      <c r="S551" s="122">
        <v>6.5</v>
      </c>
      <c r="T551" s="122" t="s">
        <v>217</v>
      </c>
    </row>
    <row r="552" spans="7:20" s="145" customFormat="1" hidden="1">
      <c r="G552" s="152"/>
      <c r="K552" s="128"/>
      <c r="M552" s="114" t="s">
        <v>712</v>
      </c>
      <c r="N552" s="118">
        <v>0.6</v>
      </c>
      <c r="O552" s="118">
        <v>36.299999999999997</v>
      </c>
      <c r="P552" s="119">
        <f t="shared" si="9"/>
        <v>6.3</v>
      </c>
      <c r="Q552" s="122" t="s">
        <v>166</v>
      </c>
      <c r="R552" s="121" t="s">
        <v>4265</v>
      </c>
      <c r="S552" s="122">
        <v>6.3</v>
      </c>
      <c r="T552" s="122" t="s">
        <v>1098</v>
      </c>
    </row>
    <row r="553" spans="7:20" s="145" customFormat="1" hidden="1">
      <c r="G553" s="152"/>
      <c r="K553" s="128"/>
      <c r="M553" s="114" t="s">
        <v>713</v>
      </c>
      <c r="N553" s="118">
        <v>0.6</v>
      </c>
      <c r="O553" s="118">
        <v>36.799999999999997</v>
      </c>
      <c r="P553" s="119">
        <f t="shared" si="9"/>
        <v>6.26</v>
      </c>
      <c r="Q553" s="122" t="s">
        <v>166</v>
      </c>
      <c r="R553" s="121" t="s">
        <v>4457</v>
      </c>
      <c r="S553" s="122">
        <v>6.26</v>
      </c>
      <c r="T553" s="122" t="s">
        <v>4023</v>
      </c>
    </row>
    <row r="554" spans="7:20" s="145" customFormat="1" hidden="1">
      <c r="G554" s="152"/>
      <c r="K554" s="128"/>
      <c r="M554" s="114" t="s">
        <v>714</v>
      </c>
      <c r="N554" s="118">
        <v>0.6</v>
      </c>
      <c r="O554" s="118">
        <v>36.799999999999997</v>
      </c>
      <c r="P554" s="119">
        <f t="shared" si="9"/>
        <v>6.58</v>
      </c>
      <c r="Q554" s="122" t="s">
        <v>166</v>
      </c>
      <c r="R554" s="121" t="s">
        <v>4457</v>
      </c>
      <c r="S554" s="122">
        <v>6.58</v>
      </c>
      <c r="T554" s="122" t="s">
        <v>1125</v>
      </c>
    </row>
    <row r="555" spans="7:20" s="145" customFormat="1" hidden="1">
      <c r="G555" s="152"/>
      <c r="K555" s="128"/>
      <c r="M555" s="114" t="s">
        <v>840</v>
      </c>
      <c r="N555" s="118">
        <v>2.7</v>
      </c>
      <c r="O555" s="118">
        <v>6.6</v>
      </c>
      <c r="P555" s="119">
        <f t="shared" si="9"/>
        <v>7.21</v>
      </c>
      <c r="Q555" s="122" t="s">
        <v>841</v>
      </c>
      <c r="R555" s="121" t="s">
        <v>3953</v>
      </c>
      <c r="S555" s="122">
        <v>7.21</v>
      </c>
      <c r="T555" s="122" t="s">
        <v>1336</v>
      </c>
    </row>
    <row r="556" spans="7:20" s="145" customFormat="1" hidden="1">
      <c r="G556" s="152"/>
      <c r="K556" s="128"/>
      <c r="M556" s="114" t="s">
        <v>974</v>
      </c>
      <c r="N556" s="118">
        <v>3</v>
      </c>
      <c r="O556" s="118">
        <v>8.4</v>
      </c>
      <c r="P556" s="119">
        <f t="shared" si="9"/>
        <v>6.3</v>
      </c>
      <c r="Q556" s="122" t="s">
        <v>476</v>
      </c>
      <c r="R556" s="121" t="s">
        <v>3889</v>
      </c>
      <c r="S556" s="122">
        <v>6.3</v>
      </c>
      <c r="T556" s="122" t="s">
        <v>663</v>
      </c>
    </row>
    <row r="557" spans="7:20" s="145" customFormat="1" hidden="1">
      <c r="G557" s="152"/>
      <c r="K557" s="128"/>
      <c r="M557" s="114" t="s">
        <v>975</v>
      </c>
      <c r="N557" s="118">
        <v>15</v>
      </c>
      <c r="O557" s="118">
        <v>4.8</v>
      </c>
      <c r="P557" s="119">
        <f t="shared" si="9"/>
        <v>6.4</v>
      </c>
      <c r="Q557" s="122" t="s">
        <v>948</v>
      </c>
      <c r="R557" s="121" t="s">
        <v>4274</v>
      </c>
      <c r="S557" s="122">
        <v>6.4</v>
      </c>
      <c r="T557" s="122" t="s">
        <v>217</v>
      </c>
    </row>
    <row r="558" spans="7:20" s="145" customFormat="1" hidden="1">
      <c r="G558" s="152"/>
      <c r="K558" s="128"/>
      <c r="M558" s="114" t="s">
        <v>976</v>
      </c>
      <c r="N558" s="118">
        <v>11</v>
      </c>
      <c r="O558" s="118">
        <v>7.5</v>
      </c>
      <c r="P558" s="119">
        <f t="shared" si="9"/>
        <v>6.3</v>
      </c>
      <c r="Q558" s="122" t="s">
        <v>977</v>
      </c>
      <c r="R558" s="121" t="s">
        <v>4051</v>
      </c>
      <c r="S558" s="122">
        <v>6.3</v>
      </c>
      <c r="T558" s="122" t="s">
        <v>663</v>
      </c>
    </row>
    <row r="559" spans="7:20" s="145" customFormat="1" hidden="1">
      <c r="G559" s="152"/>
      <c r="K559" s="128"/>
      <c r="M559" s="114" t="s">
        <v>978</v>
      </c>
      <c r="N559" s="118">
        <v>17</v>
      </c>
      <c r="O559" s="118">
        <v>4</v>
      </c>
      <c r="P559" s="119">
        <f t="shared" si="9"/>
        <v>8.17</v>
      </c>
      <c r="Q559" s="122" t="s">
        <v>979</v>
      </c>
      <c r="R559" s="121" t="s">
        <v>4273</v>
      </c>
      <c r="S559" s="122">
        <v>8.17</v>
      </c>
      <c r="T559" s="122" t="s">
        <v>873</v>
      </c>
    </row>
    <row r="560" spans="7:20" s="145" customFormat="1" hidden="1">
      <c r="G560" s="152"/>
      <c r="K560" s="128"/>
      <c r="M560" s="114" t="s">
        <v>984</v>
      </c>
      <c r="N560" s="118">
        <v>11.4</v>
      </c>
      <c r="O560" s="118">
        <v>2.2000000000000002</v>
      </c>
      <c r="P560" s="119">
        <f t="shared" si="9"/>
        <v>7.8</v>
      </c>
      <c r="Q560" s="122" t="s">
        <v>566</v>
      </c>
      <c r="R560" s="121" t="s">
        <v>3967</v>
      </c>
      <c r="S560" s="122">
        <v>7.8</v>
      </c>
      <c r="T560" s="122" t="s">
        <v>543</v>
      </c>
    </row>
    <row r="561" spans="7:20" s="145" customFormat="1" hidden="1">
      <c r="G561" s="152"/>
      <c r="K561" s="128"/>
      <c r="M561" s="114" t="s">
        <v>985</v>
      </c>
      <c r="N561" s="118">
        <v>11.9</v>
      </c>
      <c r="O561" s="118">
        <v>5.2</v>
      </c>
      <c r="P561" s="119">
        <f t="shared" si="9"/>
        <v>3.23</v>
      </c>
      <c r="Q561" s="122" t="s">
        <v>986</v>
      </c>
      <c r="R561" s="121" t="s">
        <v>4458</v>
      </c>
      <c r="S561" s="122">
        <v>3.23</v>
      </c>
      <c r="T561" s="122" t="s">
        <v>2257</v>
      </c>
    </row>
    <row r="562" spans="7:20" s="145" customFormat="1" hidden="1">
      <c r="G562" s="152"/>
      <c r="K562" s="128"/>
      <c r="M562" s="114" t="s">
        <v>1110</v>
      </c>
      <c r="N562" s="118">
        <v>1.2</v>
      </c>
      <c r="O562" s="118">
        <v>31.2</v>
      </c>
      <c r="P562" s="119">
        <f t="shared" si="9"/>
        <v>7.54</v>
      </c>
      <c r="Q562" s="122" t="s">
        <v>1111</v>
      </c>
      <c r="R562" s="121" t="s">
        <v>3737</v>
      </c>
      <c r="S562" s="122">
        <v>7.54</v>
      </c>
      <c r="T562" s="122" t="s">
        <v>2898</v>
      </c>
    </row>
    <row r="563" spans="7:20" s="145" customFormat="1" hidden="1">
      <c r="G563" s="152"/>
      <c r="K563" s="128"/>
      <c r="M563" s="114" t="s">
        <v>1112</v>
      </c>
      <c r="N563" s="118">
        <v>2.1</v>
      </c>
      <c r="O563" s="118">
        <v>10.6</v>
      </c>
      <c r="P563" s="119">
        <f t="shared" si="9"/>
        <v>6.48</v>
      </c>
      <c r="Q563" s="122" t="s">
        <v>174</v>
      </c>
      <c r="R563" s="121" t="s">
        <v>4459</v>
      </c>
      <c r="S563" s="122">
        <v>6.48</v>
      </c>
      <c r="T563" s="122" t="s">
        <v>2553</v>
      </c>
    </row>
    <row r="564" spans="7:20" s="145" customFormat="1" hidden="1">
      <c r="G564" s="152"/>
      <c r="K564" s="128"/>
      <c r="M564" s="114" t="s">
        <v>988</v>
      </c>
      <c r="N564" s="118">
        <v>21.4</v>
      </c>
      <c r="O564" s="118">
        <v>0</v>
      </c>
      <c r="P564" s="119">
        <f t="shared" si="9"/>
        <v>6.77</v>
      </c>
      <c r="Q564" s="122" t="s">
        <v>234</v>
      </c>
      <c r="R564" s="121" t="s">
        <v>3783</v>
      </c>
      <c r="S564" s="122">
        <v>6.77</v>
      </c>
      <c r="T564" s="122" t="s">
        <v>3189</v>
      </c>
    </row>
    <row r="565" spans="7:20" s="145" customFormat="1" hidden="1">
      <c r="G565" s="152"/>
      <c r="K565" s="128"/>
      <c r="M565" s="114" t="s">
        <v>989</v>
      </c>
      <c r="N565" s="118">
        <v>18.2</v>
      </c>
      <c r="O565" s="118">
        <v>0</v>
      </c>
      <c r="P565" s="119">
        <f t="shared" si="9"/>
        <v>6.94</v>
      </c>
      <c r="Q565" s="122" t="s">
        <v>468</v>
      </c>
      <c r="R565" s="121" t="s">
        <v>4460</v>
      </c>
      <c r="S565" s="122">
        <v>6.94</v>
      </c>
      <c r="T565" s="122" t="s">
        <v>2472</v>
      </c>
    </row>
    <row r="566" spans="7:20" s="145" customFormat="1" hidden="1">
      <c r="G566" s="152"/>
      <c r="K566" s="128"/>
      <c r="M566" s="114" t="s">
        <v>1116</v>
      </c>
      <c r="N566" s="118">
        <v>17.600000000000001</v>
      </c>
      <c r="O566" s="118">
        <v>0</v>
      </c>
      <c r="P566" s="119">
        <f t="shared" si="9"/>
        <v>7.9</v>
      </c>
      <c r="Q566" s="122" t="s">
        <v>468</v>
      </c>
      <c r="R566" s="121" t="s">
        <v>4218</v>
      </c>
      <c r="S566" s="122">
        <v>7.9</v>
      </c>
      <c r="T566" s="122" t="s">
        <v>141</v>
      </c>
    </row>
    <row r="567" spans="7:20" s="145" customFormat="1" hidden="1">
      <c r="G567" s="152"/>
      <c r="K567" s="128"/>
      <c r="M567" s="114" t="s">
        <v>1117</v>
      </c>
      <c r="N567" s="118">
        <v>5.3</v>
      </c>
      <c r="O567" s="118">
        <v>6.2</v>
      </c>
      <c r="P567" s="119">
        <f t="shared" si="9"/>
        <v>6.3</v>
      </c>
      <c r="Q567" s="122" t="s">
        <v>1118</v>
      </c>
      <c r="R567" s="121" t="s">
        <v>3967</v>
      </c>
      <c r="S567" s="122">
        <v>6.3</v>
      </c>
      <c r="T567" s="122" t="s">
        <v>217</v>
      </c>
    </row>
    <row r="568" spans="7:20" s="145" customFormat="1" hidden="1">
      <c r="G568" s="152"/>
      <c r="K568" s="128"/>
      <c r="M568" s="114" t="s">
        <v>994</v>
      </c>
      <c r="N568" s="118">
        <v>5.3</v>
      </c>
      <c r="O568" s="118">
        <v>6.2</v>
      </c>
      <c r="P568" s="119">
        <f t="shared" si="9"/>
        <v>6.6</v>
      </c>
      <c r="Q568" s="122" t="s">
        <v>995</v>
      </c>
      <c r="R568" s="121" t="s">
        <v>4461</v>
      </c>
      <c r="S568" s="122">
        <v>6.6</v>
      </c>
      <c r="T568" s="122" t="s">
        <v>254</v>
      </c>
    </row>
    <row r="569" spans="7:20" s="145" customFormat="1" hidden="1">
      <c r="G569" s="152"/>
      <c r="K569" s="128"/>
      <c r="M569" s="114" t="s">
        <v>996</v>
      </c>
      <c r="N569" s="118">
        <v>5.3</v>
      </c>
      <c r="O569" s="118">
        <v>6.1</v>
      </c>
      <c r="P569" s="119">
        <f t="shared" si="9"/>
        <v>6.7</v>
      </c>
      <c r="Q569" s="122" t="s">
        <v>997</v>
      </c>
      <c r="R569" s="121" t="s">
        <v>4462</v>
      </c>
      <c r="S569" s="122">
        <v>6.7</v>
      </c>
      <c r="T569" s="122" t="s">
        <v>548</v>
      </c>
    </row>
    <row r="570" spans="7:20" s="145" customFormat="1" hidden="1">
      <c r="G570" s="152"/>
      <c r="K570" s="128"/>
      <c r="M570" s="114" t="s">
        <v>1120</v>
      </c>
      <c r="N570" s="118">
        <v>4.2</v>
      </c>
      <c r="O570" s="118">
        <v>5</v>
      </c>
      <c r="P570" s="119">
        <f t="shared" si="9"/>
        <v>7.67</v>
      </c>
      <c r="Q570" s="120" t="s">
        <v>147</v>
      </c>
      <c r="R570" s="121" t="s">
        <v>4197</v>
      </c>
      <c r="S570" s="122">
        <v>7.67</v>
      </c>
      <c r="T570" s="122" t="s">
        <v>1830</v>
      </c>
    </row>
    <row r="571" spans="7:20" s="145" customFormat="1" hidden="1">
      <c r="G571" s="152"/>
      <c r="K571" s="128"/>
      <c r="M571" s="114" t="s">
        <v>1121</v>
      </c>
      <c r="N571" s="118">
        <v>2.7</v>
      </c>
      <c r="O571" s="118">
        <v>6</v>
      </c>
      <c r="P571" s="119">
        <f t="shared" si="9"/>
        <v>4.8899999999999997</v>
      </c>
      <c r="Q571" s="122" t="s">
        <v>452</v>
      </c>
      <c r="R571" s="121" t="s">
        <v>4226</v>
      </c>
      <c r="S571" s="122">
        <v>4.8899999999999997</v>
      </c>
      <c r="T571" s="122" t="s">
        <v>3805</v>
      </c>
    </row>
    <row r="572" spans="7:20" s="145" customFormat="1" hidden="1">
      <c r="G572" s="152"/>
      <c r="K572" s="128"/>
      <c r="M572" s="114" t="s">
        <v>1122</v>
      </c>
      <c r="N572" s="118">
        <v>2.8</v>
      </c>
      <c r="O572" s="118">
        <v>6</v>
      </c>
      <c r="P572" s="119">
        <f t="shared" si="9"/>
        <v>5.14</v>
      </c>
      <c r="Q572" s="122" t="s">
        <v>1123</v>
      </c>
      <c r="R572" s="121" t="s">
        <v>4545</v>
      </c>
      <c r="S572" s="122">
        <v>5.14</v>
      </c>
      <c r="T572" s="122" t="s">
        <v>1927</v>
      </c>
    </row>
    <row r="573" spans="7:20" s="145" customFormat="1" hidden="1">
      <c r="G573" s="152"/>
      <c r="K573" s="128"/>
      <c r="M573" s="114" t="s">
        <v>1124</v>
      </c>
      <c r="N573" s="118">
        <v>2.7</v>
      </c>
      <c r="O573" s="118">
        <v>6.2</v>
      </c>
      <c r="P573" s="119">
        <f t="shared" si="9"/>
        <v>6.37</v>
      </c>
      <c r="Q573" s="122" t="s">
        <v>1125</v>
      </c>
      <c r="R573" s="121" t="s">
        <v>4565</v>
      </c>
      <c r="S573" s="122">
        <v>6.37</v>
      </c>
      <c r="T573" s="122" t="s">
        <v>1125</v>
      </c>
    </row>
    <row r="574" spans="7:20" s="145" customFormat="1" hidden="1">
      <c r="G574" s="152"/>
      <c r="K574" s="128"/>
      <c r="M574" s="114" t="s">
        <v>1126</v>
      </c>
      <c r="N574" s="118">
        <v>1.8</v>
      </c>
      <c r="O574" s="118">
        <v>4.5999999999999996</v>
      </c>
      <c r="P574" s="119">
        <f t="shared" si="9"/>
        <v>3.7</v>
      </c>
      <c r="Q574" s="122" t="s">
        <v>499</v>
      </c>
      <c r="R574" s="121" t="s">
        <v>4463</v>
      </c>
      <c r="S574" s="122">
        <v>3.7</v>
      </c>
      <c r="T574" s="122" t="s">
        <v>44</v>
      </c>
    </row>
    <row r="575" spans="7:20" s="145" customFormat="1" hidden="1">
      <c r="G575" s="152"/>
      <c r="K575" s="128"/>
      <c r="M575" s="114" t="s">
        <v>1127</v>
      </c>
      <c r="N575" s="118">
        <v>1.9</v>
      </c>
      <c r="O575" s="118">
        <v>3.5</v>
      </c>
      <c r="P575" s="119">
        <f t="shared" si="9"/>
        <v>7.7</v>
      </c>
      <c r="Q575" s="122" t="s">
        <v>343</v>
      </c>
      <c r="R575" s="121" t="s">
        <v>4563</v>
      </c>
      <c r="S575" s="122">
        <v>7.7</v>
      </c>
      <c r="T575" s="122" t="s">
        <v>377</v>
      </c>
    </row>
    <row r="576" spans="7:20" s="145" customFormat="1" hidden="1">
      <c r="G576" s="152"/>
      <c r="K576" s="128"/>
      <c r="M576" s="114" t="s">
        <v>1128</v>
      </c>
      <c r="N576" s="118">
        <v>2.5</v>
      </c>
      <c r="O576" s="118">
        <v>4.4000000000000004</v>
      </c>
      <c r="P576" s="119">
        <f t="shared" si="9"/>
        <v>6.37</v>
      </c>
      <c r="Q576" s="122" t="s">
        <v>287</v>
      </c>
      <c r="R576" s="121" t="s">
        <v>3951</v>
      </c>
      <c r="S576" s="122">
        <v>6.37</v>
      </c>
      <c r="T576" s="122" t="s">
        <v>3451</v>
      </c>
    </row>
    <row r="577" spans="7:20" s="145" customFormat="1" hidden="1">
      <c r="G577" s="152"/>
      <c r="K577" s="128"/>
      <c r="M577" s="114" t="s">
        <v>1007</v>
      </c>
      <c r="N577" s="118">
        <v>10.9</v>
      </c>
      <c r="O577" s="118">
        <v>0</v>
      </c>
      <c r="P577" s="119">
        <f t="shared" si="9"/>
        <v>6.36</v>
      </c>
      <c r="Q577" s="122" t="s">
        <v>728</v>
      </c>
      <c r="R577" s="121" t="s">
        <v>4560</v>
      </c>
      <c r="S577" s="122">
        <v>6.36</v>
      </c>
      <c r="T577" s="122" t="s">
        <v>1404</v>
      </c>
    </row>
    <row r="578" spans="7:20" s="145" customFormat="1" hidden="1">
      <c r="G578" s="152"/>
      <c r="K578" s="128"/>
      <c r="M578" s="114" t="s">
        <v>1008</v>
      </c>
      <c r="N578" s="118">
        <v>0.9</v>
      </c>
      <c r="O578" s="118">
        <v>1.9</v>
      </c>
      <c r="P578" s="119">
        <f t="shared" si="9"/>
        <v>7.8</v>
      </c>
      <c r="Q578" s="120" t="s">
        <v>147</v>
      </c>
      <c r="R578" s="121" t="s">
        <v>3780</v>
      </c>
      <c r="S578" s="122">
        <v>7.8</v>
      </c>
      <c r="T578" s="122" t="s">
        <v>141</v>
      </c>
    </row>
    <row r="579" spans="7:20" s="145" customFormat="1" hidden="1">
      <c r="G579" s="152"/>
      <c r="K579" s="128"/>
      <c r="M579" s="114" t="s">
        <v>1009</v>
      </c>
      <c r="N579" s="118">
        <v>1.2</v>
      </c>
      <c r="O579" s="118">
        <v>2.2999999999999998</v>
      </c>
      <c r="P579" s="119">
        <f t="shared" si="9"/>
        <v>6.36</v>
      </c>
      <c r="Q579" s="120" t="s">
        <v>147</v>
      </c>
      <c r="R579" s="121" t="s">
        <v>4544</v>
      </c>
      <c r="S579" s="122">
        <v>6.36</v>
      </c>
      <c r="T579" s="122" t="s">
        <v>1250</v>
      </c>
    </row>
    <row r="580" spans="7:20" s="145" customFormat="1" hidden="1">
      <c r="G580" s="152"/>
      <c r="K580" s="128"/>
      <c r="M580" s="114" t="s">
        <v>1010</v>
      </c>
      <c r="N580" s="118">
        <v>18.100000000000001</v>
      </c>
      <c r="O580" s="120" t="s">
        <v>147</v>
      </c>
      <c r="P580" s="119">
        <f t="shared" si="9"/>
        <v>7.51</v>
      </c>
      <c r="Q580" s="122" t="s">
        <v>254</v>
      </c>
      <c r="R580" s="120" t="s">
        <v>147</v>
      </c>
      <c r="S580" s="122">
        <v>7.51</v>
      </c>
      <c r="T580" s="122" t="s">
        <v>1756</v>
      </c>
    </row>
    <row r="581" spans="7:20" s="145" customFormat="1" hidden="1">
      <c r="G581" s="152"/>
      <c r="K581" s="128"/>
      <c r="M581" s="114" t="s">
        <v>755</v>
      </c>
      <c r="N581" s="118">
        <v>0.5</v>
      </c>
      <c r="O581" s="118">
        <v>0.8</v>
      </c>
      <c r="P581" s="119">
        <f t="shared" si="9"/>
        <v>5.6</v>
      </c>
      <c r="Q581" s="122" t="s">
        <v>166</v>
      </c>
      <c r="R581" s="121" t="s">
        <v>3776</v>
      </c>
      <c r="S581" s="122">
        <v>5.6</v>
      </c>
      <c r="T581" s="122" t="s">
        <v>1252</v>
      </c>
    </row>
    <row r="582" spans="7:20" s="145" customFormat="1" hidden="1">
      <c r="G582" s="152"/>
      <c r="K582" s="128"/>
      <c r="M582" s="114" t="s">
        <v>756</v>
      </c>
      <c r="N582" s="118">
        <v>0.5</v>
      </c>
      <c r="O582" s="118">
        <v>0.9</v>
      </c>
      <c r="P582" s="119">
        <f t="shared" si="9"/>
        <v>5.75</v>
      </c>
      <c r="Q582" s="120" t="s">
        <v>30</v>
      </c>
      <c r="R582" s="121" t="s">
        <v>4464</v>
      </c>
      <c r="S582" s="122">
        <v>5.75</v>
      </c>
      <c r="T582" s="122" t="s">
        <v>3806</v>
      </c>
    </row>
    <row r="583" spans="7:20" s="145" customFormat="1" hidden="1">
      <c r="G583" s="152"/>
      <c r="K583" s="128"/>
      <c r="M583" s="114" t="s">
        <v>757</v>
      </c>
      <c r="N583" s="118">
        <v>5.6</v>
      </c>
      <c r="O583" s="118">
        <v>62.9</v>
      </c>
      <c r="P583" s="119">
        <f t="shared" si="9"/>
        <v>6.31</v>
      </c>
      <c r="Q583" s="122" t="s">
        <v>758</v>
      </c>
      <c r="R583" s="121" t="s">
        <v>4055</v>
      </c>
      <c r="S583" s="122">
        <v>6.31</v>
      </c>
      <c r="T583" s="122" t="s">
        <v>1250</v>
      </c>
    </row>
    <row r="584" spans="7:20" s="145" customFormat="1" hidden="1">
      <c r="G584" s="152"/>
      <c r="K584" s="128"/>
      <c r="M584" s="114" t="s">
        <v>762</v>
      </c>
      <c r="N584" s="118">
        <v>6</v>
      </c>
      <c r="O584" s="118">
        <v>66</v>
      </c>
      <c r="P584" s="119">
        <f t="shared" si="9"/>
        <v>7.44</v>
      </c>
      <c r="Q584" s="122" t="s">
        <v>763</v>
      </c>
      <c r="R584" s="121" t="s">
        <v>4465</v>
      </c>
      <c r="S584" s="122">
        <v>7.44</v>
      </c>
      <c r="T584" s="122" t="s">
        <v>54</v>
      </c>
    </row>
    <row r="585" spans="7:20" s="145" customFormat="1" hidden="1">
      <c r="G585" s="152"/>
      <c r="K585" s="128"/>
      <c r="M585" s="114" t="s">
        <v>764</v>
      </c>
      <c r="N585" s="118">
        <v>8.1</v>
      </c>
      <c r="O585" s="118">
        <v>48.3</v>
      </c>
      <c r="P585" s="119">
        <f t="shared" si="9"/>
        <v>3.6</v>
      </c>
      <c r="Q585" s="120" t="s">
        <v>147</v>
      </c>
      <c r="R585" s="121" t="s">
        <v>4466</v>
      </c>
      <c r="S585" s="122">
        <v>3.6</v>
      </c>
      <c r="T585" s="122" t="s">
        <v>44</v>
      </c>
    </row>
    <row r="586" spans="7:20" s="145" customFormat="1" hidden="1">
      <c r="G586" s="152"/>
      <c r="K586" s="128"/>
      <c r="M586" s="114" t="s">
        <v>765</v>
      </c>
      <c r="N586" s="118">
        <v>7.3</v>
      </c>
      <c r="O586" s="118">
        <v>43.7</v>
      </c>
      <c r="P586" s="119">
        <f t="shared" si="9"/>
        <v>2.1</v>
      </c>
      <c r="Q586" s="122" t="s">
        <v>166</v>
      </c>
      <c r="R586" s="121" t="s">
        <v>4279</v>
      </c>
      <c r="S586" s="122">
        <v>2.1</v>
      </c>
      <c r="T586" s="122" t="s">
        <v>397</v>
      </c>
    </row>
    <row r="587" spans="7:20" s="145" customFormat="1" hidden="1">
      <c r="G587" s="152"/>
      <c r="K587" s="128"/>
      <c r="M587" s="114" t="s">
        <v>892</v>
      </c>
      <c r="N587" s="118">
        <v>1.9</v>
      </c>
      <c r="O587" s="118">
        <v>3.2</v>
      </c>
      <c r="P587" s="119">
        <f t="shared" si="9"/>
        <v>7.52</v>
      </c>
      <c r="Q587" s="120" t="s">
        <v>30</v>
      </c>
      <c r="R587" s="121" t="s">
        <v>4037</v>
      </c>
      <c r="S587" s="122">
        <v>7.52</v>
      </c>
      <c r="T587" s="122" t="s">
        <v>722</v>
      </c>
    </row>
    <row r="588" spans="7:20" s="145" customFormat="1" hidden="1">
      <c r="G588" s="152"/>
      <c r="K588" s="128"/>
      <c r="M588" s="114" t="s">
        <v>893</v>
      </c>
      <c r="N588" s="118">
        <v>1.8</v>
      </c>
      <c r="O588" s="118">
        <v>2.9</v>
      </c>
      <c r="P588" s="119">
        <f t="shared" si="9"/>
        <v>6.5</v>
      </c>
      <c r="Q588" s="120" t="s">
        <v>30</v>
      </c>
      <c r="R588" s="121" t="s">
        <v>4296</v>
      </c>
      <c r="S588" s="122">
        <v>6.5</v>
      </c>
      <c r="T588" s="122" t="s">
        <v>548</v>
      </c>
    </row>
    <row r="589" spans="7:20" s="145" customFormat="1" hidden="1">
      <c r="G589" s="152"/>
      <c r="K589" s="128"/>
      <c r="M589" s="114" t="s">
        <v>1021</v>
      </c>
      <c r="N589" s="118">
        <v>8.1999999999999993</v>
      </c>
      <c r="O589" s="118">
        <v>30.4</v>
      </c>
      <c r="P589" s="119">
        <f t="shared" ref="P589:P652" si="10">SUM(S589:T589)</f>
        <v>7.2</v>
      </c>
      <c r="Q589" s="122" t="s">
        <v>1022</v>
      </c>
      <c r="R589" s="121" t="s">
        <v>3906</v>
      </c>
      <c r="S589" s="122">
        <v>7.2</v>
      </c>
      <c r="T589" s="122" t="s">
        <v>661</v>
      </c>
    </row>
    <row r="590" spans="7:20" s="145" customFormat="1" hidden="1">
      <c r="G590" s="152"/>
      <c r="K590" s="128"/>
      <c r="M590" s="114" t="s">
        <v>1023</v>
      </c>
      <c r="N590" s="118">
        <v>10.6</v>
      </c>
      <c r="O590" s="118">
        <v>11.7</v>
      </c>
      <c r="P590" s="119">
        <f t="shared" si="10"/>
        <v>7.6</v>
      </c>
      <c r="Q590" s="122" t="s">
        <v>1024</v>
      </c>
      <c r="R590" s="121" t="s">
        <v>4467</v>
      </c>
      <c r="S590" s="122">
        <v>7.6</v>
      </c>
      <c r="T590" s="122" t="s">
        <v>377</v>
      </c>
    </row>
    <row r="591" spans="7:20" s="145" customFormat="1" hidden="1">
      <c r="G591" s="152"/>
      <c r="K591" s="128"/>
      <c r="M591" s="114" t="s">
        <v>1025</v>
      </c>
      <c r="N591" s="118">
        <v>8.1999999999999993</v>
      </c>
      <c r="O591" s="118">
        <v>9</v>
      </c>
      <c r="P591" s="119">
        <f t="shared" si="10"/>
        <v>6.74</v>
      </c>
      <c r="Q591" s="122" t="s">
        <v>716</v>
      </c>
      <c r="R591" s="121" t="s">
        <v>4468</v>
      </c>
      <c r="S591" s="122">
        <v>6.74</v>
      </c>
      <c r="T591" s="122" t="s">
        <v>3807</v>
      </c>
    </row>
    <row r="592" spans="7:20" s="145" customFormat="1" hidden="1">
      <c r="G592" s="152"/>
      <c r="K592" s="128"/>
      <c r="M592" s="114" t="s">
        <v>1026</v>
      </c>
      <c r="N592" s="118">
        <v>8.1999999999999993</v>
      </c>
      <c r="O592" s="118">
        <v>9.1</v>
      </c>
      <c r="P592" s="119">
        <f t="shared" si="10"/>
        <v>7.85</v>
      </c>
      <c r="Q592" s="122" t="s">
        <v>1027</v>
      </c>
      <c r="R592" s="121" t="s">
        <v>3942</v>
      </c>
      <c r="S592" s="122">
        <v>7.85</v>
      </c>
      <c r="T592" s="122" t="s">
        <v>466</v>
      </c>
    </row>
    <row r="593" spans="7:20" s="145" customFormat="1" hidden="1">
      <c r="G593" s="152"/>
      <c r="K593" s="128"/>
      <c r="M593" s="114" t="s">
        <v>778</v>
      </c>
      <c r="N593" s="118">
        <v>8.1999999999999993</v>
      </c>
      <c r="O593" s="118">
        <v>8.9</v>
      </c>
      <c r="P593" s="119">
        <f t="shared" si="10"/>
        <v>6.6</v>
      </c>
      <c r="Q593" s="122" t="s">
        <v>779</v>
      </c>
      <c r="R593" s="121" t="s">
        <v>4135</v>
      </c>
      <c r="S593" s="122">
        <v>6.6</v>
      </c>
      <c r="T593" s="122" t="s">
        <v>2992</v>
      </c>
    </row>
    <row r="594" spans="7:20" s="145" customFormat="1" hidden="1">
      <c r="G594" s="152"/>
      <c r="K594" s="128"/>
      <c r="M594" s="114" t="s">
        <v>909</v>
      </c>
      <c r="N594" s="118">
        <v>5.8</v>
      </c>
      <c r="O594" s="118">
        <v>9.6999999999999993</v>
      </c>
      <c r="P594" s="119">
        <f t="shared" si="10"/>
        <v>2.89</v>
      </c>
      <c r="Q594" s="122" t="s">
        <v>910</v>
      </c>
      <c r="R594" s="121" t="s">
        <v>3960</v>
      </c>
      <c r="S594" s="122">
        <v>2.89</v>
      </c>
      <c r="T594" s="122" t="s">
        <v>2811</v>
      </c>
    </row>
    <row r="595" spans="7:20" s="145" customFormat="1" hidden="1">
      <c r="G595" s="152"/>
      <c r="K595" s="128"/>
      <c r="M595" s="114" t="s">
        <v>1035</v>
      </c>
      <c r="N595" s="118">
        <v>5.6</v>
      </c>
      <c r="O595" s="118">
        <v>9.1999999999999993</v>
      </c>
      <c r="P595" s="119">
        <f t="shared" si="10"/>
        <v>5.41</v>
      </c>
      <c r="Q595" s="120" t="s">
        <v>147</v>
      </c>
      <c r="R595" s="121" t="s">
        <v>4549</v>
      </c>
      <c r="S595" s="122">
        <v>5.41</v>
      </c>
      <c r="T595" s="122" t="s">
        <v>403</v>
      </c>
    </row>
    <row r="596" spans="7:20" s="145" customFormat="1" hidden="1">
      <c r="G596" s="152"/>
      <c r="K596" s="128"/>
      <c r="M596" s="114" t="s">
        <v>1036</v>
      </c>
      <c r="N596" s="118">
        <v>5.5</v>
      </c>
      <c r="O596" s="118">
        <v>9</v>
      </c>
      <c r="P596" s="119">
        <f t="shared" si="10"/>
        <v>4</v>
      </c>
      <c r="Q596" s="120" t="s">
        <v>147</v>
      </c>
      <c r="R596" s="121" t="s">
        <v>3961</v>
      </c>
      <c r="S596" s="122">
        <v>4</v>
      </c>
      <c r="T596" s="122" t="s">
        <v>3659</v>
      </c>
    </row>
    <row r="597" spans="7:20" s="145" customFormat="1" hidden="1">
      <c r="G597" s="152"/>
      <c r="K597" s="128"/>
      <c r="M597" s="114" t="s">
        <v>1037</v>
      </c>
      <c r="N597" s="118">
        <v>11.3</v>
      </c>
      <c r="O597" s="118">
        <v>6.5</v>
      </c>
      <c r="P597" s="119">
        <f t="shared" si="10"/>
        <v>7.1</v>
      </c>
      <c r="Q597" s="120" t="s">
        <v>1038</v>
      </c>
      <c r="R597" s="121" t="s">
        <v>4200</v>
      </c>
      <c r="S597" s="122">
        <v>7.1</v>
      </c>
      <c r="T597" s="122" t="s">
        <v>661</v>
      </c>
    </row>
    <row r="598" spans="7:20" s="145" customFormat="1" hidden="1">
      <c r="G598" s="152"/>
      <c r="K598" s="128"/>
      <c r="M598" s="114" t="s">
        <v>1039</v>
      </c>
      <c r="N598" s="118">
        <v>15</v>
      </c>
      <c r="O598" s="118">
        <v>7.9</v>
      </c>
      <c r="P598" s="119">
        <f t="shared" si="10"/>
        <v>7.21</v>
      </c>
      <c r="Q598" s="120" t="s">
        <v>1040</v>
      </c>
      <c r="R598" s="121" t="s">
        <v>4273</v>
      </c>
      <c r="S598" s="122">
        <v>7.21</v>
      </c>
      <c r="T598" s="122" t="s">
        <v>3277</v>
      </c>
    </row>
    <row r="599" spans="7:20" s="145" customFormat="1" hidden="1">
      <c r="G599" s="152"/>
      <c r="K599" s="128"/>
      <c r="M599" s="114" t="s">
        <v>1042</v>
      </c>
      <c r="N599" s="118">
        <v>14.1</v>
      </c>
      <c r="O599" s="118">
        <v>48.3</v>
      </c>
      <c r="P599" s="119">
        <f t="shared" si="10"/>
        <v>6.64</v>
      </c>
      <c r="Q599" s="122" t="s">
        <v>1043</v>
      </c>
      <c r="R599" s="121" t="s">
        <v>4469</v>
      </c>
      <c r="S599" s="122">
        <v>6.64</v>
      </c>
      <c r="T599" s="122" t="s">
        <v>50</v>
      </c>
    </row>
    <row r="600" spans="7:20" s="145" customFormat="1" hidden="1">
      <c r="G600" s="152"/>
      <c r="K600" s="128"/>
      <c r="M600" s="114" t="s">
        <v>1044</v>
      </c>
      <c r="N600" s="118">
        <v>16.5</v>
      </c>
      <c r="O600" s="114"/>
      <c r="P600" s="119">
        <f t="shared" si="10"/>
        <v>7.5</v>
      </c>
      <c r="Q600" s="114"/>
      <c r="R600" s="121" t="s">
        <v>4470</v>
      </c>
      <c r="S600" s="122">
        <v>7.5</v>
      </c>
      <c r="T600" s="122" t="s">
        <v>377</v>
      </c>
    </row>
    <row r="601" spans="7:20" s="145" customFormat="1" hidden="1">
      <c r="G601" s="152"/>
      <c r="K601" s="128"/>
      <c r="M601" s="114" t="s">
        <v>1045</v>
      </c>
      <c r="N601" s="118">
        <v>20.3</v>
      </c>
      <c r="O601" s="120" t="s">
        <v>30</v>
      </c>
      <c r="P601" s="119">
        <f t="shared" si="10"/>
        <v>7.54</v>
      </c>
      <c r="Q601" s="122" t="s">
        <v>1046</v>
      </c>
      <c r="R601" s="121" t="s">
        <v>4471</v>
      </c>
      <c r="S601" s="122">
        <v>7.54</v>
      </c>
      <c r="T601" s="122" t="s">
        <v>2852</v>
      </c>
    </row>
    <row r="602" spans="7:20" s="145" customFormat="1" hidden="1">
      <c r="G602" s="152"/>
      <c r="K602" s="128"/>
      <c r="M602" s="114" t="s">
        <v>1163</v>
      </c>
      <c r="N602" s="118">
        <v>23.2</v>
      </c>
      <c r="O602" s="118">
        <v>0.1</v>
      </c>
      <c r="P602" s="119">
        <f t="shared" si="10"/>
        <v>7.47</v>
      </c>
      <c r="Q602" s="122" t="s">
        <v>1164</v>
      </c>
      <c r="R602" s="121" t="s">
        <v>4069</v>
      </c>
      <c r="S602" s="122">
        <v>7.47</v>
      </c>
      <c r="T602" s="122" t="s">
        <v>189</v>
      </c>
    </row>
    <row r="603" spans="7:20" s="145" customFormat="1" hidden="1">
      <c r="G603" s="152"/>
      <c r="K603" s="128"/>
      <c r="M603" s="114" t="s">
        <v>1165</v>
      </c>
      <c r="N603" s="118">
        <v>21.5</v>
      </c>
      <c r="O603" s="120" t="s">
        <v>30</v>
      </c>
      <c r="P603" s="119">
        <f t="shared" si="10"/>
        <v>7.9</v>
      </c>
      <c r="Q603" s="122" t="s">
        <v>1166</v>
      </c>
      <c r="R603" s="121" t="s">
        <v>3892</v>
      </c>
      <c r="S603" s="122">
        <v>7.9</v>
      </c>
      <c r="T603" s="122" t="s">
        <v>857</v>
      </c>
    </row>
    <row r="604" spans="7:20" s="145" customFormat="1" hidden="1">
      <c r="G604" s="152"/>
      <c r="K604" s="128"/>
      <c r="M604" s="114" t="s">
        <v>1167</v>
      </c>
      <c r="N604" s="118">
        <v>27.9</v>
      </c>
      <c r="O604" s="118">
        <v>0.8</v>
      </c>
      <c r="P604" s="119">
        <f t="shared" si="10"/>
        <v>6.09</v>
      </c>
      <c r="Q604" s="122" t="s">
        <v>1168</v>
      </c>
      <c r="R604" s="121" t="s">
        <v>4232</v>
      </c>
      <c r="S604" s="122">
        <v>6.09</v>
      </c>
      <c r="T604" s="122" t="s">
        <v>3451</v>
      </c>
    </row>
    <row r="605" spans="7:20" s="145" customFormat="1" hidden="1">
      <c r="G605" s="152"/>
      <c r="K605" s="128"/>
      <c r="M605" s="114" t="s">
        <v>1048</v>
      </c>
      <c r="N605" s="118">
        <v>32.700000000000003</v>
      </c>
      <c r="O605" s="120" t="s">
        <v>30</v>
      </c>
      <c r="P605" s="119">
        <f t="shared" si="10"/>
        <v>7.9</v>
      </c>
      <c r="Q605" s="122" t="s">
        <v>899</v>
      </c>
      <c r="R605" s="121" t="s">
        <v>4374</v>
      </c>
      <c r="S605" s="122">
        <v>7.9</v>
      </c>
      <c r="T605" s="122" t="s">
        <v>234</v>
      </c>
    </row>
    <row r="606" spans="7:20" s="145" customFormat="1" hidden="1">
      <c r="G606" s="152"/>
      <c r="K606" s="128"/>
      <c r="M606" s="114" t="s">
        <v>1049</v>
      </c>
      <c r="N606" s="118">
        <v>25.4</v>
      </c>
      <c r="O606" s="118">
        <v>0.1</v>
      </c>
      <c r="P606" s="119">
        <f t="shared" si="10"/>
        <v>5.8</v>
      </c>
      <c r="Q606" s="122" t="s">
        <v>1050</v>
      </c>
      <c r="R606" s="121" t="s">
        <v>4472</v>
      </c>
      <c r="S606" s="122">
        <v>5.8</v>
      </c>
      <c r="T606" s="122" t="s">
        <v>663</v>
      </c>
    </row>
    <row r="607" spans="7:20" s="145" customFormat="1" hidden="1">
      <c r="G607" s="152"/>
      <c r="K607" s="128"/>
      <c r="M607" s="114" t="s">
        <v>1051</v>
      </c>
      <c r="N607" s="118">
        <v>9.4</v>
      </c>
      <c r="O607" s="118">
        <v>3.1</v>
      </c>
      <c r="P607" s="119">
        <f t="shared" si="10"/>
        <v>5.8</v>
      </c>
      <c r="Q607" s="122" t="s">
        <v>1052</v>
      </c>
      <c r="R607" s="121" t="s">
        <v>3891</v>
      </c>
      <c r="S607" s="122">
        <v>5.8</v>
      </c>
      <c r="T607" s="122" t="s">
        <v>663</v>
      </c>
    </row>
    <row r="608" spans="7:20" s="145" customFormat="1" hidden="1">
      <c r="G608" s="152"/>
      <c r="K608" s="128"/>
      <c r="M608" s="114" t="s">
        <v>1171</v>
      </c>
      <c r="N608" s="118">
        <v>10.6</v>
      </c>
      <c r="O608" s="118">
        <v>3.3</v>
      </c>
      <c r="P608" s="119">
        <f t="shared" si="10"/>
        <v>5.9</v>
      </c>
      <c r="Q608" s="122" t="s">
        <v>1172</v>
      </c>
      <c r="R608" s="121" t="s">
        <v>4473</v>
      </c>
      <c r="S608" s="122">
        <v>5.9</v>
      </c>
      <c r="T608" s="122" t="s">
        <v>217</v>
      </c>
    </row>
    <row r="609" spans="7:20" s="145" customFormat="1" hidden="1">
      <c r="G609" s="152"/>
      <c r="K609" s="128"/>
      <c r="M609" s="114" t="s">
        <v>1173</v>
      </c>
      <c r="N609" s="118">
        <v>20.5</v>
      </c>
      <c r="O609" s="118" t="s">
        <v>30</v>
      </c>
      <c r="P609" s="119">
        <f t="shared" si="10"/>
        <v>7.7</v>
      </c>
      <c r="Q609" s="122" t="s">
        <v>1174</v>
      </c>
      <c r="R609" s="121" t="s">
        <v>4474</v>
      </c>
      <c r="S609" s="122">
        <v>7.7</v>
      </c>
      <c r="T609" s="122" t="s">
        <v>466</v>
      </c>
    </row>
    <row r="610" spans="7:20" s="145" customFormat="1" hidden="1">
      <c r="G610" s="152"/>
      <c r="K610" s="128"/>
      <c r="M610" s="114" t="s">
        <v>1175</v>
      </c>
      <c r="N610" s="118">
        <v>24.2</v>
      </c>
      <c r="O610" s="118">
        <v>0.1</v>
      </c>
      <c r="P610" s="119">
        <f t="shared" si="10"/>
        <v>7.7</v>
      </c>
      <c r="Q610" s="122" t="s">
        <v>1176</v>
      </c>
      <c r="R610" s="121" t="s">
        <v>4475</v>
      </c>
      <c r="S610" s="122">
        <v>7.7</v>
      </c>
      <c r="T610" s="122" t="s">
        <v>466</v>
      </c>
    </row>
    <row r="611" spans="7:20" s="145" customFormat="1" hidden="1">
      <c r="G611" s="152"/>
      <c r="K611" s="128"/>
      <c r="M611" s="114" t="s">
        <v>1057</v>
      </c>
      <c r="N611" s="118">
        <v>18</v>
      </c>
      <c r="O611" s="118" t="s">
        <v>30</v>
      </c>
      <c r="P611" s="119">
        <f t="shared" si="10"/>
        <v>7.15</v>
      </c>
      <c r="Q611" s="122" t="s">
        <v>1058</v>
      </c>
      <c r="R611" s="121" t="s">
        <v>4393</v>
      </c>
      <c r="S611" s="122">
        <v>7.15</v>
      </c>
      <c r="T611" s="122" t="s">
        <v>599</v>
      </c>
    </row>
    <row r="612" spans="7:20" s="145" customFormat="1" hidden="1">
      <c r="G612" s="152"/>
      <c r="K612" s="128"/>
      <c r="M612" s="114" t="s">
        <v>1059</v>
      </c>
      <c r="N612" s="118">
        <v>24.4</v>
      </c>
      <c r="O612" s="118">
        <v>0.1</v>
      </c>
      <c r="P612" s="119">
        <f t="shared" si="10"/>
        <v>7.44</v>
      </c>
      <c r="Q612" s="120" t="s">
        <v>1060</v>
      </c>
      <c r="R612" s="121" t="s">
        <v>4177</v>
      </c>
      <c r="S612" s="122">
        <v>7.44</v>
      </c>
      <c r="T612" s="122" t="s">
        <v>3500</v>
      </c>
    </row>
    <row r="613" spans="7:20" s="145" customFormat="1" hidden="1">
      <c r="G613" s="152"/>
      <c r="K613" s="128"/>
      <c r="M613" s="114" t="s">
        <v>1177</v>
      </c>
      <c r="N613" s="118">
        <v>26.7</v>
      </c>
      <c r="O613" s="120" t="s">
        <v>30</v>
      </c>
      <c r="P613" s="119">
        <f t="shared" si="10"/>
        <v>6</v>
      </c>
      <c r="Q613" s="122" t="s">
        <v>1178</v>
      </c>
      <c r="R613" s="121" t="s">
        <v>4068</v>
      </c>
      <c r="S613" s="122">
        <v>6</v>
      </c>
      <c r="T613" s="122" t="s">
        <v>1955</v>
      </c>
    </row>
    <row r="614" spans="7:20" s="145" customFormat="1" hidden="1">
      <c r="G614" s="152"/>
      <c r="K614" s="128"/>
      <c r="M614" s="114" t="s">
        <v>1179</v>
      </c>
      <c r="N614" s="118">
        <v>30.2</v>
      </c>
      <c r="O614" s="118" t="s">
        <v>30</v>
      </c>
      <c r="P614" s="119">
        <f t="shared" si="10"/>
        <v>6.45</v>
      </c>
      <c r="Q614" s="122" t="s">
        <v>1180</v>
      </c>
      <c r="R614" s="121" t="s">
        <v>4062</v>
      </c>
      <c r="S614" s="122">
        <v>6.45</v>
      </c>
      <c r="T614" s="122" t="s">
        <v>2533</v>
      </c>
    </row>
    <row r="615" spans="7:20" s="145" customFormat="1" hidden="1">
      <c r="G615" s="152"/>
      <c r="K615" s="128"/>
      <c r="M615" s="114" t="s">
        <v>1181</v>
      </c>
      <c r="N615" s="118">
        <v>15.6</v>
      </c>
      <c r="O615" s="118">
        <v>1.5</v>
      </c>
      <c r="P615" s="119">
        <f t="shared" si="10"/>
        <v>7.43</v>
      </c>
      <c r="Q615" s="120" t="s">
        <v>1182</v>
      </c>
      <c r="R615" s="121" t="s">
        <v>4394</v>
      </c>
      <c r="S615" s="122">
        <v>7.43</v>
      </c>
      <c r="T615" s="122" t="s">
        <v>3159</v>
      </c>
    </row>
    <row r="616" spans="7:20" s="145" customFormat="1" hidden="1">
      <c r="G616" s="152"/>
      <c r="K616" s="128"/>
      <c r="M616" s="114" t="s">
        <v>1183</v>
      </c>
      <c r="N616" s="118">
        <v>21.1</v>
      </c>
      <c r="O616" s="118">
        <v>1</v>
      </c>
      <c r="P616" s="119">
        <f t="shared" si="10"/>
        <v>7.01</v>
      </c>
      <c r="Q616" s="122" t="s">
        <v>1184</v>
      </c>
      <c r="R616" s="121" t="s">
        <v>3897</v>
      </c>
      <c r="S616" s="122">
        <v>7.01</v>
      </c>
      <c r="T616" s="122" t="s">
        <v>581</v>
      </c>
    </row>
    <row r="617" spans="7:20" s="145" customFormat="1" hidden="1">
      <c r="G617" s="152"/>
      <c r="K617" s="128"/>
      <c r="M617" s="114" t="s">
        <v>1185</v>
      </c>
      <c r="N617" s="118">
        <v>25.3</v>
      </c>
      <c r="O617" s="120" t="s">
        <v>30</v>
      </c>
      <c r="P617" s="119">
        <f t="shared" si="10"/>
        <v>5.75</v>
      </c>
      <c r="Q617" s="122" t="s">
        <v>1186</v>
      </c>
      <c r="R617" s="121" t="s">
        <v>4071</v>
      </c>
      <c r="S617" s="122">
        <v>5.75</v>
      </c>
      <c r="T617" s="122" t="s">
        <v>3054</v>
      </c>
    </row>
    <row r="618" spans="7:20" s="145" customFormat="1" hidden="1">
      <c r="G618" s="152"/>
      <c r="K618" s="128"/>
      <c r="M618" s="114" t="s">
        <v>1187</v>
      </c>
      <c r="N618" s="118">
        <v>27.2</v>
      </c>
      <c r="O618" s="120" t="s">
        <v>30</v>
      </c>
      <c r="P618" s="119">
        <f t="shared" si="10"/>
        <v>6.79</v>
      </c>
      <c r="Q618" s="120" t="s">
        <v>1188</v>
      </c>
      <c r="R618" s="121" t="s">
        <v>4395</v>
      </c>
      <c r="S618" s="122">
        <v>6.79</v>
      </c>
      <c r="T618" s="122" t="s">
        <v>1507</v>
      </c>
    </row>
    <row r="619" spans="7:20" s="145" customFormat="1" hidden="1">
      <c r="G619" s="152"/>
      <c r="K619" s="128"/>
      <c r="M619" s="114" t="s">
        <v>1189</v>
      </c>
      <c r="N619" s="118">
        <v>23.9</v>
      </c>
      <c r="O619" s="118">
        <v>1.7</v>
      </c>
      <c r="P619" s="119">
        <f t="shared" si="10"/>
        <v>3.6</v>
      </c>
      <c r="Q619" s="122" t="s">
        <v>1190</v>
      </c>
      <c r="R619" s="121" t="s">
        <v>4400</v>
      </c>
      <c r="S619" s="122">
        <v>3.6</v>
      </c>
      <c r="T619" s="122" t="s">
        <v>221</v>
      </c>
    </row>
    <row r="620" spans="7:20" s="145" customFormat="1" hidden="1">
      <c r="G620" s="152"/>
      <c r="K620" s="128"/>
      <c r="M620" s="114" t="s">
        <v>1191</v>
      </c>
      <c r="N620" s="118">
        <v>24.9</v>
      </c>
      <c r="O620" s="118">
        <v>0.1</v>
      </c>
      <c r="P620" s="119">
        <f t="shared" si="10"/>
        <v>2.2999999999999998</v>
      </c>
      <c r="Q620" s="122" t="s">
        <v>1192</v>
      </c>
      <c r="R620" s="121" t="s">
        <v>4315</v>
      </c>
      <c r="S620" s="122">
        <v>2.2999999999999998</v>
      </c>
      <c r="T620" s="122" t="s">
        <v>74</v>
      </c>
    </row>
    <row r="621" spans="7:20" s="145" customFormat="1" hidden="1">
      <c r="G621" s="152"/>
      <c r="K621" s="128"/>
      <c r="M621" s="114" t="s">
        <v>1193</v>
      </c>
      <c r="N621" s="118">
        <v>24.1</v>
      </c>
      <c r="O621" s="118">
        <v>0.1</v>
      </c>
      <c r="P621" s="119">
        <f t="shared" si="10"/>
        <v>6.3</v>
      </c>
      <c r="Q621" s="122" t="s">
        <v>1194</v>
      </c>
      <c r="R621" s="121" t="s">
        <v>4316</v>
      </c>
      <c r="S621" s="122">
        <v>6.3</v>
      </c>
      <c r="T621" s="122" t="s">
        <v>332</v>
      </c>
    </row>
    <row r="622" spans="7:20" s="145" customFormat="1" hidden="1">
      <c r="G622" s="152"/>
      <c r="K622" s="128"/>
      <c r="M622" s="114" t="s">
        <v>1195</v>
      </c>
      <c r="N622" s="118">
        <v>4.5999999999999996</v>
      </c>
      <c r="O622" s="118">
        <v>4.3</v>
      </c>
      <c r="P622" s="119">
        <f t="shared" si="10"/>
        <v>6.9</v>
      </c>
      <c r="Q622" s="122" t="s">
        <v>1196</v>
      </c>
      <c r="R622" s="121" t="s">
        <v>4317</v>
      </c>
      <c r="S622" s="122">
        <v>6.9</v>
      </c>
      <c r="T622" s="122" t="s">
        <v>661</v>
      </c>
    </row>
    <row r="623" spans="7:20" s="145" customFormat="1" hidden="1">
      <c r="G623" s="152"/>
      <c r="K623" s="128"/>
      <c r="M623" s="114" t="s">
        <v>1197</v>
      </c>
      <c r="N623" s="118">
        <v>18.600000000000001</v>
      </c>
      <c r="O623" s="120" t="s">
        <v>30</v>
      </c>
      <c r="P623" s="119">
        <f t="shared" si="10"/>
        <v>7.7</v>
      </c>
      <c r="Q623" s="122" t="s">
        <v>1198</v>
      </c>
      <c r="R623" s="121" t="s">
        <v>4423</v>
      </c>
      <c r="S623" s="122">
        <v>7.7</v>
      </c>
      <c r="T623" s="122" t="s">
        <v>719</v>
      </c>
    </row>
    <row r="624" spans="7:20" s="145" customFormat="1" hidden="1">
      <c r="G624" s="152"/>
      <c r="K624" s="128"/>
      <c r="M624" s="114" t="s">
        <v>1199</v>
      </c>
      <c r="N624" s="118">
        <v>26</v>
      </c>
      <c r="O624" s="118">
        <v>0.9</v>
      </c>
      <c r="P624" s="119">
        <f t="shared" si="10"/>
        <v>7.7</v>
      </c>
      <c r="Q624" s="122" t="s">
        <v>1200</v>
      </c>
      <c r="R624" s="121" t="s">
        <v>4466</v>
      </c>
      <c r="S624" s="122">
        <v>7.7</v>
      </c>
      <c r="T624" s="122" t="s">
        <v>719</v>
      </c>
    </row>
    <row r="625" spans="7:20" s="145" customFormat="1" hidden="1">
      <c r="G625" s="152"/>
      <c r="K625" s="128"/>
      <c r="M625" s="114" t="s">
        <v>1071</v>
      </c>
      <c r="N625" s="118">
        <v>36.200000000000003</v>
      </c>
      <c r="O625" s="118">
        <v>0.9</v>
      </c>
      <c r="P625" s="119">
        <f t="shared" si="10"/>
        <v>7.3</v>
      </c>
      <c r="Q625" s="122" t="s">
        <v>1072</v>
      </c>
      <c r="R625" s="121" t="s">
        <v>4318</v>
      </c>
      <c r="S625" s="122">
        <v>7.3</v>
      </c>
      <c r="T625" s="122" t="s">
        <v>377</v>
      </c>
    </row>
    <row r="626" spans="7:20" s="145" customFormat="1" hidden="1">
      <c r="G626" s="152"/>
      <c r="K626" s="128"/>
      <c r="M626" s="114" t="s">
        <v>811</v>
      </c>
      <c r="N626" s="118">
        <v>25.5</v>
      </c>
      <c r="O626" s="118" t="s">
        <v>30</v>
      </c>
      <c r="P626" s="119">
        <f t="shared" si="10"/>
        <v>6.45</v>
      </c>
      <c r="Q626" s="122" t="s">
        <v>812</v>
      </c>
      <c r="R626" s="121" t="s">
        <v>3833</v>
      </c>
      <c r="S626" s="122">
        <v>6.45</v>
      </c>
      <c r="T626" s="122" t="s">
        <v>3807</v>
      </c>
    </row>
    <row r="627" spans="7:20" s="145" customFormat="1" hidden="1">
      <c r="G627" s="152"/>
      <c r="K627" s="128"/>
      <c r="M627" s="114" t="s">
        <v>813</v>
      </c>
      <c r="N627" s="118">
        <v>17.8</v>
      </c>
      <c r="O627" s="118">
        <v>5</v>
      </c>
      <c r="P627" s="119">
        <f t="shared" si="10"/>
        <v>4.42</v>
      </c>
      <c r="Q627" s="122" t="s">
        <v>814</v>
      </c>
      <c r="R627" s="121" t="s">
        <v>4222</v>
      </c>
      <c r="S627" s="122">
        <v>4.42</v>
      </c>
      <c r="T627" s="122" t="s">
        <v>758</v>
      </c>
    </row>
    <row r="628" spans="7:20" s="145" customFormat="1" hidden="1">
      <c r="G628" s="152"/>
      <c r="K628" s="128"/>
      <c r="M628" s="114" t="s">
        <v>815</v>
      </c>
      <c r="N628" s="118">
        <v>16.7</v>
      </c>
      <c r="O628" s="118">
        <v>9.6999999999999993</v>
      </c>
      <c r="P628" s="119">
        <f t="shared" si="10"/>
        <v>4.3899999999999997</v>
      </c>
      <c r="Q628" s="122" t="s">
        <v>816</v>
      </c>
      <c r="R628" s="121" t="s">
        <v>3784</v>
      </c>
      <c r="S628" s="122">
        <v>4.3899999999999997</v>
      </c>
      <c r="T628" s="122" t="s">
        <v>4004</v>
      </c>
    </row>
    <row r="629" spans="7:20" s="145" customFormat="1" hidden="1">
      <c r="G629" s="152"/>
      <c r="K629" s="128"/>
      <c r="M629" s="114" t="s">
        <v>697</v>
      </c>
      <c r="N629" s="118">
        <v>20.5</v>
      </c>
      <c r="O629" s="118">
        <v>0.2</v>
      </c>
      <c r="P629" s="119">
        <f t="shared" si="10"/>
        <v>7.03</v>
      </c>
      <c r="Q629" s="122" t="s">
        <v>23</v>
      </c>
      <c r="R629" s="121" t="s">
        <v>4319</v>
      </c>
      <c r="S629" s="122">
        <v>7.03</v>
      </c>
      <c r="T629" s="122" t="s">
        <v>1447</v>
      </c>
    </row>
    <row r="630" spans="7:20" s="145" customFormat="1" hidden="1">
      <c r="G630" s="152"/>
      <c r="K630" s="128"/>
      <c r="M630" s="114" t="s">
        <v>823</v>
      </c>
      <c r="N630" s="118">
        <v>14.6</v>
      </c>
      <c r="O630" s="118">
        <v>4</v>
      </c>
      <c r="P630" s="119">
        <f t="shared" si="10"/>
        <v>7.14</v>
      </c>
      <c r="Q630" s="120" t="s">
        <v>30</v>
      </c>
      <c r="R630" s="121" t="s">
        <v>4320</v>
      </c>
      <c r="S630" s="122">
        <v>7.14</v>
      </c>
      <c r="T630" s="122" t="s">
        <v>543</v>
      </c>
    </row>
    <row r="631" spans="7:20" s="145" customFormat="1" hidden="1">
      <c r="G631" s="152"/>
      <c r="K631" s="128"/>
      <c r="M631" s="114" t="s">
        <v>824</v>
      </c>
      <c r="N631" s="118">
        <v>25</v>
      </c>
      <c r="O631" s="118">
        <v>0.1</v>
      </c>
      <c r="P631" s="119">
        <f t="shared" si="10"/>
        <v>5.19</v>
      </c>
      <c r="Q631" s="120" t="s">
        <v>98</v>
      </c>
      <c r="R631" s="121" t="s">
        <v>4321</v>
      </c>
      <c r="S631" s="122">
        <v>5.19</v>
      </c>
      <c r="T631" s="122" t="s">
        <v>597</v>
      </c>
    </row>
    <row r="632" spans="7:20" s="145" customFormat="1" hidden="1">
      <c r="G632" s="152"/>
      <c r="K632" s="128"/>
      <c r="M632" s="114" t="s">
        <v>825</v>
      </c>
      <c r="N632" s="118">
        <v>24.4</v>
      </c>
      <c r="O632" s="120" t="s">
        <v>30</v>
      </c>
      <c r="P632" s="119">
        <f t="shared" si="10"/>
        <v>5.81</v>
      </c>
      <c r="Q632" s="122" t="s">
        <v>98</v>
      </c>
      <c r="R632" s="121" t="s">
        <v>4322</v>
      </c>
      <c r="S632" s="122">
        <v>5.81</v>
      </c>
      <c r="T632" s="122" t="s">
        <v>3148</v>
      </c>
    </row>
    <row r="633" spans="7:20" s="145" customFormat="1" hidden="1">
      <c r="G633" s="152"/>
      <c r="K633" s="128"/>
      <c r="M633" s="114" t="s">
        <v>826</v>
      </c>
      <c r="N633" s="118">
        <v>9.4</v>
      </c>
      <c r="O633" s="118">
        <v>2</v>
      </c>
      <c r="P633" s="119">
        <f t="shared" si="10"/>
        <v>6.04</v>
      </c>
      <c r="Q633" s="122" t="s">
        <v>827</v>
      </c>
      <c r="R633" s="121" t="s">
        <v>4276</v>
      </c>
      <c r="S633" s="122">
        <v>6.04</v>
      </c>
      <c r="T633" s="122" t="s">
        <v>360</v>
      </c>
    </row>
    <row r="634" spans="7:20" s="145" customFormat="1" hidden="1">
      <c r="G634" s="152"/>
      <c r="K634" s="128"/>
      <c r="M634" s="114" t="s">
        <v>828</v>
      </c>
      <c r="N634" s="118">
        <v>19.7</v>
      </c>
      <c r="O634" s="120" t="s">
        <v>30</v>
      </c>
      <c r="P634" s="119">
        <f t="shared" si="10"/>
        <v>6.72</v>
      </c>
      <c r="Q634" s="122" t="s">
        <v>821</v>
      </c>
      <c r="R634" s="121" t="s">
        <v>4069</v>
      </c>
      <c r="S634" s="122">
        <v>6.72</v>
      </c>
      <c r="T634" s="122" t="s">
        <v>338</v>
      </c>
    </row>
    <row r="635" spans="7:20" s="145" customFormat="1" hidden="1">
      <c r="G635" s="152"/>
      <c r="K635" s="128"/>
      <c r="M635" s="114" t="s">
        <v>822</v>
      </c>
      <c r="N635" s="120">
        <v>24.2</v>
      </c>
      <c r="O635" s="120">
        <v>0.1</v>
      </c>
      <c r="P635" s="119">
        <f t="shared" si="10"/>
        <v>7.15</v>
      </c>
      <c r="Q635" s="120" t="s">
        <v>1176</v>
      </c>
      <c r="R635" s="121" t="s">
        <v>4475</v>
      </c>
      <c r="S635" s="122">
        <v>7.15</v>
      </c>
      <c r="T635" s="122" t="s">
        <v>2172</v>
      </c>
    </row>
    <row r="636" spans="7:20" s="145" customFormat="1" hidden="1">
      <c r="G636" s="152"/>
      <c r="K636" s="128"/>
      <c r="M636" s="114" t="s">
        <v>819</v>
      </c>
      <c r="N636" s="118">
        <v>5.3</v>
      </c>
      <c r="O636" s="118">
        <v>3</v>
      </c>
      <c r="P636" s="119">
        <f t="shared" si="10"/>
        <v>5.7</v>
      </c>
      <c r="Q636" s="122" t="s">
        <v>820</v>
      </c>
      <c r="R636" s="121" t="s">
        <v>4147</v>
      </c>
      <c r="S636" s="122">
        <v>5.7</v>
      </c>
      <c r="T636" s="122" t="s">
        <v>217</v>
      </c>
    </row>
    <row r="637" spans="7:20" s="145" customFormat="1" hidden="1">
      <c r="G637" s="152"/>
      <c r="K637" s="128"/>
      <c r="M637" s="114" t="s">
        <v>1090</v>
      </c>
      <c r="N637" s="118">
        <v>9.8000000000000007</v>
      </c>
      <c r="O637" s="118">
        <v>3.5</v>
      </c>
      <c r="P637" s="119">
        <f t="shared" si="10"/>
        <v>6.34</v>
      </c>
      <c r="Q637" s="122" t="s">
        <v>1091</v>
      </c>
      <c r="R637" s="121" t="s">
        <v>4230</v>
      </c>
      <c r="S637" s="122">
        <v>6.34</v>
      </c>
      <c r="T637" s="122" t="s">
        <v>50</v>
      </c>
    </row>
    <row r="638" spans="7:20" s="145" customFormat="1" hidden="1">
      <c r="G638" s="152"/>
      <c r="K638" s="128"/>
      <c r="M638" s="114" t="s">
        <v>1092</v>
      </c>
      <c r="N638" s="118">
        <v>11.9</v>
      </c>
      <c r="O638" s="118">
        <v>5</v>
      </c>
      <c r="P638" s="119">
        <f t="shared" si="10"/>
        <v>7.3</v>
      </c>
      <c r="Q638" s="122" t="s">
        <v>404</v>
      </c>
      <c r="R638" s="121" t="s">
        <v>4323</v>
      </c>
      <c r="S638" s="122">
        <v>7.3</v>
      </c>
      <c r="T638" s="122" t="s">
        <v>141</v>
      </c>
    </row>
    <row r="639" spans="7:20" s="145" customFormat="1" hidden="1">
      <c r="G639" s="152"/>
      <c r="K639" s="128"/>
      <c r="M639" s="114" t="s">
        <v>1093</v>
      </c>
      <c r="N639" s="118">
        <v>23.7</v>
      </c>
      <c r="O639" s="118">
        <v>0.1</v>
      </c>
      <c r="P639" s="119">
        <f t="shared" si="10"/>
        <v>7.07</v>
      </c>
      <c r="Q639" s="122" t="s">
        <v>1094</v>
      </c>
      <c r="R639" s="121" t="s">
        <v>4324</v>
      </c>
      <c r="S639" s="122">
        <v>7.07</v>
      </c>
      <c r="T639" s="122" t="s">
        <v>1830</v>
      </c>
    </row>
    <row r="640" spans="7:20" s="145" customFormat="1" hidden="1">
      <c r="G640" s="152"/>
      <c r="K640" s="128"/>
      <c r="M640" s="114" t="s">
        <v>1095</v>
      </c>
      <c r="N640" s="118">
        <v>19.899999999999999</v>
      </c>
      <c r="O640" s="118">
        <v>0.1</v>
      </c>
      <c r="P640" s="119">
        <f t="shared" si="10"/>
        <v>5</v>
      </c>
      <c r="Q640" s="122" t="s">
        <v>1164</v>
      </c>
      <c r="R640" s="121" t="s">
        <v>4325</v>
      </c>
      <c r="S640" s="122">
        <v>5</v>
      </c>
      <c r="T640" s="122" t="s">
        <v>3660</v>
      </c>
    </row>
    <row r="641" spans="7:20" s="145" customFormat="1" hidden="1">
      <c r="G641" s="152"/>
      <c r="K641" s="128"/>
      <c r="M641" s="114" t="s">
        <v>965</v>
      </c>
      <c r="N641" s="118">
        <v>23.7</v>
      </c>
      <c r="O641" s="118">
        <v>0.1</v>
      </c>
      <c r="P641" s="119">
        <f t="shared" si="10"/>
        <v>6.45</v>
      </c>
      <c r="Q641" s="120" t="s">
        <v>966</v>
      </c>
      <c r="R641" s="121" t="s">
        <v>4255</v>
      </c>
      <c r="S641" s="122">
        <v>6.45</v>
      </c>
      <c r="T641" s="122" t="s">
        <v>1686</v>
      </c>
    </row>
    <row r="642" spans="7:20" s="145" customFormat="1" hidden="1">
      <c r="G642" s="152"/>
      <c r="K642" s="128"/>
      <c r="M642" s="114" t="s">
        <v>967</v>
      </c>
      <c r="N642" s="118">
        <v>23.4</v>
      </c>
      <c r="O642" s="118">
        <v>0.1</v>
      </c>
      <c r="P642" s="119">
        <f t="shared" si="10"/>
        <v>5.86</v>
      </c>
      <c r="Q642" s="122" t="s">
        <v>837</v>
      </c>
      <c r="R642" s="121" t="s">
        <v>4326</v>
      </c>
      <c r="S642" s="122">
        <v>5.86</v>
      </c>
      <c r="T642" s="122" t="s">
        <v>285</v>
      </c>
    </row>
    <row r="643" spans="7:20" s="145" customFormat="1" hidden="1">
      <c r="G643" s="152"/>
      <c r="K643" s="128"/>
      <c r="M643" s="114" t="s">
        <v>838</v>
      </c>
      <c r="N643" s="118">
        <v>23.7</v>
      </c>
      <c r="O643" s="118">
        <v>0.1</v>
      </c>
      <c r="P643" s="119">
        <f t="shared" si="10"/>
        <v>5.98</v>
      </c>
      <c r="Q643" s="122" t="s">
        <v>98</v>
      </c>
      <c r="R643" s="121" t="s">
        <v>4255</v>
      </c>
      <c r="S643" s="122">
        <v>5.98</v>
      </c>
      <c r="T643" s="122" t="s">
        <v>2374</v>
      </c>
    </row>
    <row r="644" spans="7:20" s="145" customFormat="1" hidden="1">
      <c r="G644" s="152"/>
      <c r="K644" s="128"/>
      <c r="M644" s="114" t="s">
        <v>839</v>
      </c>
      <c r="N644" s="118">
        <v>4</v>
      </c>
      <c r="O644" s="118">
        <v>35.200000000000003</v>
      </c>
      <c r="P644" s="119">
        <f t="shared" si="10"/>
        <v>4.95</v>
      </c>
      <c r="Q644" s="122" t="s">
        <v>970</v>
      </c>
      <c r="R644" s="121" t="s">
        <v>4327</v>
      </c>
      <c r="S644" s="122">
        <v>4.95</v>
      </c>
      <c r="T644" s="122" t="s">
        <v>3660</v>
      </c>
    </row>
    <row r="645" spans="7:20" s="145" customFormat="1" hidden="1">
      <c r="G645" s="152"/>
      <c r="K645" s="128"/>
      <c r="M645" s="114" t="s">
        <v>971</v>
      </c>
      <c r="N645" s="118">
        <v>6.1</v>
      </c>
      <c r="O645" s="118">
        <v>34.5</v>
      </c>
      <c r="P645" s="119">
        <f t="shared" si="10"/>
        <v>5.95</v>
      </c>
      <c r="Q645" s="122" t="s">
        <v>972</v>
      </c>
      <c r="R645" s="121" t="s">
        <v>4150</v>
      </c>
      <c r="S645" s="122">
        <v>5.95</v>
      </c>
      <c r="T645" s="122" t="s">
        <v>2374</v>
      </c>
    </row>
    <row r="646" spans="7:20" s="145" customFormat="1" hidden="1">
      <c r="G646" s="152"/>
      <c r="K646" s="128"/>
      <c r="M646" s="114" t="s">
        <v>973</v>
      </c>
      <c r="N646" s="118">
        <v>6.2</v>
      </c>
      <c r="O646" s="118">
        <v>25.4</v>
      </c>
      <c r="P646" s="119">
        <f t="shared" si="10"/>
        <v>5.97</v>
      </c>
      <c r="Q646" s="122" t="s">
        <v>1101</v>
      </c>
      <c r="R646" s="121" t="s">
        <v>3895</v>
      </c>
      <c r="S646" s="122">
        <v>5.97</v>
      </c>
      <c r="T646" s="122" t="s">
        <v>1135</v>
      </c>
    </row>
    <row r="647" spans="7:20" s="145" customFormat="1" hidden="1">
      <c r="G647" s="152"/>
      <c r="K647" s="128"/>
      <c r="M647" s="114" t="s">
        <v>1102</v>
      </c>
      <c r="N647" s="118">
        <v>7.8</v>
      </c>
      <c r="O647" s="118">
        <v>57.8</v>
      </c>
      <c r="P647" s="119">
        <f t="shared" si="10"/>
        <v>6.52</v>
      </c>
      <c r="Q647" s="122" t="s">
        <v>1103</v>
      </c>
      <c r="R647" s="121" t="s">
        <v>4073</v>
      </c>
      <c r="S647" s="122">
        <v>6.52</v>
      </c>
      <c r="T647" s="122" t="s">
        <v>1054</v>
      </c>
    </row>
    <row r="648" spans="7:20" s="145" customFormat="1" hidden="1">
      <c r="G648" s="152"/>
      <c r="K648" s="128"/>
      <c r="M648" s="114" t="s">
        <v>1104</v>
      </c>
      <c r="N648" s="118">
        <v>0.9</v>
      </c>
      <c r="O648" s="118">
        <v>11.5</v>
      </c>
      <c r="P648" s="119">
        <f t="shared" si="10"/>
        <v>7</v>
      </c>
      <c r="Q648" s="120" t="s">
        <v>30</v>
      </c>
      <c r="R648" s="121" t="s">
        <v>3889</v>
      </c>
      <c r="S648" s="122">
        <v>7</v>
      </c>
      <c r="T648" s="122" t="s">
        <v>543</v>
      </c>
    </row>
    <row r="649" spans="7:20" s="145" customFormat="1" hidden="1">
      <c r="G649" s="152"/>
      <c r="K649" s="128"/>
      <c r="M649" s="114" t="s">
        <v>1105</v>
      </c>
      <c r="N649" s="118">
        <v>0.7</v>
      </c>
      <c r="O649" s="118">
        <v>9.5</v>
      </c>
      <c r="P649" s="119">
        <f t="shared" si="10"/>
        <v>5.7</v>
      </c>
      <c r="Q649" s="120" t="s">
        <v>30</v>
      </c>
      <c r="R649" s="121" t="s">
        <v>4328</v>
      </c>
      <c r="S649" s="122">
        <v>5.7</v>
      </c>
      <c r="T649" s="122" t="s">
        <v>404</v>
      </c>
    </row>
    <row r="650" spans="7:20" s="145" customFormat="1" hidden="1">
      <c r="G650" s="152"/>
      <c r="K650" s="128"/>
      <c r="M650" s="114" t="s">
        <v>1106</v>
      </c>
      <c r="N650" s="118">
        <v>0.4</v>
      </c>
      <c r="O650" s="118">
        <v>78.099999999999994</v>
      </c>
      <c r="P650" s="119">
        <f t="shared" si="10"/>
        <v>5.8</v>
      </c>
      <c r="Q650" s="120" t="s">
        <v>30</v>
      </c>
      <c r="R650" s="121" t="s">
        <v>4327</v>
      </c>
      <c r="S650" s="122">
        <v>5.8</v>
      </c>
      <c r="T650" s="122" t="s">
        <v>285</v>
      </c>
    </row>
    <row r="651" spans="7:20" s="145" customFormat="1" hidden="1">
      <c r="G651" s="152"/>
      <c r="K651" s="128"/>
      <c r="M651" s="114" t="s">
        <v>980</v>
      </c>
      <c r="N651" s="118">
        <v>0.7</v>
      </c>
      <c r="O651" s="118">
        <v>21</v>
      </c>
      <c r="P651" s="119">
        <f t="shared" si="10"/>
        <v>7.1</v>
      </c>
      <c r="Q651" s="120" t="s">
        <v>30</v>
      </c>
      <c r="R651" s="121" t="s">
        <v>3995</v>
      </c>
      <c r="S651" s="122">
        <v>7.1</v>
      </c>
      <c r="T651" s="122" t="s">
        <v>377</v>
      </c>
    </row>
    <row r="652" spans="7:20" s="145" customFormat="1" hidden="1">
      <c r="G652" s="152"/>
      <c r="K652" s="128"/>
      <c r="M652" s="114" t="s">
        <v>1109</v>
      </c>
      <c r="N652" s="118">
        <v>0.6</v>
      </c>
      <c r="O652" s="118">
        <v>18.100000000000001</v>
      </c>
      <c r="P652" s="119">
        <f t="shared" si="10"/>
        <v>7.1</v>
      </c>
      <c r="Q652" s="120" t="s">
        <v>30</v>
      </c>
      <c r="R652" s="121" t="s">
        <v>3996</v>
      </c>
      <c r="S652" s="122">
        <v>7.1</v>
      </c>
      <c r="T652" s="122" t="s">
        <v>377</v>
      </c>
    </row>
    <row r="653" spans="7:20" s="145" customFormat="1" hidden="1">
      <c r="G653" s="152"/>
      <c r="K653" s="128"/>
      <c r="M653" s="114" t="s">
        <v>1108</v>
      </c>
      <c r="N653" s="118">
        <v>0.8</v>
      </c>
      <c r="O653" s="118">
        <v>10.1</v>
      </c>
      <c r="P653" s="119">
        <f t="shared" ref="P653:P716" si="11">SUM(S653:T653)</f>
        <v>5.34</v>
      </c>
      <c r="Q653" s="120" t="s">
        <v>30</v>
      </c>
      <c r="R653" s="121" t="s">
        <v>3953</v>
      </c>
      <c r="S653" s="120">
        <v>5.34</v>
      </c>
      <c r="T653" s="120" t="s">
        <v>1462</v>
      </c>
    </row>
    <row r="654" spans="7:20" s="145" customFormat="1" hidden="1">
      <c r="G654" s="152"/>
      <c r="K654" s="128"/>
      <c r="M654" s="114" t="s">
        <v>1228</v>
      </c>
      <c r="N654" s="118">
        <v>0.6</v>
      </c>
      <c r="O654" s="118">
        <v>8.6</v>
      </c>
      <c r="P654" s="119">
        <f t="shared" si="11"/>
        <v>7.24</v>
      </c>
      <c r="Q654" s="120" t="s">
        <v>30</v>
      </c>
      <c r="R654" s="121" t="s">
        <v>3956</v>
      </c>
      <c r="S654" s="122">
        <v>7.24</v>
      </c>
      <c r="T654" s="122" t="s">
        <v>1921</v>
      </c>
    </row>
    <row r="655" spans="7:20" s="145" customFormat="1" hidden="1">
      <c r="G655" s="152"/>
      <c r="K655" s="128"/>
      <c r="M655" s="114" t="s">
        <v>1229</v>
      </c>
      <c r="N655" s="118">
        <v>0.4</v>
      </c>
      <c r="O655" s="118">
        <v>5</v>
      </c>
      <c r="P655" s="119">
        <f t="shared" si="11"/>
        <v>4.96</v>
      </c>
      <c r="Q655" s="120" t="s">
        <v>147</v>
      </c>
      <c r="R655" s="121" t="s">
        <v>4540</v>
      </c>
      <c r="S655" s="122">
        <v>4.96</v>
      </c>
      <c r="T655" s="122" t="s">
        <v>1252</v>
      </c>
    </row>
    <row r="656" spans="7:20" s="145" customFormat="1" hidden="1">
      <c r="G656" s="152"/>
      <c r="K656" s="128"/>
      <c r="M656" s="114" t="s">
        <v>1230</v>
      </c>
      <c r="N656" s="118">
        <v>23.2</v>
      </c>
      <c r="O656" s="118">
        <v>37.799999999999997</v>
      </c>
      <c r="P656" s="119">
        <f t="shared" si="11"/>
        <v>5.78</v>
      </c>
      <c r="Q656" s="120" t="s">
        <v>147</v>
      </c>
      <c r="R656" s="121" t="s">
        <v>4200</v>
      </c>
      <c r="S656" s="122">
        <v>5.78</v>
      </c>
      <c r="T656" s="122" t="s">
        <v>3586</v>
      </c>
    </row>
    <row r="657" spans="7:20" s="145" customFormat="1" hidden="1">
      <c r="G657" s="152"/>
      <c r="K657" s="128"/>
      <c r="M657" s="114" t="s">
        <v>1113</v>
      </c>
      <c r="N657" s="118">
        <v>3.7</v>
      </c>
      <c r="O657" s="118">
        <v>69</v>
      </c>
      <c r="P657" s="119">
        <f t="shared" si="11"/>
        <v>6.3</v>
      </c>
      <c r="Q657" s="122" t="s">
        <v>141</v>
      </c>
      <c r="R657" s="121" t="s">
        <v>3997</v>
      </c>
      <c r="S657" s="122">
        <v>6.3</v>
      </c>
      <c r="T657" s="122" t="s">
        <v>1086</v>
      </c>
    </row>
    <row r="658" spans="7:20" s="145" customFormat="1" hidden="1">
      <c r="G658" s="152"/>
      <c r="K658" s="128"/>
      <c r="M658" s="114" t="s">
        <v>1114</v>
      </c>
      <c r="N658" s="118">
        <v>2</v>
      </c>
      <c r="O658" s="118">
        <v>36.6</v>
      </c>
      <c r="P658" s="119">
        <f t="shared" si="11"/>
        <v>6.34</v>
      </c>
      <c r="Q658" s="122" t="s">
        <v>234</v>
      </c>
      <c r="R658" s="121" t="s">
        <v>4467</v>
      </c>
      <c r="S658" s="122">
        <v>6.34</v>
      </c>
      <c r="T658" s="122" t="s">
        <v>1293</v>
      </c>
    </row>
    <row r="659" spans="7:20" s="145" customFormat="1" hidden="1">
      <c r="G659" s="152"/>
      <c r="K659" s="128"/>
      <c r="M659" s="114" t="s">
        <v>1115</v>
      </c>
      <c r="N659" s="118">
        <v>1.6</v>
      </c>
      <c r="O659" s="118">
        <v>30.4</v>
      </c>
      <c r="P659" s="119">
        <f t="shared" si="11"/>
        <v>6.9</v>
      </c>
      <c r="Q659" s="122" t="s">
        <v>468</v>
      </c>
      <c r="R659" s="121" t="s">
        <v>4265</v>
      </c>
      <c r="S659" s="120">
        <v>6.9</v>
      </c>
      <c r="T659" s="120" t="s">
        <v>543</v>
      </c>
    </row>
    <row r="660" spans="7:20" s="145" customFormat="1" hidden="1">
      <c r="G660" s="152"/>
      <c r="K660" s="128"/>
      <c r="M660" s="114" t="s">
        <v>1233</v>
      </c>
      <c r="N660" s="118">
        <v>18.600000000000001</v>
      </c>
      <c r="O660" s="118">
        <v>35.5</v>
      </c>
      <c r="P660" s="119">
        <f t="shared" si="11"/>
        <v>5.7</v>
      </c>
      <c r="Q660" s="122" t="s">
        <v>1234</v>
      </c>
      <c r="R660" s="121" t="s">
        <v>3998</v>
      </c>
      <c r="S660" s="122">
        <v>5.7</v>
      </c>
      <c r="T660" s="122" t="s">
        <v>285</v>
      </c>
    </row>
    <row r="661" spans="7:20" s="145" customFormat="1" hidden="1">
      <c r="G661" s="152"/>
      <c r="K661" s="128"/>
      <c r="M661" s="114" t="s">
        <v>1235</v>
      </c>
      <c r="N661" s="118">
        <v>17.7</v>
      </c>
      <c r="O661" s="118">
        <v>15.8</v>
      </c>
      <c r="P661" s="119">
        <f t="shared" si="11"/>
        <v>7.01</v>
      </c>
      <c r="Q661" s="122" t="s">
        <v>1236</v>
      </c>
      <c r="R661" s="121" t="s">
        <v>3999</v>
      </c>
      <c r="S661" s="122">
        <v>7.01</v>
      </c>
      <c r="T661" s="122" t="s">
        <v>1172</v>
      </c>
    </row>
    <row r="662" spans="7:20" s="145" customFormat="1" hidden="1">
      <c r="G662" s="152"/>
      <c r="K662" s="128"/>
      <c r="M662" s="114" t="s">
        <v>1237</v>
      </c>
      <c r="N662" s="118">
        <v>13.5</v>
      </c>
      <c r="O662" s="118">
        <v>2.2999999999999998</v>
      </c>
      <c r="P662" s="119">
        <f t="shared" si="11"/>
        <v>5.28</v>
      </c>
      <c r="Q662" s="122" t="s">
        <v>690</v>
      </c>
      <c r="R662" s="121" t="s">
        <v>4000</v>
      </c>
      <c r="S662" s="122">
        <v>5.28</v>
      </c>
      <c r="T662" s="122" t="s">
        <v>979</v>
      </c>
    </row>
    <row r="663" spans="7:20" s="145" customFormat="1" hidden="1">
      <c r="G663" s="152"/>
      <c r="K663" s="128"/>
      <c r="M663" s="114" t="s">
        <v>1119</v>
      </c>
      <c r="N663" s="118">
        <v>12</v>
      </c>
      <c r="O663" s="118">
        <v>2</v>
      </c>
      <c r="P663" s="119">
        <f t="shared" si="11"/>
        <v>5.82</v>
      </c>
      <c r="Q663" s="122" t="s">
        <v>364</v>
      </c>
      <c r="R663" s="121" t="s">
        <v>4550</v>
      </c>
      <c r="S663" s="122">
        <v>5.82</v>
      </c>
      <c r="T663" s="122" t="s">
        <v>3661</v>
      </c>
    </row>
    <row r="664" spans="7:20" s="145" customFormat="1" hidden="1">
      <c r="G664" s="152"/>
      <c r="K664" s="128"/>
      <c r="M664" s="114" t="s">
        <v>1242</v>
      </c>
      <c r="N664" s="118">
        <v>10</v>
      </c>
      <c r="O664" s="118">
        <v>2.8</v>
      </c>
      <c r="P664" s="119">
        <f t="shared" si="11"/>
        <v>6.11</v>
      </c>
      <c r="Q664" s="122" t="s">
        <v>404</v>
      </c>
      <c r="R664" s="121" t="s">
        <v>3893</v>
      </c>
      <c r="S664" s="122">
        <v>6.11</v>
      </c>
      <c r="T664" s="122" t="s">
        <v>3807</v>
      </c>
    </row>
    <row r="665" spans="7:20" s="145" customFormat="1" hidden="1">
      <c r="G665" s="152"/>
      <c r="K665" s="128"/>
      <c r="M665" s="114" t="s">
        <v>1243</v>
      </c>
      <c r="N665" s="118">
        <v>10.199999999999999</v>
      </c>
      <c r="O665" s="118">
        <v>3.2</v>
      </c>
      <c r="P665" s="119">
        <f t="shared" si="11"/>
        <v>4.09</v>
      </c>
      <c r="Q665" s="122" t="s">
        <v>1244</v>
      </c>
      <c r="R665" s="121" t="s">
        <v>4460</v>
      </c>
      <c r="S665" s="122">
        <v>4.09</v>
      </c>
      <c r="T665" s="122" t="s">
        <v>3662</v>
      </c>
    </row>
    <row r="666" spans="7:20" s="145" customFormat="1" hidden="1">
      <c r="G666" s="152"/>
      <c r="K666" s="128"/>
      <c r="M666" s="114" t="s">
        <v>1245</v>
      </c>
      <c r="N666" s="118">
        <v>17</v>
      </c>
      <c r="O666" s="118">
        <v>5</v>
      </c>
      <c r="P666" s="119">
        <f t="shared" si="11"/>
        <v>4.72</v>
      </c>
      <c r="Q666" s="122" t="s">
        <v>1246</v>
      </c>
      <c r="R666" s="121" t="s">
        <v>4001</v>
      </c>
      <c r="S666" s="122">
        <v>4.72</v>
      </c>
      <c r="T666" s="122" t="s">
        <v>551</v>
      </c>
    </row>
    <row r="667" spans="7:20" s="145" customFormat="1" hidden="1">
      <c r="G667" s="152"/>
      <c r="K667" s="128"/>
      <c r="M667" s="114" t="s">
        <v>1247</v>
      </c>
      <c r="N667" s="118">
        <v>17</v>
      </c>
      <c r="O667" s="118">
        <v>5.2</v>
      </c>
      <c r="P667" s="119">
        <f t="shared" si="11"/>
        <v>5.94</v>
      </c>
      <c r="Q667" s="122" t="s">
        <v>1248</v>
      </c>
      <c r="R667" s="121" t="s">
        <v>4275</v>
      </c>
      <c r="S667" s="122">
        <v>5.94</v>
      </c>
      <c r="T667" s="122" t="s">
        <v>3663</v>
      </c>
    </row>
    <row r="668" spans="7:20" s="145" customFormat="1" hidden="1">
      <c r="G668" s="152"/>
      <c r="K668" s="128"/>
      <c r="M668" s="114" t="s">
        <v>1249</v>
      </c>
      <c r="N668" s="118">
        <v>18.5</v>
      </c>
      <c r="O668" s="118">
        <v>17.600000000000001</v>
      </c>
      <c r="P668" s="119">
        <f t="shared" si="11"/>
        <v>2.6</v>
      </c>
      <c r="Q668" s="122" t="s">
        <v>1250</v>
      </c>
      <c r="R668" s="121" t="s">
        <v>3830</v>
      </c>
      <c r="S668" s="122">
        <v>2.6</v>
      </c>
      <c r="T668" s="122" t="s">
        <v>277</v>
      </c>
    </row>
    <row r="669" spans="7:20" s="145" customFormat="1" hidden="1">
      <c r="G669" s="152"/>
      <c r="K669" s="128"/>
      <c r="M669" s="114" t="s">
        <v>1251</v>
      </c>
      <c r="N669" s="118">
        <v>24.8</v>
      </c>
      <c r="O669" s="118">
        <v>4.8</v>
      </c>
      <c r="P669" s="119">
        <f t="shared" si="11"/>
        <v>6.3</v>
      </c>
      <c r="Q669" s="122" t="s">
        <v>1252</v>
      </c>
      <c r="R669" s="121" t="s">
        <v>3941</v>
      </c>
      <c r="S669" s="122">
        <v>6.3</v>
      </c>
      <c r="T669" s="122" t="s">
        <v>283</v>
      </c>
    </row>
    <row r="670" spans="7:20" s="145" customFormat="1" hidden="1">
      <c r="G670" s="152"/>
      <c r="K670" s="128"/>
      <c r="M670" s="114" t="s">
        <v>1253</v>
      </c>
      <c r="N670" s="118">
        <v>21.7</v>
      </c>
      <c r="O670" s="118">
        <v>3</v>
      </c>
      <c r="P670" s="119">
        <f t="shared" si="11"/>
        <v>6.9</v>
      </c>
      <c r="Q670" s="122" t="s">
        <v>1254</v>
      </c>
      <c r="R670" s="121" t="s">
        <v>4546</v>
      </c>
      <c r="S670" s="122">
        <v>6.9</v>
      </c>
      <c r="T670" s="122" t="s">
        <v>377</v>
      </c>
    </row>
    <row r="671" spans="7:20" s="145" customFormat="1" hidden="1">
      <c r="G671" s="152"/>
      <c r="K671" s="128"/>
      <c r="M671" s="114" t="s">
        <v>1129</v>
      </c>
      <c r="N671" s="118">
        <v>23.2</v>
      </c>
      <c r="O671" s="118">
        <v>2</v>
      </c>
      <c r="P671" s="119">
        <f t="shared" si="11"/>
        <v>7</v>
      </c>
      <c r="Q671" s="122" t="s">
        <v>468</v>
      </c>
      <c r="R671" s="121" t="s">
        <v>3894</v>
      </c>
      <c r="S671" s="122">
        <v>7</v>
      </c>
      <c r="T671" s="122" t="s">
        <v>141</v>
      </c>
    </row>
    <row r="672" spans="7:20" s="145" customFormat="1" hidden="1">
      <c r="G672" s="152"/>
      <c r="K672" s="128"/>
      <c r="M672" s="114" t="s">
        <v>1130</v>
      </c>
      <c r="N672" s="118">
        <v>1.3</v>
      </c>
      <c r="O672" s="118">
        <v>3</v>
      </c>
      <c r="P672" s="119">
        <f t="shared" si="11"/>
        <v>5.6</v>
      </c>
      <c r="Q672" s="122" t="s">
        <v>468</v>
      </c>
      <c r="R672" s="121" t="s">
        <v>4558</v>
      </c>
      <c r="S672" s="122">
        <v>5.6</v>
      </c>
      <c r="T672" s="122" t="s">
        <v>285</v>
      </c>
    </row>
    <row r="673" spans="7:20" s="145" customFormat="1" hidden="1">
      <c r="G673" s="152"/>
      <c r="K673" s="128"/>
      <c r="M673" s="114" t="s">
        <v>1011</v>
      </c>
      <c r="N673" s="118">
        <v>27.4</v>
      </c>
      <c r="O673" s="118">
        <v>4.0999999999999996</v>
      </c>
      <c r="P673" s="119">
        <f t="shared" si="11"/>
        <v>5.22</v>
      </c>
      <c r="Q673" s="122" t="s">
        <v>129</v>
      </c>
      <c r="R673" s="121" t="s">
        <v>4248</v>
      </c>
      <c r="S673" s="122">
        <v>5.22</v>
      </c>
      <c r="T673" s="122" t="s">
        <v>1341</v>
      </c>
    </row>
    <row r="674" spans="7:20" s="145" customFormat="1" hidden="1">
      <c r="G674" s="152"/>
      <c r="K674" s="128"/>
      <c r="M674" s="114" t="s">
        <v>881</v>
      </c>
      <c r="N674" s="118">
        <v>17.8</v>
      </c>
      <c r="O674" s="118">
        <v>2.7</v>
      </c>
      <c r="P674" s="119">
        <f t="shared" si="11"/>
        <v>5.51</v>
      </c>
      <c r="Q674" s="122" t="s">
        <v>514</v>
      </c>
      <c r="R674" s="121" t="s">
        <v>3911</v>
      </c>
      <c r="S674" s="122">
        <v>5.51</v>
      </c>
      <c r="T674" s="122" t="s">
        <v>2553</v>
      </c>
    </row>
    <row r="675" spans="7:20" s="145" customFormat="1" hidden="1">
      <c r="G675" s="152"/>
      <c r="K675" s="128"/>
      <c r="M675" s="114" t="s">
        <v>882</v>
      </c>
      <c r="N675" s="118">
        <v>26.9</v>
      </c>
      <c r="O675" s="118">
        <v>0</v>
      </c>
      <c r="P675" s="119">
        <f t="shared" si="11"/>
        <v>4.8600000000000003</v>
      </c>
      <c r="Q675" s="122" t="s">
        <v>404</v>
      </c>
      <c r="R675" s="121" t="s">
        <v>4121</v>
      </c>
      <c r="S675" s="122">
        <v>4.8600000000000003</v>
      </c>
      <c r="T675" s="122" t="s">
        <v>514</v>
      </c>
    </row>
    <row r="676" spans="7:20" s="145" customFormat="1" hidden="1">
      <c r="G676" s="152"/>
      <c r="K676" s="128"/>
      <c r="M676" s="114" t="s">
        <v>759</v>
      </c>
      <c r="N676" s="118">
        <v>24.2</v>
      </c>
      <c r="O676" s="118">
        <v>0</v>
      </c>
      <c r="P676" s="119">
        <f t="shared" si="11"/>
        <v>4.8600000000000003</v>
      </c>
      <c r="Q676" s="122" t="s">
        <v>548</v>
      </c>
      <c r="R676" s="121" t="s">
        <v>4458</v>
      </c>
      <c r="S676" s="122">
        <v>4.8600000000000003</v>
      </c>
      <c r="T676" s="122" t="s">
        <v>514</v>
      </c>
    </row>
    <row r="677" spans="7:20" s="145" customFormat="1" hidden="1">
      <c r="G677" s="152"/>
      <c r="K677" s="128"/>
      <c r="M677" s="114" t="s">
        <v>760</v>
      </c>
      <c r="N677" s="118">
        <v>28.4</v>
      </c>
      <c r="O677" s="118">
        <v>0</v>
      </c>
      <c r="P677" s="119">
        <f t="shared" si="11"/>
        <v>6.06</v>
      </c>
      <c r="Q677" s="122" t="s">
        <v>338</v>
      </c>
      <c r="R677" s="121" t="s">
        <v>3919</v>
      </c>
      <c r="S677" s="122">
        <v>6.06</v>
      </c>
      <c r="T677" s="122" t="s">
        <v>452</v>
      </c>
    </row>
    <row r="678" spans="7:20" s="145" customFormat="1" hidden="1">
      <c r="G678" s="152"/>
      <c r="K678" s="128"/>
      <c r="M678" s="114" t="s">
        <v>761</v>
      </c>
      <c r="N678" s="118">
        <v>29.8</v>
      </c>
      <c r="O678" s="118">
        <v>0</v>
      </c>
      <c r="P678" s="119">
        <f t="shared" si="11"/>
        <v>6.84</v>
      </c>
      <c r="Q678" s="122" t="s">
        <v>141</v>
      </c>
      <c r="R678" s="121" t="s">
        <v>4249</v>
      </c>
      <c r="S678" s="122">
        <v>6.84</v>
      </c>
      <c r="T678" s="122" t="s">
        <v>745</v>
      </c>
    </row>
    <row r="679" spans="7:20" s="145" customFormat="1" hidden="1">
      <c r="G679" s="152"/>
      <c r="K679" s="128"/>
      <c r="M679" s="114" t="s">
        <v>1020</v>
      </c>
      <c r="N679" s="118">
        <v>32</v>
      </c>
      <c r="O679" s="118">
        <v>0</v>
      </c>
      <c r="P679" s="119">
        <f t="shared" si="11"/>
        <v>5.54</v>
      </c>
      <c r="Q679" s="122" t="s">
        <v>719</v>
      </c>
      <c r="R679" s="121" t="s">
        <v>4277</v>
      </c>
      <c r="S679" s="122">
        <v>5.54</v>
      </c>
      <c r="T679" s="122" t="s">
        <v>2460</v>
      </c>
    </row>
    <row r="680" spans="7:20" s="145" customFormat="1" hidden="1">
      <c r="G680" s="152"/>
      <c r="K680" s="128"/>
      <c r="M680" s="114" t="s">
        <v>21</v>
      </c>
      <c r="N680" s="118">
        <v>28.9</v>
      </c>
      <c r="O680" s="118">
        <v>0</v>
      </c>
      <c r="P680" s="119">
        <f t="shared" si="11"/>
        <v>1.9</v>
      </c>
      <c r="Q680" s="122" t="s">
        <v>141</v>
      </c>
      <c r="R680" s="121" t="s">
        <v>22</v>
      </c>
      <c r="S680" s="122">
        <v>1.9</v>
      </c>
      <c r="T680" s="122" t="s">
        <v>493</v>
      </c>
    </row>
    <row r="681" spans="7:20" s="145" customFormat="1" hidden="1">
      <c r="G681" s="152"/>
      <c r="K681" s="128"/>
      <c r="M681" s="114" t="s">
        <v>1141</v>
      </c>
      <c r="N681" s="118">
        <v>29.7</v>
      </c>
      <c r="O681" s="118">
        <v>0</v>
      </c>
      <c r="P681" s="119">
        <f t="shared" si="11"/>
        <v>3.3</v>
      </c>
      <c r="Q681" s="120" t="s">
        <v>147</v>
      </c>
      <c r="R681" s="121" t="s">
        <v>3970</v>
      </c>
      <c r="S681" s="122">
        <v>3.3</v>
      </c>
      <c r="T681" s="122" t="s">
        <v>72</v>
      </c>
    </row>
    <row r="682" spans="7:20" s="145" customFormat="1" hidden="1">
      <c r="G682" s="152"/>
      <c r="K682" s="128"/>
      <c r="M682" s="114" t="s">
        <v>1142</v>
      </c>
      <c r="N682" s="118">
        <v>19.5</v>
      </c>
      <c r="O682" s="118">
        <v>0</v>
      </c>
      <c r="P682" s="119">
        <f t="shared" si="11"/>
        <v>7.2</v>
      </c>
      <c r="Q682" s="122" t="s">
        <v>548</v>
      </c>
      <c r="R682" s="121" t="s">
        <v>4250</v>
      </c>
      <c r="S682" s="122">
        <v>7.2</v>
      </c>
      <c r="T682" s="122" t="s">
        <v>719</v>
      </c>
    </row>
    <row r="683" spans="7:20" s="145" customFormat="1" hidden="1">
      <c r="G683" s="152"/>
      <c r="K683" s="128"/>
      <c r="M683" s="114" t="s">
        <v>1143</v>
      </c>
      <c r="N683" s="118">
        <v>23</v>
      </c>
      <c r="O683" s="118">
        <v>0</v>
      </c>
      <c r="P683" s="119">
        <f t="shared" si="11"/>
        <v>5.6</v>
      </c>
      <c r="Q683" s="122" t="s">
        <v>728</v>
      </c>
      <c r="R683" s="121" t="s">
        <v>3902</v>
      </c>
      <c r="S683" s="122">
        <v>5.6</v>
      </c>
      <c r="T683" s="122" t="s">
        <v>254</v>
      </c>
    </row>
    <row r="684" spans="7:20" s="145" customFormat="1" hidden="1">
      <c r="G684" s="152"/>
      <c r="K684" s="128"/>
      <c r="M684" s="114" t="s">
        <v>1144</v>
      </c>
      <c r="N684" s="118">
        <v>21.4</v>
      </c>
      <c r="O684" s="118">
        <v>0</v>
      </c>
      <c r="P684" s="119">
        <f t="shared" si="11"/>
        <v>6.8</v>
      </c>
      <c r="Q684" s="122" t="s">
        <v>661</v>
      </c>
      <c r="R684" s="121" t="s">
        <v>4148</v>
      </c>
      <c r="S684" s="122">
        <v>6.8</v>
      </c>
      <c r="T684" s="122" t="s">
        <v>377</v>
      </c>
    </row>
    <row r="685" spans="7:20" s="145" customFormat="1" hidden="1">
      <c r="G685" s="152"/>
      <c r="K685" s="128"/>
      <c r="M685" s="114" t="s">
        <v>1028</v>
      </c>
      <c r="N685" s="118">
        <v>10.1</v>
      </c>
      <c r="O685" s="118">
        <v>0</v>
      </c>
      <c r="P685" s="119">
        <f t="shared" si="11"/>
        <v>6.65</v>
      </c>
      <c r="Q685" s="122" t="s">
        <v>1029</v>
      </c>
      <c r="R685" s="121" t="s">
        <v>4251</v>
      </c>
      <c r="S685" s="122">
        <v>6.65</v>
      </c>
      <c r="T685" s="122" t="s">
        <v>1816</v>
      </c>
    </row>
    <row r="686" spans="7:20" s="145" customFormat="1" hidden="1">
      <c r="G686" s="152"/>
      <c r="K686" s="128"/>
      <c r="M686" s="114" t="s">
        <v>1030</v>
      </c>
      <c r="N686" s="118">
        <v>24</v>
      </c>
      <c r="O686" s="118">
        <v>0</v>
      </c>
      <c r="P686" s="119">
        <f t="shared" si="11"/>
        <v>6.42</v>
      </c>
      <c r="Q686" s="122" t="s">
        <v>558</v>
      </c>
      <c r="R686" s="121" t="s">
        <v>3736</v>
      </c>
      <c r="S686" s="122">
        <v>6.42</v>
      </c>
      <c r="T686" s="122" t="s">
        <v>566</v>
      </c>
    </row>
    <row r="687" spans="7:20" s="145" customFormat="1" hidden="1">
      <c r="G687" s="152"/>
      <c r="K687" s="128"/>
      <c r="M687" s="114" t="s">
        <v>906</v>
      </c>
      <c r="N687" s="118">
        <v>25.8</v>
      </c>
      <c r="O687" s="118">
        <v>0</v>
      </c>
      <c r="P687" s="119">
        <f t="shared" si="11"/>
        <v>2.85</v>
      </c>
      <c r="Q687" s="122" t="s">
        <v>797</v>
      </c>
      <c r="R687" s="121" t="s">
        <v>3908</v>
      </c>
      <c r="S687" s="122">
        <v>2.85</v>
      </c>
      <c r="T687" s="122" t="s">
        <v>4427</v>
      </c>
    </row>
    <row r="688" spans="7:20" s="145" customFormat="1" hidden="1">
      <c r="G688" s="152"/>
      <c r="K688" s="128"/>
      <c r="M688" s="114" t="s">
        <v>907</v>
      </c>
      <c r="N688" s="118">
        <v>24.9</v>
      </c>
      <c r="O688" s="118">
        <v>0</v>
      </c>
      <c r="P688" s="119">
        <f t="shared" si="11"/>
        <v>5.65</v>
      </c>
      <c r="Q688" s="122" t="s">
        <v>548</v>
      </c>
      <c r="R688" s="121" t="s">
        <v>4252</v>
      </c>
      <c r="S688" s="122">
        <v>5.65</v>
      </c>
      <c r="T688" s="122" t="s">
        <v>351</v>
      </c>
    </row>
    <row r="689" spans="7:20" s="145" customFormat="1" hidden="1">
      <c r="G689" s="152"/>
      <c r="K689" s="128"/>
      <c r="M689" s="114" t="s">
        <v>908</v>
      </c>
      <c r="N689" s="118">
        <v>20.9</v>
      </c>
      <c r="O689" s="118">
        <v>0</v>
      </c>
      <c r="P689" s="119">
        <f t="shared" si="11"/>
        <v>4.7</v>
      </c>
      <c r="Q689" s="122" t="s">
        <v>728</v>
      </c>
      <c r="R689" s="121" t="s">
        <v>4024</v>
      </c>
      <c r="S689" s="122">
        <v>4.7</v>
      </c>
      <c r="T689" s="122" t="s">
        <v>514</v>
      </c>
    </row>
    <row r="690" spans="7:20" s="145" customFormat="1" hidden="1">
      <c r="G690" s="152"/>
      <c r="K690" s="128"/>
      <c r="M690" s="114" t="s">
        <v>1033</v>
      </c>
      <c r="N690" s="118">
        <v>24.4</v>
      </c>
      <c r="O690" s="118">
        <v>0</v>
      </c>
      <c r="P690" s="119">
        <f t="shared" si="11"/>
        <v>5.9</v>
      </c>
      <c r="Q690" s="122" t="s">
        <v>369</v>
      </c>
      <c r="R690" s="121" t="s">
        <v>4025</v>
      </c>
      <c r="S690" s="122">
        <v>5.9</v>
      </c>
      <c r="T690" s="122" t="s">
        <v>452</v>
      </c>
    </row>
    <row r="691" spans="7:20" s="145" customFormat="1" hidden="1">
      <c r="G691" s="152"/>
      <c r="K691" s="128"/>
      <c r="M691" s="114" t="s">
        <v>1034</v>
      </c>
      <c r="N691" s="118">
        <v>22.3</v>
      </c>
      <c r="O691" s="118">
        <v>0</v>
      </c>
      <c r="P691" s="119">
        <f t="shared" si="11"/>
        <v>6.9</v>
      </c>
      <c r="Q691" s="122" t="s">
        <v>530</v>
      </c>
      <c r="R691" s="121" t="s">
        <v>4136</v>
      </c>
      <c r="S691" s="122">
        <v>6.9</v>
      </c>
      <c r="T691" s="122" t="s">
        <v>728</v>
      </c>
    </row>
    <row r="692" spans="7:20" s="145" customFormat="1" hidden="1">
      <c r="G692" s="152"/>
      <c r="K692" s="128"/>
      <c r="M692" s="114" t="s">
        <v>1159</v>
      </c>
      <c r="N692" s="118">
        <v>14.5</v>
      </c>
      <c r="O692" s="118">
        <v>0</v>
      </c>
      <c r="P692" s="119">
        <f t="shared" si="11"/>
        <v>6.8</v>
      </c>
      <c r="Q692" s="122" t="s">
        <v>663</v>
      </c>
      <c r="R692" s="121" t="s">
        <v>3908</v>
      </c>
      <c r="S692" s="122">
        <v>6.8</v>
      </c>
      <c r="T692" s="122" t="s">
        <v>141</v>
      </c>
    </row>
    <row r="693" spans="7:20" s="145" customFormat="1" hidden="1">
      <c r="G693" s="152"/>
      <c r="K693" s="128"/>
      <c r="M693" s="114" t="s">
        <v>1160</v>
      </c>
      <c r="N693" s="118">
        <v>24.3</v>
      </c>
      <c r="O693" s="118">
        <v>0</v>
      </c>
      <c r="P693" s="119">
        <f t="shared" si="11"/>
        <v>6.7</v>
      </c>
      <c r="Q693" s="122" t="s">
        <v>663</v>
      </c>
      <c r="R693" s="121" t="s">
        <v>3736</v>
      </c>
      <c r="S693" s="122">
        <v>6.7</v>
      </c>
      <c r="T693" s="122" t="s">
        <v>377</v>
      </c>
    </row>
    <row r="694" spans="7:20" s="145" customFormat="1" hidden="1">
      <c r="G694" s="152"/>
      <c r="K694" s="128"/>
      <c r="M694" s="114" t="s">
        <v>1041</v>
      </c>
      <c r="N694" s="118">
        <v>25.8</v>
      </c>
      <c r="O694" s="118">
        <v>0</v>
      </c>
      <c r="P694" s="119">
        <f t="shared" si="11"/>
        <v>5.96</v>
      </c>
      <c r="Q694" s="122" t="s">
        <v>217</v>
      </c>
      <c r="R694" s="121" t="s">
        <v>3736</v>
      </c>
      <c r="S694" s="122">
        <v>5.96</v>
      </c>
      <c r="T694" s="122" t="s">
        <v>330</v>
      </c>
    </row>
    <row r="695" spans="7:20" s="145" customFormat="1" hidden="1">
      <c r="G695" s="152"/>
      <c r="K695" s="128"/>
      <c r="M695" s="114" t="s">
        <v>1162</v>
      </c>
      <c r="N695" s="118">
        <v>16.2</v>
      </c>
      <c r="O695" s="118">
        <v>0</v>
      </c>
      <c r="P695" s="119">
        <f t="shared" si="11"/>
        <v>5.86</v>
      </c>
      <c r="Q695" s="122" t="s">
        <v>338</v>
      </c>
      <c r="R695" s="121" t="s">
        <v>4042</v>
      </c>
      <c r="S695" s="122">
        <v>5.86</v>
      </c>
      <c r="T695" s="122" t="s">
        <v>3807</v>
      </c>
    </row>
    <row r="696" spans="7:20" s="145" customFormat="1" hidden="1">
      <c r="G696" s="152"/>
      <c r="K696" s="128"/>
      <c r="M696" s="114" t="s">
        <v>1298</v>
      </c>
      <c r="N696" s="118">
        <v>26.6</v>
      </c>
      <c r="O696" s="118">
        <v>0</v>
      </c>
      <c r="P696" s="119">
        <f t="shared" si="11"/>
        <v>7.1</v>
      </c>
      <c r="Q696" s="122" t="s">
        <v>661</v>
      </c>
      <c r="R696" s="121" t="s">
        <v>4026</v>
      </c>
      <c r="S696" s="122">
        <v>7.1</v>
      </c>
      <c r="T696" s="122" t="s">
        <v>719</v>
      </c>
    </row>
    <row r="697" spans="7:20" s="145" customFormat="1" hidden="1">
      <c r="G697" s="152"/>
      <c r="K697" s="128"/>
      <c r="M697" s="114" t="s">
        <v>1299</v>
      </c>
      <c r="N697" s="118">
        <v>22.9</v>
      </c>
      <c r="O697" s="118">
        <v>0</v>
      </c>
      <c r="P697" s="119">
        <f t="shared" si="11"/>
        <v>7.1</v>
      </c>
      <c r="Q697" s="122" t="s">
        <v>530</v>
      </c>
      <c r="R697" s="121" t="s">
        <v>4136</v>
      </c>
      <c r="S697" s="122">
        <v>7.1</v>
      </c>
      <c r="T697" s="122" t="s">
        <v>719</v>
      </c>
    </row>
    <row r="698" spans="7:20" s="145" customFormat="1" hidden="1">
      <c r="G698" s="152"/>
      <c r="K698" s="128"/>
      <c r="M698" s="114" t="s">
        <v>1169</v>
      </c>
      <c r="N698" s="118">
        <v>14.4</v>
      </c>
      <c r="O698" s="118">
        <v>0</v>
      </c>
      <c r="P698" s="119">
        <f t="shared" si="11"/>
        <v>7.01</v>
      </c>
      <c r="Q698" s="122" t="s">
        <v>404</v>
      </c>
      <c r="R698" s="121" t="s">
        <v>4274</v>
      </c>
      <c r="S698" s="122">
        <v>7.01</v>
      </c>
      <c r="T698" s="122" t="s">
        <v>1624</v>
      </c>
    </row>
    <row r="699" spans="7:20" s="145" customFormat="1" hidden="1">
      <c r="G699" s="152"/>
      <c r="K699" s="128"/>
      <c r="M699" s="114" t="s">
        <v>1170</v>
      </c>
      <c r="N699" s="118">
        <v>25</v>
      </c>
      <c r="O699" s="118">
        <v>0</v>
      </c>
      <c r="P699" s="119">
        <f t="shared" si="11"/>
        <v>4.75</v>
      </c>
      <c r="Q699" s="122" t="s">
        <v>285</v>
      </c>
      <c r="R699" s="121" t="s">
        <v>3936</v>
      </c>
      <c r="S699" s="122">
        <v>4.75</v>
      </c>
      <c r="T699" s="122" t="s">
        <v>3789</v>
      </c>
    </row>
    <row r="700" spans="7:20" s="145" customFormat="1" hidden="1">
      <c r="G700" s="152"/>
      <c r="K700" s="128"/>
      <c r="M700" s="114" t="s">
        <v>1302</v>
      </c>
      <c r="N700" s="118">
        <v>18.3</v>
      </c>
      <c r="O700" s="118">
        <v>0</v>
      </c>
      <c r="P700" s="119">
        <f t="shared" si="11"/>
        <v>5.61</v>
      </c>
      <c r="Q700" s="122" t="s">
        <v>553</v>
      </c>
      <c r="R700" s="121" t="s">
        <v>4039</v>
      </c>
      <c r="S700" s="122">
        <v>5.61</v>
      </c>
      <c r="T700" s="122" t="s">
        <v>3664</v>
      </c>
    </row>
    <row r="701" spans="7:20" s="145" customFormat="1" hidden="1">
      <c r="G701" s="152"/>
      <c r="K701" s="128"/>
      <c r="M701" s="114" t="s">
        <v>1303</v>
      </c>
      <c r="N701" s="118">
        <v>12.6</v>
      </c>
      <c r="O701" s="118">
        <v>0</v>
      </c>
      <c r="P701" s="119">
        <f t="shared" si="11"/>
        <v>5.93</v>
      </c>
      <c r="Q701" s="122" t="s">
        <v>217</v>
      </c>
      <c r="R701" s="121" t="s">
        <v>4027</v>
      </c>
      <c r="S701" s="122">
        <v>5.93</v>
      </c>
      <c r="T701" s="122" t="s">
        <v>1686</v>
      </c>
    </row>
    <row r="702" spans="7:20" s="145" customFormat="1" hidden="1">
      <c r="G702" s="152"/>
      <c r="K702" s="128"/>
      <c r="M702" s="114" t="s">
        <v>1304</v>
      </c>
      <c r="N702" s="118">
        <v>20.9</v>
      </c>
      <c r="O702" s="118">
        <v>0</v>
      </c>
      <c r="P702" s="119">
        <f t="shared" si="11"/>
        <v>5.64</v>
      </c>
      <c r="Q702" s="122" t="s">
        <v>129</v>
      </c>
      <c r="R702" s="121" t="s">
        <v>4146</v>
      </c>
      <c r="S702" s="122">
        <v>5.64</v>
      </c>
      <c r="T702" s="122" t="s">
        <v>384</v>
      </c>
    </row>
    <row r="703" spans="7:20" s="145" customFormat="1" hidden="1">
      <c r="G703" s="152"/>
      <c r="K703" s="128"/>
      <c r="M703" s="114" t="s">
        <v>1313</v>
      </c>
      <c r="N703" s="118">
        <v>10.7</v>
      </c>
      <c r="O703" s="118">
        <v>0</v>
      </c>
      <c r="P703" s="119">
        <f t="shared" si="11"/>
        <v>5.64</v>
      </c>
      <c r="Q703" s="122" t="s">
        <v>285</v>
      </c>
      <c r="R703" s="121" t="s">
        <v>4270</v>
      </c>
      <c r="S703" s="122">
        <v>5.64</v>
      </c>
      <c r="T703" s="122" t="s">
        <v>3663</v>
      </c>
    </row>
    <row r="704" spans="7:20" s="145" customFormat="1" hidden="1">
      <c r="G704" s="152"/>
      <c r="K704" s="128"/>
      <c r="M704" s="114" t="s">
        <v>1314</v>
      </c>
      <c r="N704" s="118">
        <v>24</v>
      </c>
      <c r="O704" s="118">
        <v>0</v>
      </c>
      <c r="P704" s="119">
        <f t="shared" si="11"/>
        <v>5.04</v>
      </c>
      <c r="Q704" s="122" t="s">
        <v>213</v>
      </c>
      <c r="R704" s="121" t="s">
        <v>3960</v>
      </c>
      <c r="S704" s="122">
        <v>5.04</v>
      </c>
      <c r="T704" s="122" t="s">
        <v>3245</v>
      </c>
    </row>
    <row r="705" spans="7:20" s="145" customFormat="1" hidden="1">
      <c r="G705" s="152"/>
      <c r="K705" s="128"/>
      <c r="M705" s="114" t="s">
        <v>1315</v>
      </c>
      <c r="N705" s="118">
        <v>30.2</v>
      </c>
      <c r="O705" s="118">
        <v>0</v>
      </c>
      <c r="P705" s="119">
        <f t="shared" si="11"/>
        <v>6.59</v>
      </c>
      <c r="Q705" s="122" t="s">
        <v>377</v>
      </c>
      <c r="R705" s="121" t="s">
        <v>4230</v>
      </c>
      <c r="S705" s="122">
        <v>6.59</v>
      </c>
      <c r="T705" s="122" t="s">
        <v>446</v>
      </c>
    </row>
    <row r="706" spans="7:20" s="145" customFormat="1" hidden="1">
      <c r="G706" s="152"/>
      <c r="K706" s="128"/>
      <c r="M706" s="114" t="s">
        <v>1316</v>
      </c>
      <c r="N706" s="118">
        <v>22.3</v>
      </c>
      <c r="O706" s="118">
        <v>0</v>
      </c>
      <c r="P706" s="119">
        <f t="shared" si="11"/>
        <v>6.9</v>
      </c>
      <c r="Q706" s="122" t="s">
        <v>719</v>
      </c>
      <c r="R706" s="121" t="s">
        <v>3961</v>
      </c>
      <c r="S706" s="122">
        <v>6.9</v>
      </c>
      <c r="T706" s="122" t="s">
        <v>466</v>
      </c>
    </row>
    <row r="707" spans="7:20" s="145" customFormat="1" hidden="1">
      <c r="G707" s="152"/>
      <c r="K707" s="128"/>
      <c r="M707" s="114" t="s">
        <v>1317</v>
      </c>
      <c r="N707" s="118">
        <v>27.3</v>
      </c>
      <c r="O707" s="118">
        <v>0</v>
      </c>
      <c r="P707" s="119">
        <f t="shared" si="11"/>
        <v>1.85</v>
      </c>
      <c r="Q707" s="122" t="s">
        <v>548</v>
      </c>
      <c r="R707" s="121" t="s">
        <v>3727</v>
      </c>
      <c r="S707" s="122">
        <v>1.85</v>
      </c>
      <c r="T707" s="122" t="s">
        <v>3810</v>
      </c>
    </row>
    <row r="708" spans="7:20" s="145" customFormat="1" hidden="1">
      <c r="G708" s="152"/>
      <c r="K708" s="128"/>
      <c r="M708" s="114" t="s">
        <v>1318</v>
      </c>
      <c r="N708" s="118">
        <v>26.9</v>
      </c>
      <c r="O708" s="118">
        <v>0</v>
      </c>
      <c r="P708" s="119">
        <f t="shared" si="11"/>
        <v>6.47</v>
      </c>
      <c r="Q708" s="122" t="s">
        <v>129</v>
      </c>
      <c r="R708" s="121" t="s">
        <v>4028</v>
      </c>
      <c r="S708" s="122">
        <v>6.47</v>
      </c>
      <c r="T708" s="122" t="s">
        <v>2172</v>
      </c>
    </row>
    <row r="709" spans="7:20" s="145" customFormat="1" hidden="1">
      <c r="G709" s="152"/>
      <c r="K709" s="128"/>
      <c r="M709" s="114" t="s">
        <v>1201</v>
      </c>
      <c r="N709" s="118">
        <v>18.600000000000001</v>
      </c>
      <c r="O709" s="118">
        <v>0</v>
      </c>
      <c r="P709" s="119">
        <f t="shared" si="11"/>
        <v>5.45</v>
      </c>
      <c r="Q709" s="122" t="s">
        <v>551</v>
      </c>
      <c r="R709" s="121" t="s">
        <v>3911</v>
      </c>
      <c r="S709" s="122">
        <v>5.45</v>
      </c>
      <c r="T709" s="122" t="s">
        <v>944</v>
      </c>
    </row>
    <row r="710" spans="7:20" s="145" customFormat="1" hidden="1">
      <c r="G710" s="152"/>
      <c r="K710" s="128"/>
      <c r="M710" s="114" t="s">
        <v>1202</v>
      </c>
      <c r="N710" s="118">
        <v>13.4</v>
      </c>
      <c r="O710" s="118">
        <v>0</v>
      </c>
      <c r="P710" s="119">
        <f t="shared" si="11"/>
        <v>6.15</v>
      </c>
      <c r="Q710" s="122" t="s">
        <v>1203</v>
      </c>
      <c r="R710" s="121" t="s">
        <v>4291</v>
      </c>
      <c r="S710" s="122">
        <v>6.15</v>
      </c>
      <c r="T710" s="122" t="s">
        <v>608</v>
      </c>
    </row>
    <row r="711" spans="7:20" s="145" customFormat="1" hidden="1">
      <c r="G711" s="152"/>
      <c r="K711" s="128"/>
      <c r="M711" s="114" t="s">
        <v>1204</v>
      </c>
      <c r="N711" s="118">
        <v>9.6999999999999993</v>
      </c>
      <c r="O711" s="118">
        <v>0</v>
      </c>
      <c r="P711" s="119">
        <f t="shared" si="11"/>
        <v>4.6399999999999997</v>
      </c>
      <c r="Q711" s="122" t="s">
        <v>1205</v>
      </c>
      <c r="R711" s="121" t="s">
        <v>4029</v>
      </c>
      <c r="S711" s="122">
        <v>4.6399999999999997</v>
      </c>
      <c r="T711" s="122" t="s">
        <v>3811</v>
      </c>
    </row>
    <row r="712" spans="7:20" s="145" customFormat="1" hidden="1">
      <c r="G712" s="152"/>
      <c r="K712" s="128"/>
      <c r="M712" s="114" t="s">
        <v>1076</v>
      </c>
      <c r="N712" s="118">
        <v>21.5</v>
      </c>
      <c r="O712" s="118">
        <v>0</v>
      </c>
      <c r="P712" s="119">
        <f t="shared" si="11"/>
        <v>5.5</v>
      </c>
      <c r="Q712" s="122" t="s">
        <v>1077</v>
      </c>
      <c r="R712" s="121" t="s">
        <v>4030</v>
      </c>
      <c r="S712" s="122">
        <v>5.5</v>
      </c>
      <c r="T712" s="122" t="s">
        <v>332</v>
      </c>
    </row>
    <row r="713" spans="7:20" s="145" customFormat="1" hidden="1">
      <c r="G713" s="152"/>
      <c r="K713" s="128"/>
      <c r="M713" s="114" t="s">
        <v>1073</v>
      </c>
      <c r="N713" s="118">
        <v>17</v>
      </c>
      <c r="O713" s="118">
        <v>0</v>
      </c>
      <c r="P713" s="119">
        <f t="shared" si="11"/>
        <v>6</v>
      </c>
      <c r="Q713" s="122" t="s">
        <v>1074</v>
      </c>
      <c r="R713" s="121" t="s">
        <v>4054</v>
      </c>
      <c r="S713" s="122">
        <v>6</v>
      </c>
      <c r="T713" s="122" t="s">
        <v>338</v>
      </c>
    </row>
    <row r="714" spans="7:20" s="145" customFormat="1" hidden="1">
      <c r="G714" s="152"/>
      <c r="K714" s="128"/>
      <c r="M714" s="114" t="s">
        <v>1075</v>
      </c>
      <c r="N714" s="118">
        <v>18.399999999999999</v>
      </c>
      <c r="O714" s="118">
        <v>4.8</v>
      </c>
      <c r="P714" s="119">
        <f t="shared" si="11"/>
        <v>4.3099999999999996</v>
      </c>
      <c r="Q714" s="122" t="s">
        <v>210</v>
      </c>
      <c r="R714" s="121" t="s">
        <v>3919</v>
      </c>
      <c r="S714" s="122">
        <v>4.3099999999999996</v>
      </c>
      <c r="T714" s="122" t="s">
        <v>1696</v>
      </c>
    </row>
    <row r="715" spans="7:20" s="145" customFormat="1" hidden="1">
      <c r="G715" s="152"/>
      <c r="K715" s="128"/>
      <c r="M715" s="114" t="s">
        <v>951</v>
      </c>
      <c r="N715" s="118">
        <v>19</v>
      </c>
      <c r="O715" s="118">
        <v>2.7</v>
      </c>
      <c r="P715" s="119">
        <f t="shared" si="11"/>
        <v>4.41</v>
      </c>
      <c r="Q715" s="120" t="s">
        <v>147</v>
      </c>
      <c r="R715" s="121" t="s">
        <v>4075</v>
      </c>
      <c r="S715" s="122">
        <v>4.41</v>
      </c>
      <c r="T715" s="122" t="s">
        <v>597</v>
      </c>
    </row>
    <row r="716" spans="7:20" s="145" customFormat="1" hidden="1">
      <c r="G716" s="152"/>
      <c r="K716" s="128"/>
      <c r="M716" s="114" t="s">
        <v>817</v>
      </c>
      <c r="N716" s="118">
        <v>6.5</v>
      </c>
      <c r="O716" s="118">
        <v>17.100000000000001</v>
      </c>
      <c r="P716" s="119">
        <f t="shared" si="11"/>
        <v>6.43</v>
      </c>
      <c r="Q716" s="120" t="s">
        <v>147</v>
      </c>
      <c r="R716" s="121" t="s">
        <v>4149</v>
      </c>
      <c r="S716" s="122">
        <v>6.43</v>
      </c>
      <c r="T716" s="122" t="s">
        <v>377</v>
      </c>
    </row>
    <row r="717" spans="7:20" s="145" customFormat="1" hidden="1">
      <c r="G717" s="152"/>
      <c r="K717" s="128"/>
      <c r="M717" s="114" t="s">
        <v>818</v>
      </c>
      <c r="N717" s="118">
        <v>21.5</v>
      </c>
      <c r="O717" s="118">
        <v>0</v>
      </c>
      <c r="P717" s="119">
        <f t="shared" ref="P717:P780" si="12">SUM(S717:T717)</f>
        <v>6.94</v>
      </c>
      <c r="Q717" s="122" t="s">
        <v>556</v>
      </c>
      <c r="R717" s="121" t="s">
        <v>3941</v>
      </c>
      <c r="S717" s="122">
        <v>6.94</v>
      </c>
      <c r="T717" s="122" t="s">
        <v>450</v>
      </c>
    </row>
    <row r="718" spans="7:20" s="145" customFormat="1" hidden="1">
      <c r="G718" s="152"/>
      <c r="K718" s="128"/>
      <c r="M718" s="114" t="s">
        <v>1212</v>
      </c>
      <c r="N718" s="118">
        <v>17.8</v>
      </c>
      <c r="O718" s="118">
        <v>0</v>
      </c>
      <c r="P718" s="119">
        <f t="shared" si="12"/>
        <v>6.13</v>
      </c>
      <c r="Q718" s="122" t="s">
        <v>666</v>
      </c>
      <c r="R718" s="121" t="s">
        <v>4039</v>
      </c>
      <c r="S718" s="122">
        <v>6.13</v>
      </c>
      <c r="T718" s="122" t="s">
        <v>1485</v>
      </c>
    </row>
    <row r="719" spans="7:20" s="145" customFormat="1" hidden="1">
      <c r="G719" s="152"/>
      <c r="K719" s="128"/>
      <c r="M719" s="114" t="s">
        <v>1213</v>
      </c>
      <c r="N719" s="118">
        <v>25.6</v>
      </c>
      <c r="O719" s="118">
        <v>0</v>
      </c>
      <c r="P719" s="119">
        <f t="shared" si="12"/>
        <v>5.8</v>
      </c>
      <c r="Q719" s="122" t="s">
        <v>404</v>
      </c>
      <c r="R719" s="121" t="s">
        <v>3959</v>
      </c>
      <c r="S719" s="122">
        <v>5.8</v>
      </c>
      <c r="T719" s="122" t="s">
        <v>283</v>
      </c>
    </row>
    <row r="720" spans="7:20" s="145" customFormat="1" hidden="1">
      <c r="G720" s="152"/>
      <c r="K720" s="128"/>
      <c r="M720" s="114" t="s">
        <v>1214</v>
      </c>
      <c r="N720" s="118">
        <v>18.8</v>
      </c>
      <c r="O720" s="118">
        <v>0</v>
      </c>
      <c r="P720" s="119">
        <f t="shared" si="12"/>
        <v>6.5</v>
      </c>
      <c r="Q720" s="122" t="s">
        <v>129</v>
      </c>
      <c r="R720" s="121" t="s">
        <v>4138</v>
      </c>
      <c r="S720" s="122">
        <v>6.5</v>
      </c>
      <c r="T720" s="122" t="s">
        <v>141</v>
      </c>
    </row>
    <row r="721" spans="7:20" s="145" customFormat="1" hidden="1">
      <c r="G721" s="152"/>
      <c r="K721" s="128"/>
      <c r="M721" s="114" t="s">
        <v>1215</v>
      </c>
      <c r="N721" s="118">
        <v>12.2</v>
      </c>
      <c r="O721" s="118">
        <v>0</v>
      </c>
      <c r="P721" s="119">
        <f t="shared" si="12"/>
        <v>2.94</v>
      </c>
      <c r="Q721" s="122" t="s">
        <v>514</v>
      </c>
      <c r="R721" s="121" t="s">
        <v>4457</v>
      </c>
      <c r="S721" s="122">
        <v>2.94</v>
      </c>
      <c r="T721" s="122" t="s">
        <v>219</v>
      </c>
    </row>
    <row r="722" spans="7:20" s="145" customFormat="1" hidden="1">
      <c r="G722" s="152"/>
      <c r="K722" s="128"/>
      <c r="M722" s="114" t="s">
        <v>1096</v>
      </c>
      <c r="N722" s="118">
        <v>24</v>
      </c>
      <c r="O722" s="118">
        <v>0</v>
      </c>
      <c r="P722" s="119">
        <f t="shared" si="12"/>
        <v>4.92</v>
      </c>
      <c r="Q722" s="122" t="s">
        <v>530</v>
      </c>
      <c r="R722" s="121" t="s">
        <v>4402</v>
      </c>
      <c r="S722" s="122">
        <v>4.92</v>
      </c>
      <c r="T722" s="122" t="s">
        <v>4092</v>
      </c>
    </row>
    <row r="723" spans="7:20" s="145" customFormat="1" hidden="1">
      <c r="G723" s="152"/>
      <c r="K723" s="128"/>
      <c r="M723" s="114" t="s">
        <v>1097</v>
      </c>
      <c r="N723" s="118">
        <v>14.4</v>
      </c>
      <c r="O723" s="118">
        <v>0</v>
      </c>
      <c r="P723" s="119">
        <f t="shared" si="12"/>
        <v>5.12</v>
      </c>
      <c r="Q723" s="122" t="s">
        <v>1098</v>
      </c>
      <c r="R723" s="121" t="s">
        <v>4148</v>
      </c>
      <c r="S723" s="122">
        <v>5.12</v>
      </c>
      <c r="T723" s="122" t="s">
        <v>3586</v>
      </c>
    </row>
    <row r="724" spans="7:20" s="145" customFormat="1" hidden="1">
      <c r="G724" s="152"/>
      <c r="K724" s="128"/>
      <c r="M724" s="114" t="s">
        <v>968</v>
      </c>
      <c r="N724" s="118">
        <v>19.100000000000001</v>
      </c>
      <c r="O724" s="118">
        <v>0</v>
      </c>
      <c r="P724" s="119">
        <f t="shared" si="12"/>
        <v>3.52</v>
      </c>
      <c r="Q724" s="122" t="s">
        <v>530</v>
      </c>
      <c r="R724" s="121" t="s">
        <v>3945</v>
      </c>
      <c r="S724" s="122">
        <v>3.52</v>
      </c>
      <c r="T724" s="122" t="s">
        <v>530</v>
      </c>
    </row>
    <row r="725" spans="7:20" s="145" customFormat="1" hidden="1">
      <c r="G725" s="152"/>
      <c r="K725" s="128"/>
      <c r="M725" s="114" t="s">
        <v>969</v>
      </c>
      <c r="N725" s="118">
        <v>12.4</v>
      </c>
      <c r="O725" s="118">
        <v>0</v>
      </c>
      <c r="P725" s="119">
        <f t="shared" si="12"/>
        <v>5.38</v>
      </c>
      <c r="Q725" s="122" t="s">
        <v>217</v>
      </c>
      <c r="R725" s="121" t="s">
        <v>4031</v>
      </c>
      <c r="S725" s="122">
        <v>5.38</v>
      </c>
      <c r="T725" s="122" t="s">
        <v>2992</v>
      </c>
    </row>
    <row r="726" spans="7:20" s="145" customFormat="1" hidden="1">
      <c r="G726" s="152"/>
      <c r="K726" s="128"/>
      <c r="M726" s="114" t="s">
        <v>1099</v>
      </c>
      <c r="N726" s="118">
        <v>26.3</v>
      </c>
      <c r="O726" s="118">
        <v>0</v>
      </c>
      <c r="P726" s="119">
        <f t="shared" si="12"/>
        <v>6.4</v>
      </c>
      <c r="Q726" s="122" t="s">
        <v>532</v>
      </c>
      <c r="R726" s="121" t="s">
        <v>4138</v>
      </c>
      <c r="S726" s="122">
        <v>6.4</v>
      </c>
      <c r="T726" s="122" t="s">
        <v>141</v>
      </c>
    </row>
    <row r="727" spans="7:20" s="145" customFormat="1" hidden="1">
      <c r="G727" s="152"/>
      <c r="K727" s="128"/>
      <c r="M727" s="114" t="s">
        <v>1100</v>
      </c>
      <c r="N727" s="118">
        <v>16.600000000000001</v>
      </c>
      <c r="O727" s="118">
        <v>0</v>
      </c>
      <c r="P727" s="119">
        <f t="shared" si="12"/>
        <v>6.4</v>
      </c>
      <c r="Q727" s="122" t="s">
        <v>254</v>
      </c>
      <c r="R727" s="121" t="s">
        <v>4032</v>
      </c>
      <c r="S727" s="122">
        <v>6.4</v>
      </c>
      <c r="T727" s="122" t="s">
        <v>141</v>
      </c>
    </row>
    <row r="728" spans="7:20" s="145" customFormat="1" hidden="1">
      <c r="G728" s="152"/>
      <c r="K728" s="128"/>
      <c r="M728" s="114" t="s">
        <v>1224</v>
      </c>
      <c r="N728" s="118">
        <v>24.4</v>
      </c>
      <c r="O728" s="118">
        <v>0</v>
      </c>
      <c r="P728" s="119">
        <f t="shared" si="12"/>
        <v>6.4</v>
      </c>
      <c r="Q728" s="122" t="s">
        <v>371</v>
      </c>
      <c r="R728" s="121" t="s">
        <v>4033</v>
      </c>
      <c r="S728" s="122">
        <v>6.4</v>
      </c>
      <c r="T728" s="122" t="s">
        <v>141</v>
      </c>
    </row>
    <row r="729" spans="7:20" s="145" customFormat="1" hidden="1">
      <c r="G729" s="152"/>
      <c r="K729" s="128"/>
      <c r="M729" s="114" t="s">
        <v>1225</v>
      </c>
      <c r="N729" s="118">
        <v>16.3</v>
      </c>
      <c r="O729" s="118">
        <v>0</v>
      </c>
      <c r="P729" s="119">
        <f t="shared" si="12"/>
        <v>6.42</v>
      </c>
      <c r="Q729" s="122" t="s">
        <v>285</v>
      </c>
      <c r="R729" s="121" t="s">
        <v>3908</v>
      </c>
      <c r="S729" s="122">
        <v>6.42</v>
      </c>
      <c r="T729" s="122" t="s">
        <v>2294</v>
      </c>
    </row>
    <row r="730" spans="7:20" s="145" customFormat="1" hidden="1">
      <c r="G730" s="152"/>
      <c r="K730" s="128"/>
      <c r="M730" s="114" t="s">
        <v>1107</v>
      </c>
      <c r="N730" s="118">
        <v>26.9</v>
      </c>
      <c r="O730" s="118">
        <v>0</v>
      </c>
      <c r="P730" s="119">
        <f t="shared" si="12"/>
        <v>6.7</v>
      </c>
      <c r="Q730" s="122" t="s">
        <v>223</v>
      </c>
      <c r="R730" s="121" t="s">
        <v>4252</v>
      </c>
      <c r="S730" s="122">
        <v>6.7</v>
      </c>
      <c r="T730" s="122" t="s">
        <v>719</v>
      </c>
    </row>
    <row r="731" spans="7:20" s="145" customFormat="1" hidden="1">
      <c r="G731" s="152"/>
      <c r="K731" s="128"/>
      <c r="M731" s="114" t="s">
        <v>1231</v>
      </c>
      <c r="N731" s="118">
        <v>20.3</v>
      </c>
      <c r="O731" s="118">
        <v>0</v>
      </c>
      <c r="P731" s="119">
        <f t="shared" si="12"/>
        <v>5.0999999999999996</v>
      </c>
      <c r="Q731" s="122" t="s">
        <v>371</v>
      </c>
      <c r="R731" s="121" t="s">
        <v>4039</v>
      </c>
      <c r="S731" s="122">
        <v>5.0999999999999996</v>
      </c>
      <c r="T731" s="122" t="s">
        <v>254</v>
      </c>
    </row>
    <row r="732" spans="7:20" s="145" customFormat="1" hidden="1">
      <c r="G732" s="152"/>
      <c r="K732" s="128"/>
      <c r="M732" s="114" t="s">
        <v>1232</v>
      </c>
      <c r="N732" s="118">
        <v>13.4</v>
      </c>
      <c r="O732" s="118">
        <v>0</v>
      </c>
      <c r="P732" s="119">
        <f t="shared" si="12"/>
        <v>4.3499999999999996</v>
      </c>
      <c r="Q732" s="122" t="s">
        <v>285</v>
      </c>
      <c r="R732" s="121" t="s">
        <v>4034</v>
      </c>
      <c r="S732" s="122">
        <v>4.3499999999999996</v>
      </c>
      <c r="T732" s="122" t="s">
        <v>3357</v>
      </c>
    </row>
    <row r="733" spans="7:20" s="145" customFormat="1" hidden="1">
      <c r="G733" s="152"/>
      <c r="K733" s="128"/>
      <c r="M733" s="114" t="s">
        <v>1363</v>
      </c>
      <c r="N733" s="118">
        <v>24.8</v>
      </c>
      <c r="O733" s="118">
        <v>0</v>
      </c>
      <c r="P733" s="119">
        <f t="shared" si="12"/>
        <v>6.3</v>
      </c>
      <c r="Q733" s="122" t="s">
        <v>422</v>
      </c>
      <c r="R733" s="121" t="s">
        <v>3808</v>
      </c>
      <c r="S733" s="122">
        <v>6.3</v>
      </c>
      <c r="T733" s="122" t="s">
        <v>377</v>
      </c>
    </row>
    <row r="734" spans="7:20" s="145" customFormat="1" hidden="1">
      <c r="G734" s="152"/>
      <c r="K734" s="128"/>
      <c r="M734" s="114" t="s">
        <v>1364</v>
      </c>
      <c r="N734" s="118">
        <v>13.1</v>
      </c>
      <c r="O734" s="118">
        <v>0</v>
      </c>
      <c r="P734" s="119">
        <f t="shared" si="12"/>
        <v>6.61</v>
      </c>
      <c r="Q734" s="122" t="s">
        <v>548</v>
      </c>
      <c r="R734" s="121" t="s">
        <v>4270</v>
      </c>
      <c r="S734" s="122">
        <v>6.61</v>
      </c>
      <c r="T734" s="122" t="s">
        <v>924</v>
      </c>
    </row>
    <row r="735" spans="7:20" s="145" customFormat="1" hidden="1">
      <c r="G735" s="152"/>
      <c r="K735" s="128"/>
      <c r="M735" s="114" t="s">
        <v>1238</v>
      </c>
      <c r="N735" s="118">
        <v>8.1</v>
      </c>
      <c r="O735" s="118">
        <v>23.9</v>
      </c>
      <c r="P735" s="119">
        <f t="shared" si="12"/>
        <v>5.08</v>
      </c>
      <c r="Q735" s="122" t="s">
        <v>1239</v>
      </c>
      <c r="R735" s="121" t="s">
        <v>4233</v>
      </c>
      <c r="S735" s="122">
        <v>5.08</v>
      </c>
      <c r="T735" s="122" t="s">
        <v>254</v>
      </c>
    </row>
    <row r="736" spans="7:20" s="145" customFormat="1" hidden="1">
      <c r="G736" s="152"/>
      <c r="K736" s="128"/>
      <c r="M736" s="114" t="s">
        <v>1240</v>
      </c>
      <c r="N736" s="118">
        <v>14.4</v>
      </c>
      <c r="O736" s="118">
        <v>19.600000000000001</v>
      </c>
      <c r="P736" s="119">
        <f t="shared" si="12"/>
        <v>5.43</v>
      </c>
      <c r="Q736" s="122" t="s">
        <v>1241</v>
      </c>
      <c r="R736" s="121" t="s">
        <v>3809</v>
      </c>
      <c r="S736" s="122">
        <v>5.43</v>
      </c>
      <c r="T736" s="122" t="s">
        <v>2893</v>
      </c>
    </row>
    <row r="737" spans="7:20" s="145" customFormat="1" hidden="1">
      <c r="G737" s="152"/>
      <c r="K737" s="128"/>
      <c r="M737" s="114" t="s">
        <v>1371</v>
      </c>
      <c r="N737" s="118">
        <v>0.6</v>
      </c>
      <c r="O737" s="118">
        <v>2.1</v>
      </c>
      <c r="P737" s="119">
        <f t="shared" si="12"/>
        <v>5.55</v>
      </c>
      <c r="Q737" s="122" t="s">
        <v>166</v>
      </c>
      <c r="R737" s="121" t="s">
        <v>4464</v>
      </c>
      <c r="S737" s="122">
        <v>5.55</v>
      </c>
      <c r="T737" s="122" t="s">
        <v>1336</v>
      </c>
    </row>
    <row r="738" spans="7:20" s="145" customFormat="1" hidden="1">
      <c r="G738" s="152"/>
      <c r="K738" s="128"/>
      <c r="M738" s="114" t="s">
        <v>1372</v>
      </c>
      <c r="N738" s="118">
        <v>0.5</v>
      </c>
      <c r="O738" s="118">
        <v>2.8</v>
      </c>
      <c r="P738" s="119">
        <f t="shared" si="12"/>
        <v>5.35</v>
      </c>
      <c r="Q738" s="122" t="s">
        <v>343</v>
      </c>
      <c r="R738" s="121" t="s">
        <v>4294</v>
      </c>
      <c r="S738" s="122">
        <v>5.35</v>
      </c>
      <c r="T738" s="122" t="s">
        <v>670</v>
      </c>
    </row>
    <row r="739" spans="7:20" s="145" customFormat="1" hidden="1">
      <c r="G739" s="152"/>
      <c r="K739" s="128"/>
      <c r="M739" s="114" t="s">
        <v>1373</v>
      </c>
      <c r="N739" s="118">
        <v>9.1999999999999993</v>
      </c>
      <c r="O739" s="118">
        <v>4.4000000000000004</v>
      </c>
      <c r="P739" s="119">
        <f t="shared" si="12"/>
        <v>4.7</v>
      </c>
      <c r="Q739" s="122" t="s">
        <v>369</v>
      </c>
      <c r="R739" s="121" t="s">
        <v>4270</v>
      </c>
      <c r="S739" s="122">
        <v>4.7</v>
      </c>
      <c r="T739" s="122" t="s">
        <v>2339</v>
      </c>
    </row>
    <row r="740" spans="7:20" s="145" customFormat="1" hidden="1">
      <c r="G740" s="152"/>
      <c r="K740" s="128"/>
      <c r="M740" s="114" t="s">
        <v>1374</v>
      </c>
      <c r="N740" s="118">
        <v>7.7</v>
      </c>
      <c r="O740" s="118">
        <v>7.1</v>
      </c>
      <c r="P740" s="119">
        <f t="shared" si="12"/>
        <v>6.4</v>
      </c>
      <c r="Q740" s="122" t="s">
        <v>670</v>
      </c>
      <c r="R740" s="121" t="s">
        <v>4218</v>
      </c>
      <c r="S740" s="122">
        <v>6.4</v>
      </c>
      <c r="T740" s="122" t="s">
        <v>1784</v>
      </c>
    </row>
    <row r="741" spans="7:20" s="145" customFormat="1" hidden="1">
      <c r="G741" s="152"/>
      <c r="K741" s="128"/>
      <c r="M741" s="114" t="s">
        <v>1375</v>
      </c>
      <c r="N741" s="118">
        <v>5.8</v>
      </c>
      <c r="O741" s="118">
        <v>18.100000000000001</v>
      </c>
      <c r="P741" s="119">
        <f t="shared" si="12"/>
        <v>5.6</v>
      </c>
      <c r="Q741" s="122" t="s">
        <v>738</v>
      </c>
      <c r="R741" s="121" t="s">
        <v>4042</v>
      </c>
      <c r="S741" s="122">
        <v>5.6</v>
      </c>
      <c r="T741" s="122" t="s">
        <v>283</v>
      </c>
    </row>
    <row r="742" spans="7:20" s="145" customFormat="1" hidden="1">
      <c r="G742" s="152"/>
      <c r="K742" s="128"/>
      <c r="M742" s="114" t="s">
        <v>1376</v>
      </c>
      <c r="N742" s="118">
        <v>13.5</v>
      </c>
      <c r="O742" s="120" t="s">
        <v>147</v>
      </c>
      <c r="P742" s="119">
        <f t="shared" si="12"/>
        <v>6.34</v>
      </c>
      <c r="Q742" s="122" t="s">
        <v>1377</v>
      </c>
      <c r="R742" s="120" t="s">
        <v>147</v>
      </c>
      <c r="S742" s="122">
        <v>6.34</v>
      </c>
      <c r="T742" s="122" t="s">
        <v>3879</v>
      </c>
    </row>
    <row r="743" spans="7:20" s="145" customFormat="1" hidden="1">
      <c r="G743" s="152"/>
      <c r="K743" s="128"/>
      <c r="M743" s="114" t="s">
        <v>1378</v>
      </c>
      <c r="N743" s="118">
        <v>1.3</v>
      </c>
      <c r="O743" s="118">
        <v>7.3</v>
      </c>
      <c r="P743" s="119">
        <f t="shared" si="12"/>
        <v>6.43</v>
      </c>
      <c r="Q743" s="120" t="s">
        <v>30</v>
      </c>
      <c r="R743" s="121" t="s">
        <v>4553</v>
      </c>
      <c r="S743" s="122">
        <v>6.43</v>
      </c>
      <c r="T743" s="122" t="s">
        <v>1798</v>
      </c>
    </row>
    <row r="744" spans="7:20" s="145" customFormat="1" hidden="1">
      <c r="G744" s="152"/>
      <c r="K744" s="128"/>
      <c r="M744" s="114" t="s">
        <v>1379</v>
      </c>
      <c r="N744" s="118">
        <v>5.3</v>
      </c>
      <c r="O744" s="118">
        <v>13.2</v>
      </c>
      <c r="P744" s="119">
        <f t="shared" si="12"/>
        <v>4.71</v>
      </c>
      <c r="Q744" s="122" t="s">
        <v>424</v>
      </c>
      <c r="R744" s="121" t="s">
        <v>4560</v>
      </c>
      <c r="S744" s="122">
        <v>4.71</v>
      </c>
      <c r="T744" s="122" t="s">
        <v>1730</v>
      </c>
    </row>
    <row r="745" spans="7:20" s="145" customFormat="1" hidden="1">
      <c r="G745" s="152"/>
      <c r="K745" s="128"/>
      <c r="M745" s="114" t="s">
        <v>1255</v>
      </c>
      <c r="N745" s="118">
        <v>5.3</v>
      </c>
      <c r="O745" s="118">
        <v>6.9</v>
      </c>
      <c r="P745" s="119">
        <f t="shared" si="12"/>
        <v>6.09</v>
      </c>
      <c r="Q745" s="122" t="s">
        <v>628</v>
      </c>
      <c r="R745" s="121" t="s">
        <v>3971</v>
      </c>
      <c r="S745" s="122">
        <v>6.09</v>
      </c>
      <c r="T745" s="122" t="s">
        <v>3335</v>
      </c>
    </row>
    <row r="746" spans="7:20" s="145" customFormat="1" hidden="1">
      <c r="G746" s="152"/>
      <c r="K746" s="128"/>
      <c r="M746" s="114" t="s">
        <v>1256</v>
      </c>
      <c r="N746" s="118">
        <v>2.5</v>
      </c>
      <c r="O746" s="118">
        <v>8.6</v>
      </c>
      <c r="P746" s="119">
        <f t="shared" si="12"/>
        <v>5.07</v>
      </c>
      <c r="Q746" s="122" t="s">
        <v>647</v>
      </c>
      <c r="R746" s="121" t="s">
        <v>4375</v>
      </c>
      <c r="S746" s="122">
        <v>5.07</v>
      </c>
      <c r="T746" s="122" t="s">
        <v>3664</v>
      </c>
    </row>
    <row r="747" spans="7:20" s="145" customFormat="1" hidden="1">
      <c r="G747" s="152"/>
      <c r="K747" s="128"/>
      <c r="M747" s="114" t="s">
        <v>1257</v>
      </c>
      <c r="N747" s="118">
        <v>9.5</v>
      </c>
      <c r="O747" s="120" t="s">
        <v>147</v>
      </c>
      <c r="P747" s="119">
        <f t="shared" si="12"/>
        <v>6.25</v>
      </c>
      <c r="Q747" s="120" t="s">
        <v>147</v>
      </c>
      <c r="R747" s="120" t="s">
        <v>147</v>
      </c>
      <c r="S747" s="122">
        <v>6.25</v>
      </c>
      <c r="T747" s="122" t="s">
        <v>1422</v>
      </c>
    </row>
    <row r="748" spans="7:20" s="145" customFormat="1" hidden="1">
      <c r="G748" s="152"/>
      <c r="K748" s="128"/>
      <c r="M748" s="114" t="s">
        <v>1258</v>
      </c>
      <c r="N748" s="118">
        <v>18.100000000000001</v>
      </c>
      <c r="O748" s="118">
        <v>0</v>
      </c>
      <c r="P748" s="119">
        <f t="shared" si="12"/>
        <v>6.11</v>
      </c>
      <c r="Q748" s="120" t="s">
        <v>147</v>
      </c>
      <c r="R748" s="121" t="s">
        <v>4269</v>
      </c>
      <c r="S748" s="122">
        <v>6.11</v>
      </c>
      <c r="T748" s="122" t="s">
        <v>377</v>
      </c>
    </row>
    <row r="749" spans="7:20" s="145" customFormat="1" hidden="1">
      <c r="G749" s="152"/>
      <c r="K749" s="128"/>
      <c r="M749" s="114" t="s">
        <v>1259</v>
      </c>
      <c r="N749" s="118">
        <v>3.3</v>
      </c>
      <c r="O749" s="118">
        <v>1.9</v>
      </c>
      <c r="P749" s="119">
        <f t="shared" si="12"/>
        <v>6.22</v>
      </c>
      <c r="Q749" s="122" t="s">
        <v>710</v>
      </c>
      <c r="R749" s="121" t="s">
        <v>4554</v>
      </c>
      <c r="S749" s="122">
        <v>6.22</v>
      </c>
      <c r="T749" s="122" t="s">
        <v>586</v>
      </c>
    </row>
    <row r="750" spans="7:20" s="145" customFormat="1" hidden="1">
      <c r="G750" s="152"/>
      <c r="K750" s="128"/>
      <c r="M750" s="114" t="s">
        <v>1134</v>
      </c>
      <c r="N750" s="118">
        <v>4.7</v>
      </c>
      <c r="O750" s="118">
        <v>16.600000000000001</v>
      </c>
      <c r="P750" s="119">
        <f t="shared" si="12"/>
        <v>5.3</v>
      </c>
      <c r="Q750" s="122" t="s">
        <v>1135</v>
      </c>
      <c r="R750" s="121" t="s">
        <v>4122</v>
      </c>
      <c r="S750" s="122">
        <v>5.3</v>
      </c>
      <c r="T750" s="122" t="s">
        <v>452</v>
      </c>
    </row>
    <row r="751" spans="7:20" s="145" customFormat="1" hidden="1">
      <c r="G751" s="152"/>
      <c r="K751" s="128"/>
      <c r="M751" s="114" t="s">
        <v>1014</v>
      </c>
      <c r="N751" s="118">
        <v>0.5</v>
      </c>
      <c r="O751" s="118">
        <v>2.9</v>
      </c>
      <c r="P751" s="119">
        <f t="shared" si="12"/>
        <v>6.5</v>
      </c>
      <c r="Q751" s="120" t="s">
        <v>30</v>
      </c>
      <c r="R751" s="121" t="s">
        <v>4376</v>
      </c>
      <c r="S751" s="122">
        <v>6.5</v>
      </c>
      <c r="T751" s="122" t="s">
        <v>719</v>
      </c>
    </row>
    <row r="752" spans="7:20" s="145" customFormat="1" hidden="1">
      <c r="G752" s="152"/>
      <c r="K752" s="128"/>
      <c r="M752" s="114" t="s">
        <v>1131</v>
      </c>
      <c r="N752" s="118">
        <v>0.7</v>
      </c>
      <c r="O752" s="118">
        <v>3.7</v>
      </c>
      <c r="P752" s="119">
        <f t="shared" si="12"/>
        <v>4.8</v>
      </c>
      <c r="Q752" s="120" t="s">
        <v>30</v>
      </c>
      <c r="R752" s="121" t="s">
        <v>4420</v>
      </c>
      <c r="S752" s="120">
        <v>4.8</v>
      </c>
      <c r="T752" s="120" t="s">
        <v>285</v>
      </c>
    </row>
    <row r="753" spans="7:20" s="145" customFormat="1" hidden="1">
      <c r="G753" s="152"/>
      <c r="K753" s="128"/>
      <c r="M753" s="114" t="s">
        <v>1132</v>
      </c>
      <c r="N753" s="118">
        <v>5.2</v>
      </c>
      <c r="O753" s="118">
        <v>66.2</v>
      </c>
      <c r="P753" s="119">
        <f t="shared" si="12"/>
        <v>5</v>
      </c>
      <c r="Q753" s="122" t="s">
        <v>1133</v>
      </c>
      <c r="R753" s="121" t="s">
        <v>4030</v>
      </c>
      <c r="S753" s="122">
        <v>5</v>
      </c>
      <c r="T753" s="122" t="s">
        <v>548</v>
      </c>
    </row>
    <row r="754" spans="7:20" s="145" customFormat="1" hidden="1">
      <c r="G754" s="152"/>
      <c r="K754" s="128"/>
      <c r="M754" s="114" t="s">
        <v>1012</v>
      </c>
      <c r="N754" s="118">
        <v>5</v>
      </c>
      <c r="O754" s="118">
        <v>70</v>
      </c>
      <c r="P754" s="119">
        <f t="shared" si="12"/>
        <v>6.5</v>
      </c>
      <c r="Q754" s="122" t="s">
        <v>1013</v>
      </c>
      <c r="R754" s="121" t="s">
        <v>4377</v>
      </c>
      <c r="S754" s="122">
        <v>6.5</v>
      </c>
      <c r="T754" s="122" t="s">
        <v>719</v>
      </c>
    </row>
    <row r="755" spans="7:20" s="145" customFormat="1" hidden="1">
      <c r="G755" s="152"/>
      <c r="K755" s="128"/>
      <c r="M755" s="114" t="s">
        <v>883</v>
      </c>
      <c r="N755" s="118">
        <v>5.5</v>
      </c>
      <c r="O755" s="118">
        <v>61.1</v>
      </c>
      <c r="P755" s="119">
        <f t="shared" si="12"/>
        <v>2.9</v>
      </c>
      <c r="Q755" s="122" t="s">
        <v>885</v>
      </c>
      <c r="R755" s="121" t="s">
        <v>4378</v>
      </c>
      <c r="S755" s="122">
        <v>2.9</v>
      </c>
      <c r="T755" s="122" t="s">
        <v>358</v>
      </c>
    </row>
    <row r="756" spans="7:20" s="145" customFormat="1" hidden="1">
      <c r="G756" s="152"/>
      <c r="K756" s="128"/>
      <c r="M756" s="114" t="s">
        <v>886</v>
      </c>
      <c r="N756" s="118">
        <v>6.2</v>
      </c>
      <c r="O756" s="118">
        <v>60.5</v>
      </c>
      <c r="P756" s="119">
        <f t="shared" si="12"/>
        <v>3.8</v>
      </c>
      <c r="Q756" s="122" t="s">
        <v>887</v>
      </c>
      <c r="R756" s="121" t="s">
        <v>4379</v>
      </c>
      <c r="S756" s="122">
        <v>3.8</v>
      </c>
      <c r="T756" s="122" t="s">
        <v>551</v>
      </c>
    </row>
    <row r="757" spans="7:20" s="145" customFormat="1" hidden="1">
      <c r="G757" s="152"/>
      <c r="K757" s="128"/>
      <c r="M757" s="114" t="s">
        <v>888</v>
      </c>
      <c r="N757" s="118">
        <v>2.6</v>
      </c>
      <c r="O757" s="118">
        <v>33.5</v>
      </c>
      <c r="P757" s="119">
        <f t="shared" si="12"/>
        <v>5.7</v>
      </c>
      <c r="Q757" s="122" t="s">
        <v>889</v>
      </c>
      <c r="R757" s="121" t="s">
        <v>4198</v>
      </c>
      <c r="S757" s="122">
        <v>5.7</v>
      </c>
      <c r="T757" s="122" t="s">
        <v>1146</v>
      </c>
    </row>
    <row r="758" spans="7:20" s="145" customFormat="1" hidden="1">
      <c r="G758" s="152"/>
      <c r="K758" s="128"/>
      <c r="M758" s="114" t="s">
        <v>890</v>
      </c>
      <c r="N758" s="118">
        <v>3.3</v>
      </c>
      <c r="O758" s="118">
        <v>59.4</v>
      </c>
      <c r="P758" s="119">
        <f t="shared" si="12"/>
        <v>4.7</v>
      </c>
      <c r="Q758" s="122" t="s">
        <v>891</v>
      </c>
      <c r="R758" s="121" t="s">
        <v>4380</v>
      </c>
      <c r="S758" s="122">
        <v>4.7</v>
      </c>
      <c r="T758" s="122" t="s">
        <v>285</v>
      </c>
    </row>
    <row r="759" spans="7:20" s="145" customFormat="1" hidden="1">
      <c r="G759" s="152"/>
      <c r="K759" s="128"/>
      <c r="M759" s="114" t="s">
        <v>1276</v>
      </c>
      <c r="N759" s="118">
        <v>3.7</v>
      </c>
      <c r="O759" s="118">
        <v>71.900000000000006</v>
      </c>
      <c r="P759" s="119">
        <f t="shared" si="12"/>
        <v>5.4</v>
      </c>
      <c r="Q759" s="122" t="s">
        <v>272</v>
      </c>
      <c r="R759" s="121" t="s">
        <v>4381</v>
      </c>
      <c r="S759" s="122">
        <v>5.4</v>
      </c>
      <c r="T759" s="122" t="s">
        <v>283</v>
      </c>
    </row>
    <row r="760" spans="7:20" s="145" customFormat="1" hidden="1">
      <c r="G760" s="152"/>
      <c r="K760" s="128"/>
      <c r="M760" s="114" t="s">
        <v>1277</v>
      </c>
      <c r="N760" s="118">
        <v>4.9000000000000004</v>
      </c>
      <c r="O760" s="118">
        <v>62.9</v>
      </c>
      <c r="P760" s="119">
        <f t="shared" si="12"/>
        <v>4.9000000000000004</v>
      </c>
      <c r="Q760" s="122" t="s">
        <v>1278</v>
      </c>
      <c r="R760" s="121" t="s">
        <v>4382</v>
      </c>
      <c r="S760" s="122">
        <v>4.9000000000000004</v>
      </c>
      <c r="T760" s="122" t="s">
        <v>548</v>
      </c>
    </row>
    <row r="761" spans="7:20" s="145" customFormat="1" hidden="1">
      <c r="G761" s="152"/>
      <c r="K761" s="128"/>
      <c r="M761" s="114" t="s">
        <v>1279</v>
      </c>
      <c r="N761" s="118">
        <v>7.3</v>
      </c>
      <c r="O761" s="118">
        <v>56</v>
      </c>
      <c r="P761" s="119">
        <f t="shared" si="12"/>
        <v>5</v>
      </c>
      <c r="Q761" s="122" t="s">
        <v>1280</v>
      </c>
      <c r="R761" s="121" t="s">
        <v>4383</v>
      </c>
      <c r="S761" s="122">
        <v>5</v>
      </c>
      <c r="T761" s="122" t="s">
        <v>332</v>
      </c>
    </row>
    <row r="762" spans="7:20" s="145" customFormat="1" hidden="1">
      <c r="G762" s="152"/>
      <c r="K762" s="128"/>
      <c r="M762" s="114" t="s">
        <v>1281</v>
      </c>
      <c r="N762" s="118">
        <v>5</v>
      </c>
      <c r="O762" s="118">
        <v>63.5</v>
      </c>
      <c r="P762" s="119">
        <f t="shared" si="12"/>
        <v>4.4000000000000004</v>
      </c>
      <c r="Q762" s="122" t="s">
        <v>1282</v>
      </c>
      <c r="R762" s="121" t="s">
        <v>4469</v>
      </c>
      <c r="S762" s="122">
        <v>4.4000000000000004</v>
      </c>
      <c r="T762" s="122" t="s">
        <v>663</v>
      </c>
    </row>
    <row r="763" spans="7:20" s="145" customFormat="1" hidden="1">
      <c r="G763" s="152"/>
      <c r="K763" s="128"/>
      <c r="M763" s="114" t="s">
        <v>1283</v>
      </c>
      <c r="N763" s="118">
        <v>8</v>
      </c>
      <c r="O763" s="118">
        <v>58.3</v>
      </c>
      <c r="P763" s="119">
        <f t="shared" si="12"/>
        <v>4.7</v>
      </c>
      <c r="Q763" s="122" t="s">
        <v>1150</v>
      </c>
      <c r="R763" s="121" t="s">
        <v>4384</v>
      </c>
      <c r="S763" s="122">
        <v>4.7</v>
      </c>
      <c r="T763" s="122" t="s">
        <v>285</v>
      </c>
    </row>
    <row r="764" spans="7:20" s="145" customFormat="1" hidden="1">
      <c r="G764" s="152"/>
      <c r="K764" s="128"/>
      <c r="M764" s="114" t="s">
        <v>1151</v>
      </c>
      <c r="N764" s="118">
        <v>24</v>
      </c>
      <c r="O764" s="118">
        <v>2.4</v>
      </c>
      <c r="P764" s="119">
        <f t="shared" si="12"/>
        <v>5.8</v>
      </c>
      <c r="Q764" s="122" t="s">
        <v>1074</v>
      </c>
      <c r="R764" s="121" t="s">
        <v>4385</v>
      </c>
      <c r="S764" s="122">
        <v>5.8</v>
      </c>
      <c r="T764" s="122" t="s">
        <v>797</v>
      </c>
    </row>
    <row r="765" spans="7:20" s="145" customFormat="1" hidden="1">
      <c r="G765" s="152"/>
      <c r="K765" s="128"/>
      <c r="M765" s="114" t="s">
        <v>1286</v>
      </c>
      <c r="N765" s="118">
        <v>5.3</v>
      </c>
      <c r="O765" s="118">
        <v>17.899999999999999</v>
      </c>
      <c r="P765" s="119">
        <f t="shared" si="12"/>
        <v>6.3</v>
      </c>
      <c r="Q765" s="122" t="s">
        <v>1287</v>
      </c>
      <c r="R765" s="121" t="s">
        <v>4385</v>
      </c>
      <c r="S765" s="122">
        <v>6.3</v>
      </c>
      <c r="T765" s="122" t="s">
        <v>466</v>
      </c>
    </row>
    <row r="766" spans="7:20" s="145" customFormat="1" hidden="1">
      <c r="G766" s="152"/>
      <c r="K766" s="128"/>
      <c r="M766" s="114" t="s">
        <v>1145</v>
      </c>
      <c r="N766" s="118">
        <v>6.7</v>
      </c>
      <c r="O766" s="118">
        <v>14.7</v>
      </c>
      <c r="P766" s="119">
        <f t="shared" si="12"/>
        <v>5.9</v>
      </c>
      <c r="Q766" s="122" t="s">
        <v>1146</v>
      </c>
      <c r="R766" s="121" t="s">
        <v>4398</v>
      </c>
      <c r="S766" s="122">
        <v>5.9</v>
      </c>
      <c r="T766" s="122" t="s">
        <v>543</v>
      </c>
    </row>
    <row r="767" spans="7:20" s="145" customFormat="1" hidden="1">
      <c r="G767" s="152"/>
      <c r="K767" s="128"/>
      <c r="M767" s="114" t="s">
        <v>1147</v>
      </c>
      <c r="N767" s="118">
        <v>8.5</v>
      </c>
      <c r="O767" s="118">
        <v>12.7</v>
      </c>
      <c r="P767" s="119">
        <f t="shared" si="12"/>
        <v>5.9</v>
      </c>
      <c r="Q767" s="122" t="s">
        <v>738</v>
      </c>
      <c r="R767" s="121" t="s">
        <v>4249</v>
      </c>
      <c r="S767" s="122">
        <v>5.9</v>
      </c>
      <c r="T767" s="122" t="s">
        <v>722</v>
      </c>
    </row>
    <row r="768" spans="7:20" s="145" customFormat="1" hidden="1">
      <c r="G768" s="152"/>
      <c r="K768" s="128"/>
      <c r="M768" s="114" t="s">
        <v>1148</v>
      </c>
      <c r="N768" s="118">
        <v>9.1999999999999993</v>
      </c>
      <c r="O768" s="118">
        <v>5.8</v>
      </c>
      <c r="P768" s="119">
        <f t="shared" si="12"/>
        <v>5.09</v>
      </c>
      <c r="Q768" s="122" t="s">
        <v>1149</v>
      </c>
      <c r="R768" s="121" t="s">
        <v>4565</v>
      </c>
      <c r="S768" s="122">
        <v>5.09</v>
      </c>
      <c r="T768" s="122" t="s">
        <v>1754</v>
      </c>
    </row>
    <row r="769" spans="7:20" s="145" customFormat="1" hidden="1">
      <c r="G769" s="152"/>
      <c r="K769" s="128"/>
      <c r="M769" s="114" t="s">
        <v>1031</v>
      </c>
      <c r="N769" s="118">
        <v>0.8</v>
      </c>
      <c r="O769" s="118">
        <v>49.2</v>
      </c>
      <c r="P769" s="119">
        <f t="shared" si="12"/>
        <v>3.32</v>
      </c>
      <c r="Q769" s="120" t="s">
        <v>30</v>
      </c>
      <c r="R769" s="121" t="s">
        <v>3784</v>
      </c>
      <c r="S769" s="122">
        <v>3.32</v>
      </c>
      <c r="T769" s="122" t="s">
        <v>986</v>
      </c>
    </row>
    <row r="770" spans="7:20" s="145" customFormat="1" hidden="1">
      <c r="G770" s="152"/>
      <c r="K770" s="128"/>
      <c r="M770" s="114" t="s">
        <v>1032</v>
      </c>
      <c r="N770" s="118">
        <v>0.7</v>
      </c>
      <c r="O770" s="118">
        <v>48.3</v>
      </c>
      <c r="P770" s="119">
        <f t="shared" si="12"/>
        <v>5.39</v>
      </c>
      <c r="Q770" s="120" t="s">
        <v>30</v>
      </c>
      <c r="R770" s="121" t="s">
        <v>4417</v>
      </c>
      <c r="S770" s="122">
        <v>5.39</v>
      </c>
      <c r="T770" s="122" t="s">
        <v>3813</v>
      </c>
    </row>
    <row r="771" spans="7:20" s="145" customFormat="1" hidden="1">
      <c r="G771" s="152"/>
      <c r="K771" s="128"/>
      <c r="M771" s="114" t="s">
        <v>1152</v>
      </c>
      <c r="N771" s="118">
        <v>1.2</v>
      </c>
      <c r="O771" s="118">
        <v>31</v>
      </c>
      <c r="P771" s="119">
        <f t="shared" si="12"/>
        <v>3.97</v>
      </c>
      <c r="Q771" s="120" t="s">
        <v>30</v>
      </c>
      <c r="R771" s="121" t="s">
        <v>3962</v>
      </c>
      <c r="S771" s="122">
        <v>3.97</v>
      </c>
      <c r="T771" s="122" t="s">
        <v>3357</v>
      </c>
    </row>
    <row r="772" spans="7:20" s="145" customFormat="1" hidden="1">
      <c r="G772" s="152"/>
      <c r="K772" s="128"/>
      <c r="M772" s="114" t="s">
        <v>1153</v>
      </c>
      <c r="N772" s="118">
        <v>1</v>
      </c>
      <c r="O772" s="118">
        <v>40.799999999999997</v>
      </c>
      <c r="P772" s="119">
        <f t="shared" si="12"/>
        <v>5.26</v>
      </c>
      <c r="Q772" s="122" t="s">
        <v>575</v>
      </c>
      <c r="R772" s="121" t="s">
        <v>3943</v>
      </c>
      <c r="S772" s="122">
        <v>5.26</v>
      </c>
      <c r="T772" s="122" t="s">
        <v>1293</v>
      </c>
    </row>
    <row r="773" spans="7:20" s="145" customFormat="1" hidden="1">
      <c r="G773" s="152"/>
      <c r="K773" s="128"/>
      <c r="M773" s="114" t="s">
        <v>1154</v>
      </c>
      <c r="N773" s="120" t="s">
        <v>30</v>
      </c>
      <c r="O773" s="118">
        <v>2.6</v>
      </c>
      <c r="P773" s="119">
        <f t="shared" si="12"/>
        <v>4.9000000000000004</v>
      </c>
      <c r="Q773" s="122" t="s">
        <v>418</v>
      </c>
      <c r="R773" s="121" t="s">
        <v>3956</v>
      </c>
      <c r="S773" s="122">
        <v>4.9000000000000004</v>
      </c>
      <c r="T773" s="122" t="s">
        <v>332</v>
      </c>
    </row>
    <row r="774" spans="7:20" s="145" customFormat="1" hidden="1">
      <c r="G774" s="152"/>
      <c r="K774" s="128"/>
      <c r="M774" s="114" t="s">
        <v>1155</v>
      </c>
      <c r="N774" s="120" t="s">
        <v>30</v>
      </c>
      <c r="O774" s="118">
        <v>3.6</v>
      </c>
      <c r="P774" s="119">
        <f t="shared" si="12"/>
        <v>5.3</v>
      </c>
      <c r="Q774" s="122" t="s">
        <v>418</v>
      </c>
      <c r="R774" s="121" t="s">
        <v>4420</v>
      </c>
      <c r="S774" s="122">
        <v>5.3</v>
      </c>
      <c r="T774" s="122" t="s">
        <v>283</v>
      </c>
    </row>
    <row r="775" spans="7:20" s="145" customFormat="1" hidden="1">
      <c r="G775" s="152"/>
      <c r="K775" s="128"/>
      <c r="M775" s="114" t="s">
        <v>1156</v>
      </c>
      <c r="N775" s="120" t="s">
        <v>30</v>
      </c>
      <c r="O775" s="118">
        <v>7.3</v>
      </c>
      <c r="P775" s="119">
        <f t="shared" si="12"/>
        <v>5.9</v>
      </c>
      <c r="Q775" s="122" t="s">
        <v>418</v>
      </c>
      <c r="R775" s="121" t="s">
        <v>4473</v>
      </c>
      <c r="S775" s="122">
        <v>5.9</v>
      </c>
      <c r="T775" s="122" t="s">
        <v>377</v>
      </c>
    </row>
    <row r="776" spans="7:20" s="145" customFormat="1" hidden="1">
      <c r="G776" s="152"/>
      <c r="K776" s="128"/>
      <c r="M776" s="114" t="s">
        <v>1157</v>
      </c>
      <c r="N776" s="120" t="s">
        <v>30</v>
      </c>
      <c r="O776" s="118">
        <v>4.3</v>
      </c>
      <c r="P776" s="119">
        <f t="shared" si="12"/>
        <v>4.54</v>
      </c>
      <c r="Q776" s="122" t="s">
        <v>418</v>
      </c>
      <c r="R776" s="121" t="s">
        <v>3953</v>
      </c>
      <c r="S776" s="122">
        <v>4.54</v>
      </c>
      <c r="T776" s="122" t="s">
        <v>3515</v>
      </c>
    </row>
    <row r="777" spans="7:20" s="145" customFormat="1" hidden="1">
      <c r="G777" s="152"/>
      <c r="K777" s="128"/>
      <c r="M777" s="114" t="s">
        <v>1158</v>
      </c>
      <c r="N777" s="118">
        <v>4</v>
      </c>
      <c r="O777" s="120" t="s">
        <v>147</v>
      </c>
      <c r="P777" s="119">
        <f t="shared" si="12"/>
        <v>5.91</v>
      </c>
      <c r="Q777" s="122" t="s">
        <v>503</v>
      </c>
      <c r="R777" s="120" t="s">
        <v>147</v>
      </c>
      <c r="S777" s="122">
        <v>5.91</v>
      </c>
      <c r="T777" s="122" t="s">
        <v>745</v>
      </c>
    </row>
    <row r="778" spans="7:20" s="145" customFormat="1" hidden="1">
      <c r="G778" s="152"/>
      <c r="K778" s="128"/>
      <c r="M778" s="114" t="s">
        <v>1294</v>
      </c>
      <c r="N778" s="118">
        <v>0.7</v>
      </c>
      <c r="O778" s="118">
        <v>9.6</v>
      </c>
      <c r="P778" s="119">
        <f t="shared" si="12"/>
        <v>6.05</v>
      </c>
      <c r="Q778" s="120" t="s">
        <v>51</v>
      </c>
      <c r="R778" s="121" t="s">
        <v>3777</v>
      </c>
      <c r="S778" s="122">
        <v>6.05</v>
      </c>
      <c r="T778" s="122" t="s">
        <v>3266</v>
      </c>
    </row>
    <row r="779" spans="7:20" s="145" customFormat="1" hidden="1">
      <c r="G779" s="152"/>
      <c r="K779" s="128"/>
      <c r="M779" s="114" t="s">
        <v>1295</v>
      </c>
      <c r="N779" s="118">
        <v>0.5</v>
      </c>
      <c r="O779" s="118">
        <v>7.5</v>
      </c>
      <c r="P779" s="119">
        <f t="shared" si="12"/>
        <v>4.5199999999999996</v>
      </c>
      <c r="Q779" s="122" t="s">
        <v>304</v>
      </c>
      <c r="R779" s="121" t="s">
        <v>4036</v>
      </c>
      <c r="S779" s="122">
        <v>4.5199999999999996</v>
      </c>
      <c r="T779" s="122" t="s">
        <v>2553</v>
      </c>
    </row>
    <row r="780" spans="7:20" s="145" customFormat="1" hidden="1">
      <c r="G780" s="152"/>
      <c r="K780" s="128"/>
      <c r="M780" s="114" t="s">
        <v>1296</v>
      </c>
      <c r="N780" s="118">
        <v>6</v>
      </c>
      <c r="O780" s="120" t="s">
        <v>147</v>
      </c>
      <c r="P780" s="119">
        <f t="shared" si="12"/>
        <v>6.07</v>
      </c>
      <c r="Q780" s="122" t="s">
        <v>556</v>
      </c>
      <c r="R780" s="120" t="s">
        <v>147</v>
      </c>
      <c r="S780" s="122">
        <v>6.07</v>
      </c>
      <c r="T780" s="122" t="s">
        <v>728</v>
      </c>
    </row>
    <row r="781" spans="7:20" s="145" customFormat="1" hidden="1">
      <c r="G781" s="152"/>
      <c r="K781" s="128"/>
      <c r="M781" s="114" t="s">
        <v>1161</v>
      </c>
      <c r="N781" s="118">
        <v>12</v>
      </c>
      <c r="O781" s="120" t="s">
        <v>30</v>
      </c>
      <c r="P781" s="119">
        <f t="shared" ref="P781:P844" si="13">SUM(S781:T781)</f>
        <v>5.52</v>
      </c>
      <c r="Q781" s="122" t="s">
        <v>343</v>
      </c>
      <c r="R781" s="121" t="s">
        <v>4386</v>
      </c>
      <c r="S781" s="122">
        <v>5.52</v>
      </c>
      <c r="T781" s="122" t="s">
        <v>2898</v>
      </c>
    </row>
    <row r="782" spans="7:20" s="145" customFormat="1" hidden="1">
      <c r="G782" s="152"/>
      <c r="K782" s="128"/>
      <c r="M782" s="114" t="s">
        <v>1423</v>
      </c>
      <c r="N782" s="118">
        <v>4.7</v>
      </c>
      <c r="O782" s="118">
        <v>26.1</v>
      </c>
      <c r="P782" s="119">
        <f t="shared" si="13"/>
        <v>4.46</v>
      </c>
      <c r="Q782" s="120" t="s">
        <v>147</v>
      </c>
      <c r="R782" s="121" t="s">
        <v>4387</v>
      </c>
      <c r="S782" s="122">
        <v>4.46</v>
      </c>
      <c r="T782" s="122" t="s">
        <v>1955</v>
      </c>
    </row>
    <row r="783" spans="7:20" s="145" customFormat="1" hidden="1">
      <c r="G783" s="152"/>
      <c r="K783" s="128"/>
      <c r="M783" s="114" t="s">
        <v>1424</v>
      </c>
      <c r="N783" s="120" t="s">
        <v>30</v>
      </c>
      <c r="O783" s="118">
        <v>0</v>
      </c>
      <c r="P783" s="119">
        <f t="shared" si="13"/>
        <v>6.06</v>
      </c>
      <c r="Q783" s="122" t="s">
        <v>1425</v>
      </c>
      <c r="R783" s="121" t="s">
        <v>4050</v>
      </c>
      <c r="S783" s="122">
        <v>6.06</v>
      </c>
      <c r="T783" s="122" t="s">
        <v>894</v>
      </c>
    </row>
    <row r="784" spans="7:20" s="145" customFormat="1" hidden="1">
      <c r="G784" s="152"/>
      <c r="K784" s="128"/>
      <c r="M784" s="114" t="s">
        <v>1426</v>
      </c>
      <c r="N784" s="118">
        <v>18.5</v>
      </c>
      <c r="O784" s="118">
        <v>11.5</v>
      </c>
      <c r="P784" s="119">
        <f t="shared" si="13"/>
        <v>4.67</v>
      </c>
      <c r="Q784" s="122" t="s">
        <v>1305</v>
      </c>
      <c r="R784" s="121" t="s">
        <v>4388</v>
      </c>
      <c r="S784" s="122">
        <v>4.67</v>
      </c>
      <c r="T784" s="122" t="s">
        <v>212</v>
      </c>
    </row>
    <row r="785" spans="7:20" s="145" customFormat="1" hidden="1">
      <c r="G785" s="152"/>
      <c r="K785" s="128"/>
      <c r="M785" s="114" t="s">
        <v>1306</v>
      </c>
      <c r="N785" s="118">
        <v>3.7</v>
      </c>
      <c r="O785" s="118">
        <v>6.7</v>
      </c>
      <c r="P785" s="119">
        <f t="shared" si="13"/>
        <v>4.63</v>
      </c>
      <c r="Q785" s="122" t="s">
        <v>1307</v>
      </c>
      <c r="R785" s="121" t="s">
        <v>4545</v>
      </c>
      <c r="S785" s="122">
        <v>4.63</v>
      </c>
      <c r="T785" s="122" t="s">
        <v>254</v>
      </c>
    </row>
    <row r="786" spans="7:20" s="145" customFormat="1" hidden="1">
      <c r="G786" s="152"/>
      <c r="K786" s="128"/>
      <c r="M786" s="114" t="s">
        <v>1308</v>
      </c>
      <c r="N786" s="118">
        <v>3.7</v>
      </c>
      <c r="O786" s="118">
        <v>6.7</v>
      </c>
      <c r="P786" s="119">
        <f t="shared" si="13"/>
        <v>3.43</v>
      </c>
      <c r="Q786" s="122" t="s">
        <v>1309</v>
      </c>
      <c r="R786" s="121" t="s">
        <v>3954</v>
      </c>
      <c r="S786" s="122">
        <v>3.43</v>
      </c>
      <c r="T786" s="122" t="s">
        <v>2227</v>
      </c>
    </row>
    <row r="787" spans="7:20" s="145" customFormat="1" hidden="1">
      <c r="G787" s="152"/>
      <c r="K787" s="128"/>
      <c r="M787" s="114" t="s">
        <v>1310</v>
      </c>
      <c r="N787" s="118">
        <v>3.6</v>
      </c>
      <c r="O787" s="118">
        <v>6.6</v>
      </c>
      <c r="P787" s="119">
        <f t="shared" si="13"/>
        <v>3.82</v>
      </c>
      <c r="Q787" s="122" t="s">
        <v>1311</v>
      </c>
      <c r="R787" s="121" t="s">
        <v>4320</v>
      </c>
      <c r="S787" s="122">
        <v>3.82</v>
      </c>
      <c r="T787" s="122" t="s">
        <v>514</v>
      </c>
    </row>
    <row r="788" spans="7:20" s="145" customFormat="1" hidden="1">
      <c r="G788" s="152"/>
      <c r="K788" s="128"/>
      <c r="M788" s="114" t="s">
        <v>1312</v>
      </c>
      <c r="N788" s="118">
        <v>1.8</v>
      </c>
      <c r="O788" s="118">
        <v>67.099999999999994</v>
      </c>
      <c r="P788" s="119">
        <f t="shared" si="13"/>
        <v>4.33</v>
      </c>
      <c r="Q788" s="122" t="s">
        <v>1434</v>
      </c>
      <c r="R788" s="121" t="s">
        <v>4217</v>
      </c>
      <c r="S788" s="122">
        <v>4.33</v>
      </c>
      <c r="T788" s="122" t="s">
        <v>2838</v>
      </c>
    </row>
    <row r="789" spans="7:20" s="145" customFormat="1" hidden="1">
      <c r="G789" s="152"/>
      <c r="K789" s="128"/>
      <c r="M789" s="114" t="s">
        <v>1435</v>
      </c>
      <c r="N789" s="118">
        <v>0.3</v>
      </c>
      <c r="O789" s="118">
        <v>4.9000000000000004</v>
      </c>
      <c r="P789" s="119">
        <f t="shared" si="13"/>
        <v>5.2</v>
      </c>
      <c r="Q789" s="122" t="s">
        <v>343</v>
      </c>
      <c r="R789" s="121" t="s">
        <v>3907</v>
      </c>
      <c r="S789" s="122">
        <v>5.2</v>
      </c>
      <c r="T789" s="122" t="s">
        <v>283</v>
      </c>
    </row>
    <row r="790" spans="7:20" s="145" customFormat="1" hidden="1">
      <c r="G790" s="152"/>
      <c r="K790" s="128"/>
      <c r="M790" s="114" t="s">
        <v>1436</v>
      </c>
      <c r="N790" s="118">
        <v>0.7</v>
      </c>
      <c r="O790" s="118">
        <v>2</v>
      </c>
      <c r="P790" s="119">
        <f t="shared" si="13"/>
        <v>5.2</v>
      </c>
      <c r="Q790" s="120" t="s">
        <v>1437</v>
      </c>
      <c r="R790" s="121" t="s">
        <v>4549</v>
      </c>
      <c r="S790" s="122">
        <v>5.2</v>
      </c>
      <c r="T790" s="122" t="s">
        <v>283</v>
      </c>
    </row>
    <row r="791" spans="7:20" s="145" customFormat="1" hidden="1">
      <c r="G791" s="152"/>
      <c r="K791" s="128"/>
      <c r="M791" s="114" t="s">
        <v>1438</v>
      </c>
      <c r="N791" s="118">
        <v>1.1000000000000001</v>
      </c>
      <c r="O791" s="118">
        <v>3.3</v>
      </c>
      <c r="P791" s="119">
        <f t="shared" si="13"/>
        <v>5.9</v>
      </c>
      <c r="Q791" s="120" t="s">
        <v>1439</v>
      </c>
      <c r="R791" s="121" t="s">
        <v>3969</v>
      </c>
      <c r="S791" s="122">
        <v>5.9</v>
      </c>
      <c r="T791" s="122" t="s">
        <v>141</v>
      </c>
    </row>
    <row r="792" spans="7:20" s="145" customFormat="1" hidden="1">
      <c r="G792" s="152"/>
      <c r="K792" s="128"/>
      <c r="M792" s="114" t="s">
        <v>1440</v>
      </c>
      <c r="N792" s="118">
        <v>5.6</v>
      </c>
      <c r="O792" s="118">
        <v>6.4</v>
      </c>
      <c r="P792" s="119">
        <f t="shared" si="13"/>
        <v>3.96</v>
      </c>
      <c r="Q792" s="122" t="s">
        <v>1441</v>
      </c>
      <c r="R792" s="121" t="s">
        <v>4389</v>
      </c>
      <c r="S792" s="122">
        <v>3.96</v>
      </c>
      <c r="T792" s="122" t="s">
        <v>946</v>
      </c>
    </row>
    <row r="793" spans="7:20" s="145" customFormat="1" hidden="1">
      <c r="G793" s="152"/>
      <c r="K793" s="128"/>
      <c r="M793" s="114" t="s">
        <v>1442</v>
      </c>
      <c r="N793" s="118">
        <v>3.2</v>
      </c>
      <c r="O793" s="118">
        <v>3.7</v>
      </c>
      <c r="P793" s="119">
        <f t="shared" si="13"/>
        <v>4.47</v>
      </c>
      <c r="Q793" s="122" t="s">
        <v>1443</v>
      </c>
      <c r="R793" s="121" t="s">
        <v>4390</v>
      </c>
      <c r="S793" s="122">
        <v>4.47</v>
      </c>
      <c r="T793" s="122" t="s">
        <v>3451</v>
      </c>
    </row>
    <row r="794" spans="7:20" s="145" customFormat="1" hidden="1">
      <c r="G794" s="152"/>
      <c r="K794" s="128"/>
      <c r="M794" s="114" t="s">
        <v>1444</v>
      </c>
      <c r="N794" s="118">
        <v>32.5</v>
      </c>
      <c r="O794" s="118">
        <v>0</v>
      </c>
      <c r="P794" s="119">
        <f t="shared" si="13"/>
        <v>4.5999999999999996</v>
      </c>
      <c r="Q794" s="122" t="s">
        <v>343</v>
      </c>
      <c r="R794" s="121" t="s">
        <v>4032</v>
      </c>
      <c r="S794" s="122">
        <v>4.5999999999999996</v>
      </c>
      <c r="T794" s="122" t="s">
        <v>254</v>
      </c>
    </row>
    <row r="795" spans="7:20" s="145" customFormat="1" hidden="1">
      <c r="G795" s="152"/>
      <c r="K795" s="128"/>
      <c r="M795" s="114" t="s">
        <v>1445</v>
      </c>
      <c r="N795" s="118">
        <v>23.9</v>
      </c>
      <c r="O795" s="118">
        <v>0</v>
      </c>
      <c r="P795" s="119">
        <f t="shared" si="13"/>
        <v>6.2</v>
      </c>
      <c r="Q795" s="122" t="s">
        <v>56</v>
      </c>
      <c r="R795" s="121" t="s">
        <v>4051</v>
      </c>
      <c r="S795" s="122">
        <v>6.2</v>
      </c>
      <c r="T795" s="122" t="s">
        <v>719</v>
      </c>
    </row>
    <row r="796" spans="7:20" s="145" customFormat="1" hidden="1">
      <c r="G796" s="152"/>
      <c r="K796" s="128"/>
      <c r="M796" s="114" t="s">
        <v>1446</v>
      </c>
      <c r="N796" s="118">
        <v>21.3</v>
      </c>
      <c r="O796" s="118">
        <v>0</v>
      </c>
      <c r="P796" s="119">
        <f t="shared" si="13"/>
        <v>6.2</v>
      </c>
      <c r="Q796" s="122" t="s">
        <v>841</v>
      </c>
      <c r="R796" s="121" t="s">
        <v>4220</v>
      </c>
      <c r="S796" s="122">
        <v>6.2</v>
      </c>
      <c r="T796" s="122" t="s">
        <v>719</v>
      </c>
    </row>
    <row r="797" spans="7:20" s="145" customFormat="1" hidden="1">
      <c r="G797" s="152"/>
      <c r="K797" s="128"/>
      <c r="M797" s="114" t="s">
        <v>1319</v>
      </c>
      <c r="N797" s="118">
        <v>24.6</v>
      </c>
      <c r="O797" s="118">
        <v>0</v>
      </c>
      <c r="P797" s="119">
        <f t="shared" si="13"/>
        <v>6.3</v>
      </c>
      <c r="Q797" s="122" t="s">
        <v>424</v>
      </c>
      <c r="R797" s="121" t="s">
        <v>3960</v>
      </c>
      <c r="S797" s="122">
        <v>6.3</v>
      </c>
      <c r="T797" s="122" t="s">
        <v>234</v>
      </c>
    </row>
    <row r="798" spans="7:20" s="145" customFormat="1" hidden="1">
      <c r="G798" s="152"/>
      <c r="K798" s="128"/>
      <c r="M798" s="114" t="s">
        <v>1320</v>
      </c>
      <c r="N798" s="118">
        <v>23.5</v>
      </c>
      <c r="O798" s="118">
        <v>0</v>
      </c>
      <c r="P798" s="119">
        <f t="shared" si="13"/>
        <v>4.5199999999999996</v>
      </c>
      <c r="Q798" s="122" t="s">
        <v>476</v>
      </c>
      <c r="R798" s="121" t="s">
        <v>4119</v>
      </c>
      <c r="S798" s="122">
        <v>4.5199999999999996</v>
      </c>
      <c r="T798" s="122" t="s">
        <v>2460</v>
      </c>
    </row>
    <row r="799" spans="7:20" s="145" customFormat="1" hidden="1">
      <c r="G799" s="152"/>
      <c r="K799" s="128"/>
      <c r="M799" s="114" t="s">
        <v>1321</v>
      </c>
      <c r="N799" s="118">
        <v>20.9</v>
      </c>
      <c r="O799" s="120" t="s">
        <v>30</v>
      </c>
      <c r="P799" s="119">
        <f t="shared" si="13"/>
        <v>5.98</v>
      </c>
      <c r="Q799" s="120" t="s">
        <v>213</v>
      </c>
      <c r="R799" s="121" t="s">
        <v>4461</v>
      </c>
      <c r="S799" s="122">
        <v>5.98</v>
      </c>
      <c r="T799" s="122" t="s">
        <v>728</v>
      </c>
    </row>
    <row r="800" spans="7:20" s="145" customFormat="1" hidden="1">
      <c r="G800" s="152"/>
      <c r="K800" s="128"/>
      <c r="M800" s="114" t="s">
        <v>1206</v>
      </c>
      <c r="N800" s="118">
        <v>18.2</v>
      </c>
      <c r="O800" s="120" t="s">
        <v>30</v>
      </c>
      <c r="P800" s="119">
        <f t="shared" si="13"/>
        <v>5.26</v>
      </c>
      <c r="Q800" s="120" t="s">
        <v>213</v>
      </c>
      <c r="R800" s="121" t="s">
        <v>4555</v>
      </c>
      <c r="S800" s="122">
        <v>5.26</v>
      </c>
      <c r="T800" s="122" t="s">
        <v>338</v>
      </c>
    </row>
    <row r="801" spans="7:20" s="145" customFormat="1" hidden="1">
      <c r="G801" s="152"/>
      <c r="K801" s="128"/>
      <c r="M801" s="114" t="s">
        <v>1078</v>
      </c>
      <c r="N801" s="118">
        <v>17.5</v>
      </c>
      <c r="O801" s="118">
        <v>0</v>
      </c>
      <c r="P801" s="119">
        <f t="shared" si="13"/>
        <v>5.69</v>
      </c>
      <c r="Q801" s="122" t="s">
        <v>940</v>
      </c>
      <c r="R801" s="121" t="s">
        <v>4419</v>
      </c>
      <c r="S801" s="122">
        <v>5.69</v>
      </c>
      <c r="T801" s="122" t="s">
        <v>2172</v>
      </c>
    </row>
    <row r="802" spans="7:20" s="145" customFormat="1" hidden="1">
      <c r="G802" s="152"/>
      <c r="K802" s="128"/>
      <c r="M802" s="114" t="s">
        <v>952</v>
      </c>
      <c r="N802" s="118">
        <v>18.3</v>
      </c>
      <c r="O802" s="118">
        <v>0</v>
      </c>
      <c r="P802" s="119">
        <f t="shared" si="13"/>
        <v>4.7300000000000004</v>
      </c>
      <c r="Q802" s="122" t="s">
        <v>166</v>
      </c>
      <c r="R802" s="121" t="s">
        <v>4549</v>
      </c>
      <c r="S802" s="122">
        <v>4.7300000000000004</v>
      </c>
      <c r="T802" s="122" t="s">
        <v>384</v>
      </c>
    </row>
    <row r="803" spans="7:20" s="145" customFormat="1" hidden="1">
      <c r="G803" s="152"/>
      <c r="K803" s="128"/>
      <c r="M803" s="114" t="s">
        <v>953</v>
      </c>
      <c r="N803" s="118">
        <v>22.8</v>
      </c>
      <c r="O803" s="118">
        <v>0</v>
      </c>
      <c r="P803" s="119">
        <f t="shared" si="13"/>
        <v>4.8</v>
      </c>
      <c r="Q803" s="122" t="s">
        <v>954</v>
      </c>
      <c r="R803" s="121" t="s">
        <v>4119</v>
      </c>
      <c r="S803" s="122">
        <v>4.8</v>
      </c>
      <c r="T803" s="122" t="s">
        <v>2992</v>
      </c>
    </row>
    <row r="804" spans="7:20" s="145" customFormat="1" hidden="1">
      <c r="G804" s="152"/>
      <c r="K804" s="128"/>
      <c r="M804" s="114" t="s">
        <v>955</v>
      </c>
      <c r="N804" s="118">
        <v>19.899999999999999</v>
      </c>
      <c r="O804" s="118">
        <v>0</v>
      </c>
      <c r="P804" s="119">
        <f t="shared" si="13"/>
        <v>3.83</v>
      </c>
      <c r="Q804" s="122" t="s">
        <v>956</v>
      </c>
      <c r="R804" s="121" t="s">
        <v>3782</v>
      </c>
      <c r="S804" s="122">
        <v>3.83</v>
      </c>
      <c r="T804" s="122" t="s">
        <v>369</v>
      </c>
    </row>
    <row r="805" spans="7:20" s="145" customFormat="1" hidden="1">
      <c r="G805" s="152"/>
      <c r="K805" s="128"/>
      <c r="M805" s="114" t="s">
        <v>1085</v>
      </c>
      <c r="N805" s="118">
        <v>12.3</v>
      </c>
      <c r="O805" s="118">
        <v>19.7</v>
      </c>
      <c r="P805" s="119">
        <f t="shared" si="13"/>
        <v>3.87</v>
      </c>
      <c r="Q805" s="122" t="s">
        <v>1086</v>
      </c>
      <c r="R805" s="121" t="s">
        <v>4543</v>
      </c>
      <c r="S805" s="122">
        <v>3.87</v>
      </c>
      <c r="T805" s="122" t="s">
        <v>4358</v>
      </c>
    </row>
    <row r="806" spans="7:20" s="145" customFormat="1" hidden="1">
      <c r="G806" s="152"/>
      <c r="K806" s="128"/>
      <c r="M806" s="114" t="s">
        <v>1088</v>
      </c>
      <c r="N806" s="118">
        <v>16.8</v>
      </c>
      <c r="O806" s="118">
        <v>10.7</v>
      </c>
      <c r="P806" s="119">
        <f t="shared" si="13"/>
        <v>4.68</v>
      </c>
      <c r="Q806" s="122" t="s">
        <v>1089</v>
      </c>
      <c r="R806" s="121" t="s">
        <v>4391</v>
      </c>
      <c r="S806" s="122">
        <v>4.68</v>
      </c>
      <c r="T806" s="122" t="s">
        <v>1684</v>
      </c>
    </row>
    <row r="807" spans="7:20" s="145" customFormat="1" hidden="1">
      <c r="G807" s="152"/>
      <c r="K807" s="128"/>
      <c r="M807" s="114" t="s">
        <v>1211</v>
      </c>
      <c r="N807" s="118">
        <v>12.6</v>
      </c>
      <c r="O807" s="118">
        <v>19.5</v>
      </c>
      <c r="P807" s="119">
        <f t="shared" si="13"/>
        <v>3</v>
      </c>
      <c r="Q807" s="122" t="s">
        <v>569</v>
      </c>
      <c r="R807" s="121" t="s">
        <v>4201</v>
      </c>
      <c r="S807" s="122">
        <v>3</v>
      </c>
      <c r="T807" s="122" t="s">
        <v>666</v>
      </c>
    </row>
    <row r="808" spans="7:20" s="145" customFormat="1" hidden="1">
      <c r="G808" s="152"/>
      <c r="K808" s="128"/>
      <c r="M808" s="114" t="s">
        <v>1335</v>
      </c>
      <c r="N808" s="118">
        <v>16.8</v>
      </c>
      <c r="O808" s="118">
        <v>19.5</v>
      </c>
      <c r="P808" s="119">
        <f t="shared" si="13"/>
        <v>2</v>
      </c>
      <c r="Q808" s="122" t="s">
        <v>1336</v>
      </c>
      <c r="R808" s="121" t="s">
        <v>4391</v>
      </c>
      <c r="S808" s="122">
        <v>2</v>
      </c>
      <c r="T808" s="122" t="s">
        <v>221</v>
      </c>
    </row>
    <row r="809" spans="7:20" s="145" customFormat="1" hidden="1">
      <c r="G809" s="152"/>
      <c r="K809" s="128"/>
      <c r="M809" s="114" t="s">
        <v>1337</v>
      </c>
      <c r="N809" s="118">
        <v>16.8</v>
      </c>
      <c r="O809" s="118">
        <v>10.7</v>
      </c>
      <c r="P809" s="119">
        <f t="shared" si="13"/>
        <v>5.7</v>
      </c>
      <c r="Q809" s="122" t="s">
        <v>1338</v>
      </c>
      <c r="R809" s="121" t="s">
        <v>4391</v>
      </c>
      <c r="S809" s="122">
        <v>5.7</v>
      </c>
      <c r="T809" s="122" t="s">
        <v>377</v>
      </c>
    </row>
    <row r="810" spans="7:20" s="145" customFormat="1" hidden="1">
      <c r="G810" s="152"/>
      <c r="K810" s="128"/>
      <c r="M810" s="114" t="s">
        <v>1339</v>
      </c>
      <c r="N810" s="118">
        <v>13.7</v>
      </c>
      <c r="O810" s="118">
        <v>19.8</v>
      </c>
      <c r="P810" s="119">
        <f t="shared" si="13"/>
        <v>4.92</v>
      </c>
      <c r="Q810" s="122" t="s">
        <v>1340</v>
      </c>
      <c r="R810" s="121" t="s">
        <v>4151</v>
      </c>
      <c r="S810" s="122">
        <v>4.92</v>
      </c>
      <c r="T810" s="122" t="s">
        <v>2507</v>
      </c>
    </row>
    <row r="811" spans="7:20" s="145" customFormat="1" hidden="1">
      <c r="G811" s="152"/>
      <c r="K811" s="128"/>
      <c r="M811" s="114" t="s">
        <v>1217</v>
      </c>
      <c r="N811" s="118">
        <v>0.1</v>
      </c>
      <c r="O811" s="118">
        <v>2.4</v>
      </c>
      <c r="P811" s="119">
        <f t="shared" si="13"/>
        <v>5.56</v>
      </c>
      <c r="Q811" s="122" t="s">
        <v>418</v>
      </c>
      <c r="R811" s="121" t="s">
        <v>4392</v>
      </c>
      <c r="S811" s="122">
        <v>5.56</v>
      </c>
      <c r="T811" s="122" t="s">
        <v>595</v>
      </c>
    </row>
    <row r="812" spans="7:20" s="145" customFormat="1" hidden="1">
      <c r="G812" s="152"/>
      <c r="K812" s="128"/>
      <c r="M812" s="114" t="s">
        <v>1218</v>
      </c>
      <c r="N812" s="118">
        <v>2</v>
      </c>
      <c r="O812" s="118">
        <v>3.2</v>
      </c>
      <c r="P812" s="119">
        <f t="shared" si="13"/>
        <v>4.87</v>
      </c>
      <c r="Q812" s="122" t="s">
        <v>459</v>
      </c>
      <c r="R812" s="121" t="s">
        <v>4554</v>
      </c>
      <c r="S812" s="122">
        <v>4.87</v>
      </c>
      <c r="T812" s="122" t="s">
        <v>452</v>
      </c>
    </row>
    <row r="813" spans="7:20" s="145" customFormat="1" hidden="1">
      <c r="G813" s="152"/>
      <c r="K813" s="128"/>
      <c r="M813" s="114" t="s">
        <v>1344</v>
      </c>
      <c r="N813" s="118">
        <v>0.2</v>
      </c>
      <c r="O813" s="118">
        <v>0.3</v>
      </c>
      <c r="P813" s="119">
        <f t="shared" si="13"/>
        <v>3.21</v>
      </c>
      <c r="Q813" s="120" t="s">
        <v>30</v>
      </c>
      <c r="R813" s="121" t="s">
        <v>4539</v>
      </c>
      <c r="S813" s="122">
        <v>3.21</v>
      </c>
      <c r="T813" s="122" t="s">
        <v>1820</v>
      </c>
    </row>
    <row r="814" spans="7:20" s="145" customFormat="1" hidden="1">
      <c r="G814" s="152"/>
      <c r="K814" s="128"/>
      <c r="M814" s="114" t="s">
        <v>1216</v>
      </c>
      <c r="N814" s="118">
        <v>0.6</v>
      </c>
      <c r="O814" s="118">
        <v>0.7</v>
      </c>
      <c r="P814" s="119">
        <f t="shared" si="13"/>
        <v>5.45</v>
      </c>
      <c r="Q814" s="122" t="s">
        <v>166</v>
      </c>
      <c r="R814" s="121" t="s">
        <v>4464</v>
      </c>
      <c r="S814" s="122">
        <v>5.45</v>
      </c>
      <c r="T814" s="122" t="s">
        <v>1756</v>
      </c>
    </row>
    <row r="815" spans="7:20" s="145" customFormat="1" hidden="1">
      <c r="G815" s="152"/>
      <c r="K815" s="128"/>
      <c r="M815" s="114" t="s">
        <v>1219</v>
      </c>
      <c r="N815" s="118">
        <v>0.4</v>
      </c>
      <c r="O815" s="118">
        <v>0.3</v>
      </c>
      <c r="P815" s="119">
        <f t="shared" si="13"/>
        <v>4.5</v>
      </c>
      <c r="Q815" s="122" t="s">
        <v>466</v>
      </c>
      <c r="R815" s="121" t="s">
        <v>4376</v>
      </c>
      <c r="S815" s="122">
        <v>4.5</v>
      </c>
      <c r="T815" s="122" t="s">
        <v>548</v>
      </c>
    </row>
    <row r="816" spans="7:20" s="145" customFormat="1" hidden="1">
      <c r="G816" s="152"/>
      <c r="K816" s="128"/>
      <c r="M816" s="114" t="s">
        <v>1220</v>
      </c>
      <c r="N816" s="118">
        <v>0.5</v>
      </c>
      <c r="O816" s="118">
        <v>0.5</v>
      </c>
      <c r="P816" s="119">
        <f t="shared" si="13"/>
        <v>4.72</v>
      </c>
      <c r="Q816" s="122" t="s">
        <v>213</v>
      </c>
      <c r="R816" s="121" t="s">
        <v>4464</v>
      </c>
      <c r="S816" s="122">
        <v>4.72</v>
      </c>
      <c r="T816" s="122" t="s">
        <v>2472</v>
      </c>
    </row>
    <row r="817" spans="7:20" s="145" customFormat="1" hidden="1">
      <c r="G817" s="152"/>
      <c r="K817" s="128"/>
      <c r="M817" s="114" t="s">
        <v>1221</v>
      </c>
      <c r="N817" s="118">
        <v>0.2</v>
      </c>
      <c r="O817" s="118">
        <v>0.3</v>
      </c>
      <c r="P817" s="119">
        <f t="shared" si="13"/>
        <v>5.8</v>
      </c>
      <c r="Q817" s="120" t="s">
        <v>30</v>
      </c>
      <c r="R817" s="121" t="s">
        <v>4539</v>
      </c>
      <c r="S817" s="122">
        <v>5.8</v>
      </c>
      <c r="T817" s="122" t="s">
        <v>728</v>
      </c>
    </row>
    <row r="818" spans="7:20" s="145" customFormat="1" hidden="1">
      <c r="G818" s="152"/>
      <c r="K818" s="128"/>
      <c r="M818" s="114" t="s">
        <v>1222</v>
      </c>
      <c r="N818" s="118">
        <v>0.2</v>
      </c>
      <c r="O818" s="118">
        <v>0.3</v>
      </c>
      <c r="P818" s="119">
        <f t="shared" si="13"/>
        <v>5.8</v>
      </c>
      <c r="Q818" s="120" t="s">
        <v>30</v>
      </c>
      <c r="R818" s="121" t="s">
        <v>4539</v>
      </c>
      <c r="S818" s="122">
        <v>5.8</v>
      </c>
      <c r="T818" s="122" t="s">
        <v>728</v>
      </c>
    </row>
    <row r="819" spans="7:20" s="145" customFormat="1" hidden="1">
      <c r="G819" s="152"/>
      <c r="K819" s="128"/>
      <c r="M819" s="114" t="s">
        <v>1223</v>
      </c>
      <c r="N819" s="118">
        <v>0</v>
      </c>
      <c r="O819" s="120" t="s">
        <v>30</v>
      </c>
      <c r="P819" s="119">
        <f t="shared" si="13"/>
        <v>5.6</v>
      </c>
      <c r="Q819" s="122" t="s">
        <v>418</v>
      </c>
      <c r="R819" s="120" t="s">
        <v>30</v>
      </c>
      <c r="S819" s="122">
        <v>5.6</v>
      </c>
      <c r="T819" s="122" t="s">
        <v>377</v>
      </c>
    </row>
    <row r="820" spans="7:20" s="145" customFormat="1" hidden="1">
      <c r="G820" s="152"/>
      <c r="K820" s="128"/>
      <c r="M820" s="114" t="s">
        <v>1353</v>
      </c>
      <c r="N820" s="118">
        <v>0.6</v>
      </c>
      <c r="O820" s="118">
        <v>0.7</v>
      </c>
      <c r="P820" s="119">
        <f t="shared" si="13"/>
        <v>5.6</v>
      </c>
      <c r="Q820" s="122" t="s">
        <v>166</v>
      </c>
      <c r="R820" s="121" t="s">
        <v>4464</v>
      </c>
      <c r="S820" s="122">
        <v>5.6</v>
      </c>
      <c r="T820" s="122" t="s">
        <v>377</v>
      </c>
    </row>
    <row r="821" spans="7:20" s="145" customFormat="1" hidden="1">
      <c r="G821" s="152"/>
      <c r="K821" s="128"/>
      <c r="M821" s="114" t="s">
        <v>1354</v>
      </c>
      <c r="N821" s="118">
        <v>0.5</v>
      </c>
      <c r="O821" s="118">
        <v>0.6</v>
      </c>
      <c r="P821" s="119">
        <f t="shared" si="13"/>
        <v>4.49</v>
      </c>
      <c r="Q821" s="122" t="s">
        <v>213</v>
      </c>
      <c r="R821" s="121" t="s">
        <v>3776</v>
      </c>
      <c r="S821" s="122">
        <v>4.49</v>
      </c>
      <c r="T821" s="122" t="s">
        <v>548</v>
      </c>
    </row>
    <row r="822" spans="7:20" s="145" customFormat="1" hidden="1">
      <c r="G822" s="152"/>
      <c r="K822" s="128"/>
      <c r="M822" s="114" t="s">
        <v>1355</v>
      </c>
      <c r="N822" s="118">
        <v>0.4</v>
      </c>
      <c r="O822" s="118">
        <v>2.7</v>
      </c>
      <c r="P822" s="119">
        <f t="shared" si="13"/>
        <v>4.43</v>
      </c>
      <c r="Q822" s="122" t="s">
        <v>1356</v>
      </c>
      <c r="R822" s="121" t="s">
        <v>3728</v>
      </c>
      <c r="S822" s="122">
        <v>4.43</v>
      </c>
      <c r="T822" s="122" t="s">
        <v>1135</v>
      </c>
    </row>
    <row r="823" spans="7:20" s="145" customFormat="1" hidden="1">
      <c r="G823" s="152"/>
      <c r="K823" s="128"/>
      <c r="M823" s="114" t="s">
        <v>1226</v>
      </c>
      <c r="N823" s="118">
        <v>14.6</v>
      </c>
      <c r="O823" s="118">
        <v>4.5</v>
      </c>
      <c r="P823" s="119">
        <f t="shared" si="13"/>
        <v>4.05</v>
      </c>
      <c r="Q823" s="120" t="s">
        <v>30</v>
      </c>
      <c r="R823" s="121" t="s">
        <v>4419</v>
      </c>
      <c r="S823" s="122">
        <v>4.05</v>
      </c>
      <c r="T823" s="122" t="s">
        <v>217</v>
      </c>
    </row>
    <row r="824" spans="7:20" s="145" customFormat="1" hidden="1">
      <c r="G824" s="152"/>
      <c r="K824" s="128"/>
      <c r="M824" s="114" t="s">
        <v>1227</v>
      </c>
      <c r="N824" s="118">
        <v>2.1</v>
      </c>
      <c r="O824" s="118">
        <v>57.3</v>
      </c>
      <c r="P824" s="119">
        <f t="shared" si="13"/>
        <v>4.47</v>
      </c>
      <c r="Q824" s="122" t="s">
        <v>1358</v>
      </c>
      <c r="R824" s="121" t="s">
        <v>4444</v>
      </c>
      <c r="S824" s="122">
        <v>4.47</v>
      </c>
      <c r="T824" s="122" t="s">
        <v>944</v>
      </c>
    </row>
    <row r="825" spans="7:20" s="145" customFormat="1" hidden="1">
      <c r="G825" s="152"/>
      <c r="K825" s="128"/>
      <c r="M825" s="114" t="s">
        <v>1359</v>
      </c>
      <c r="N825" s="120" t="s">
        <v>30</v>
      </c>
      <c r="O825" s="118">
        <v>10.9</v>
      </c>
      <c r="P825" s="119">
        <f t="shared" si="13"/>
        <v>5.7</v>
      </c>
      <c r="Q825" s="122" t="s">
        <v>418</v>
      </c>
      <c r="R825" s="121" t="s">
        <v>3777</v>
      </c>
      <c r="S825" s="122">
        <v>5.7</v>
      </c>
      <c r="T825" s="122" t="s">
        <v>3879</v>
      </c>
    </row>
    <row r="826" spans="7:20" s="145" customFormat="1" hidden="1">
      <c r="G826" s="152"/>
      <c r="K826" s="128"/>
      <c r="M826" s="114" t="s">
        <v>1360</v>
      </c>
      <c r="N826" s="120" t="s">
        <v>30</v>
      </c>
      <c r="O826" s="120" t="s">
        <v>30</v>
      </c>
      <c r="P826" s="119">
        <f t="shared" si="13"/>
        <v>4.63</v>
      </c>
      <c r="Q826" s="122" t="s">
        <v>418</v>
      </c>
      <c r="R826" s="121" t="s">
        <v>4445</v>
      </c>
      <c r="S826" s="122">
        <v>4.63</v>
      </c>
      <c r="T826" s="122" t="s">
        <v>670</v>
      </c>
    </row>
    <row r="827" spans="7:20" s="145" customFormat="1" hidden="1">
      <c r="G827" s="152"/>
      <c r="K827" s="128"/>
      <c r="M827" s="114" t="s">
        <v>1361</v>
      </c>
      <c r="N827" s="118">
        <v>1.7</v>
      </c>
      <c r="O827" s="118">
        <v>1.2</v>
      </c>
      <c r="P827" s="119">
        <f t="shared" si="13"/>
        <v>4.5599999999999996</v>
      </c>
      <c r="Q827" s="122" t="s">
        <v>166</v>
      </c>
      <c r="R827" s="121" t="s">
        <v>4296</v>
      </c>
      <c r="S827" s="122">
        <v>4.5599999999999996</v>
      </c>
      <c r="T827" s="122" t="s">
        <v>3814</v>
      </c>
    </row>
    <row r="828" spans="7:20" s="145" customFormat="1" hidden="1">
      <c r="G828" s="152"/>
      <c r="K828" s="128"/>
      <c r="M828" s="114" t="s">
        <v>1491</v>
      </c>
      <c r="N828" s="118">
        <v>0.8</v>
      </c>
      <c r="O828" s="118">
        <v>6</v>
      </c>
      <c r="P828" s="119">
        <f t="shared" si="13"/>
        <v>4.4000000000000004</v>
      </c>
      <c r="Q828" s="122" t="s">
        <v>1492</v>
      </c>
      <c r="R828" s="121" t="s">
        <v>22</v>
      </c>
      <c r="S828" s="122">
        <v>4.4000000000000004</v>
      </c>
      <c r="T828" s="122" t="s">
        <v>569</v>
      </c>
    </row>
    <row r="829" spans="7:20" s="145" customFormat="1" hidden="1">
      <c r="G829" s="152"/>
      <c r="K829" s="128"/>
      <c r="M829" s="114" t="s">
        <v>1493</v>
      </c>
      <c r="N829" s="118">
        <v>0.9</v>
      </c>
      <c r="O829" s="118">
        <v>6.5</v>
      </c>
      <c r="P829" s="119">
        <f t="shared" si="13"/>
        <v>3.98</v>
      </c>
      <c r="Q829" s="122" t="s">
        <v>873</v>
      </c>
      <c r="R829" s="121" t="s">
        <v>4446</v>
      </c>
      <c r="S829" s="122">
        <v>3.98</v>
      </c>
      <c r="T829" s="122" t="s">
        <v>1732</v>
      </c>
    </row>
    <row r="830" spans="7:20" s="145" customFormat="1" hidden="1">
      <c r="G830" s="152"/>
      <c r="K830" s="128"/>
      <c r="M830" s="114" t="s">
        <v>1365</v>
      </c>
      <c r="N830" s="118">
        <v>24.4</v>
      </c>
      <c r="O830" s="118">
        <v>0</v>
      </c>
      <c r="P830" s="119">
        <f t="shared" si="13"/>
        <v>5.2</v>
      </c>
      <c r="Q830" s="122" t="s">
        <v>799</v>
      </c>
      <c r="R830" s="121" t="s">
        <v>4447</v>
      </c>
      <c r="S830" s="122">
        <v>5.2</v>
      </c>
      <c r="T830" s="122" t="s">
        <v>1146</v>
      </c>
    </row>
    <row r="831" spans="7:20" s="145" customFormat="1" hidden="1">
      <c r="G831" s="152"/>
      <c r="K831" s="128"/>
      <c r="M831" s="114" t="s">
        <v>1366</v>
      </c>
      <c r="N831" s="118">
        <v>27.2</v>
      </c>
      <c r="O831" s="118">
        <v>0</v>
      </c>
      <c r="P831" s="119">
        <f t="shared" si="13"/>
        <v>4.5</v>
      </c>
      <c r="Q831" s="122" t="s">
        <v>690</v>
      </c>
      <c r="R831" s="121" t="s">
        <v>3910</v>
      </c>
      <c r="S831" s="122">
        <v>4.5</v>
      </c>
      <c r="T831" s="122" t="s">
        <v>332</v>
      </c>
    </row>
    <row r="832" spans="7:20" s="145" customFormat="1" hidden="1">
      <c r="G832" s="152"/>
      <c r="K832" s="128"/>
      <c r="M832" s="114" t="s">
        <v>1367</v>
      </c>
      <c r="N832" s="118">
        <v>25</v>
      </c>
      <c r="O832" s="118">
        <v>0</v>
      </c>
      <c r="P832" s="119">
        <f t="shared" si="13"/>
        <v>5</v>
      </c>
      <c r="Q832" s="122" t="s">
        <v>799</v>
      </c>
      <c r="R832" s="121" t="s">
        <v>3894</v>
      </c>
      <c r="S832" s="122">
        <v>5</v>
      </c>
      <c r="T832" s="122" t="s">
        <v>338</v>
      </c>
    </row>
    <row r="833" spans="7:20" s="145" customFormat="1" hidden="1">
      <c r="G833" s="152"/>
      <c r="K833" s="128"/>
      <c r="M833" s="114" t="s">
        <v>1368</v>
      </c>
      <c r="N833" s="118">
        <v>18</v>
      </c>
      <c r="O833" s="118">
        <v>0</v>
      </c>
      <c r="P833" s="119">
        <f t="shared" si="13"/>
        <v>5.6</v>
      </c>
      <c r="Q833" s="122" t="s">
        <v>343</v>
      </c>
      <c r="R833" s="121" t="s">
        <v>3995</v>
      </c>
      <c r="S833" s="122">
        <v>5.6</v>
      </c>
      <c r="T833" s="122" t="s">
        <v>141</v>
      </c>
    </row>
    <row r="834" spans="7:20" s="145" customFormat="1" hidden="1">
      <c r="G834" s="152"/>
      <c r="K834" s="128"/>
      <c r="M834" s="114" t="s">
        <v>1369</v>
      </c>
      <c r="N834" s="118">
        <v>23</v>
      </c>
      <c r="O834" s="118">
        <v>0</v>
      </c>
      <c r="P834" s="119">
        <f t="shared" si="13"/>
        <v>5.7</v>
      </c>
      <c r="Q834" s="122" t="s">
        <v>690</v>
      </c>
      <c r="R834" s="121" t="s">
        <v>3910</v>
      </c>
      <c r="S834" s="122">
        <v>5.7</v>
      </c>
      <c r="T834" s="122" t="s">
        <v>728</v>
      </c>
    </row>
    <row r="835" spans="7:20" s="145" customFormat="1" hidden="1">
      <c r="G835" s="152"/>
      <c r="K835" s="128"/>
      <c r="M835" s="114" t="s">
        <v>1370</v>
      </c>
      <c r="N835" s="118">
        <v>20.9</v>
      </c>
      <c r="O835" s="118">
        <v>0</v>
      </c>
      <c r="P835" s="119">
        <f t="shared" si="13"/>
        <v>6.11</v>
      </c>
      <c r="Q835" s="122" t="s">
        <v>424</v>
      </c>
      <c r="R835" s="121" t="s">
        <v>3898</v>
      </c>
      <c r="S835" s="122">
        <v>6.11</v>
      </c>
      <c r="T835" s="122" t="s">
        <v>628</v>
      </c>
    </row>
    <row r="836" spans="7:20" s="145" customFormat="1" hidden="1">
      <c r="G836" s="152"/>
      <c r="K836" s="128"/>
      <c r="M836" s="114" t="s">
        <v>1500</v>
      </c>
      <c r="N836" s="118">
        <v>15.6</v>
      </c>
      <c r="O836" s="118">
        <v>64.8</v>
      </c>
      <c r="P836" s="119">
        <f t="shared" si="13"/>
        <v>2.75</v>
      </c>
      <c r="Q836" s="122" t="s">
        <v>397</v>
      </c>
      <c r="R836" s="121" t="s">
        <v>4059</v>
      </c>
      <c r="S836" s="122">
        <v>2.75</v>
      </c>
      <c r="T836" s="122" t="s">
        <v>3375</v>
      </c>
    </row>
    <row r="837" spans="7:20" s="145" customFormat="1" hidden="1">
      <c r="G837" s="152"/>
      <c r="K837" s="128"/>
      <c r="M837" s="114" t="s">
        <v>1501</v>
      </c>
      <c r="N837" s="118">
        <v>16.100000000000001</v>
      </c>
      <c r="O837" s="118">
        <v>62.5</v>
      </c>
      <c r="P837" s="119">
        <f t="shared" si="13"/>
        <v>5.73</v>
      </c>
      <c r="Q837" s="122" t="s">
        <v>1502</v>
      </c>
      <c r="R837" s="121" t="s">
        <v>4448</v>
      </c>
      <c r="S837" s="122">
        <v>5.73</v>
      </c>
      <c r="T837" s="122" t="s">
        <v>1798</v>
      </c>
    </row>
    <row r="838" spans="7:20" s="145" customFormat="1" hidden="1">
      <c r="G838" s="152"/>
      <c r="K838" s="128"/>
      <c r="M838" s="114" t="s">
        <v>1503</v>
      </c>
      <c r="N838" s="118">
        <v>3.6</v>
      </c>
      <c r="O838" s="118">
        <v>13.9</v>
      </c>
      <c r="P838" s="119">
        <f t="shared" si="13"/>
        <v>5.33</v>
      </c>
      <c r="Q838" s="122" t="s">
        <v>42</v>
      </c>
      <c r="R838" s="121" t="s">
        <v>3967</v>
      </c>
      <c r="S838" s="122">
        <v>5.33</v>
      </c>
      <c r="T838" s="122" t="s">
        <v>543</v>
      </c>
    </row>
    <row r="839" spans="7:20" s="145" customFormat="1" hidden="1">
      <c r="G839" s="152"/>
      <c r="K839" s="128"/>
      <c r="M839" s="114" t="s">
        <v>1504</v>
      </c>
      <c r="N839" s="118">
        <v>6.1</v>
      </c>
      <c r="O839" s="118">
        <v>17.8</v>
      </c>
      <c r="P839" s="119">
        <f t="shared" si="13"/>
        <v>2.39</v>
      </c>
      <c r="Q839" s="122" t="s">
        <v>1505</v>
      </c>
      <c r="R839" s="121" t="s">
        <v>4149</v>
      </c>
      <c r="S839" s="122">
        <v>2.39</v>
      </c>
      <c r="T839" s="122" t="s">
        <v>3931</v>
      </c>
    </row>
    <row r="840" spans="7:20" s="145" customFormat="1" hidden="1">
      <c r="G840" s="152"/>
      <c r="K840" s="128"/>
      <c r="M840" s="114" t="s">
        <v>1506</v>
      </c>
      <c r="N840" s="118">
        <v>6.1</v>
      </c>
      <c r="O840" s="118">
        <v>17.899999999999999</v>
      </c>
      <c r="P840" s="119">
        <f t="shared" si="13"/>
        <v>5.56</v>
      </c>
      <c r="Q840" s="122" t="s">
        <v>1507</v>
      </c>
      <c r="R840" s="121" t="s">
        <v>3934</v>
      </c>
      <c r="S840" s="122">
        <v>5.56</v>
      </c>
      <c r="T840" s="122" t="s">
        <v>193</v>
      </c>
    </row>
    <row r="841" spans="7:20" s="145" customFormat="1" hidden="1">
      <c r="G841" s="152"/>
      <c r="K841" s="128"/>
      <c r="M841" s="114" t="s">
        <v>1508</v>
      </c>
      <c r="N841" s="118">
        <v>3.5</v>
      </c>
      <c r="O841" s="118">
        <v>14.6</v>
      </c>
      <c r="P841" s="119">
        <f t="shared" si="13"/>
        <v>4.5</v>
      </c>
      <c r="Q841" s="122" t="s">
        <v>1123</v>
      </c>
      <c r="R841" s="121" t="s">
        <v>4119</v>
      </c>
      <c r="S841" s="122">
        <v>4.5</v>
      </c>
      <c r="T841" s="122" t="s">
        <v>670</v>
      </c>
    </row>
    <row r="842" spans="7:20" s="145" customFormat="1" hidden="1">
      <c r="G842" s="152"/>
      <c r="K842" s="128"/>
      <c r="M842" s="114" t="s">
        <v>1380</v>
      </c>
      <c r="N842" s="118">
        <v>6.1</v>
      </c>
      <c r="O842" s="118">
        <v>17.7</v>
      </c>
      <c r="P842" s="119">
        <f t="shared" si="13"/>
        <v>4.5</v>
      </c>
      <c r="Q842" s="122" t="s">
        <v>1381</v>
      </c>
      <c r="R842" s="121" t="s">
        <v>4145</v>
      </c>
      <c r="S842" s="122">
        <v>4.5</v>
      </c>
      <c r="T842" s="122" t="s">
        <v>670</v>
      </c>
    </row>
    <row r="843" spans="7:20" s="145" customFormat="1" hidden="1">
      <c r="G843" s="152"/>
      <c r="K843" s="128"/>
      <c r="M843" s="114" t="s">
        <v>1382</v>
      </c>
      <c r="N843" s="118">
        <v>2.4</v>
      </c>
      <c r="O843" s="118">
        <v>17.7</v>
      </c>
      <c r="P843" s="119">
        <f t="shared" si="13"/>
        <v>4.8</v>
      </c>
      <c r="Q843" s="122" t="s">
        <v>1383</v>
      </c>
      <c r="R843" s="121" t="s">
        <v>4323</v>
      </c>
      <c r="S843" s="122">
        <v>4.8</v>
      </c>
      <c r="T843" s="122" t="s">
        <v>283</v>
      </c>
    </row>
    <row r="844" spans="7:20" s="145" customFormat="1" hidden="1">
      <c r="G844" s="152"/>
      <c r="K844" s="128"/>
      <c r="M844" s="114" t="s">
        <v>1384</v>
      </c>
      <c r="N844" s="118" t="s">
        <v>30</v>
      </c>
      <c r="O844" s="118">
        <v>0</v>
      </c>
      <c r="P844" s="119">
        <f t="shared" si="13"/>
        <v>5.6</v>
      </c>
      <c r="Q844" s="122" t="s">
        <v>1260</v>
      </c>
      <c r="R844" s="121" t="s">
        <v>4449</v>
      </c>
      <c r="S844" s="122">
        <v>5.6</v>
      </c>
      <c r="T844" s="122" t="s">
        <v>728</v>
      </c>
    </row>
    <row r="845" spans="7:20" s="145" customFormat="1" hidden="1">
      <c r="G845" s="152"/>
      <c r="K845" s="128"/>
      <c r="M845" s="114" t="s">
        <v>1261</v>
      </c>
      <c r="N845" s="118">
        <v>11</v>
      </c>
      <c r="O845" s="118">
        <v>3.3</v>
      </c>
      <c r="P845" s="119">
        <f t="shared" ref="P845:P908" si="14">SUM(S845:T845)</f>
        <v>5.6</v>
      </c>
      <c r="Q845" s="122" t="s">
        <v>1262</v>
      </c>
      <c r="R845" s="121" t="s">
        <v>4559</v>
      </c>
      <c r="S845" s="122">
        <v>5.6</v>
      </c>
      <c r="T845" s="122" t="s">
        <v>728</v>
      </c>
    </row>
    <row r="846" spans="7:20" s="145" customFormat="1" hidden="1">
      <c r="G846" s="152"/>
      <c r="K846" s="128"/>
      <c r="M846" s="114" t="s">
        <v>1015</v>
      </c>
      <c r="N846" s="118">
        <v>9</v>
      </c>
      <c r="O846" s="118">
        <v>2.7</v>
      </c>
      <c r="P846" s="119">
        <f t="shared" si="14"/>
        <v>5.6</v>
      </c>
      <c r="Q846" s="122" t="s">
        <v>1246</v>
      </c>
      <c r="R846" s="121" t="s">
        <v>4450</v>
      </c>
      <c r="S846" s="122">
        <v>5.6</v>
      </c>
      <c r="T846" s="122" t="s">
        <v>728</v>
      </c>
    </row>
    <row r="847" spans="7:20" s="145" customFormat="1" hidden="1">
      <c r="G847" s="152"/>
      <c r="K847" s="128"/>
      <c r="M847" s="114" t="s">
        <v>1016</v>
      </c>
      <c r="N847" s="118">
        <v>21.8</v>
      </c>
      <c r="O847" s="118">
        <v>41.7</v>
      </c>
      <c r="P847" s="119">
        <f t="shared" si="14"/>
        <v>5.93</v>
      </c>
      <c r="Q847" s="120" t="s">
        <v>147</v>
      </c>
      <c r="R847" s="121" t="s">
        <v>3901</v>
      </c>
      <c r="S847" s="122">
        <v>5.93</v>
      </c>
      <c r="T847" s="122" t="s">
        <v>426</v>
      </c>
    </row>
    <row r="848" spans="7:20" s="145" customFormat="1" hidden="1">
      <c r="G848" s="152"/>
      <c r="K848" s="128"/>
      <c r="M848" s="114" t="s">
        <v>1017</v>
      </c>
      <c r="N848" s="118">
        <v>2.1</v>
      </c>
      <c r="O848" s="118">
        <v>1.2</v>
      </c>
      <c r="P848" s="119">
        <f t="shared" si="14"/>
        <v>4.08</v>
      </c>
      <c r="Q848" s="120" t="s">
        <v>147</v>
      </c>
      <c r="R848" s="121" t="s">
        <v>4544</v>
      </c>
      <c r="S848" s="122">
        <v>4.08</v>
      </c>
      <c r="T848" s="122" t="s">
        <v>2549</v>
      </c>
    </row>
    <row r="849" spans="7:20" s="145" customFormat="1" hidden="1">
      <c r="G849" s="152"/>
      <c r="K849" s="128"/>
      <c r="M849" s="114" t="s">
        <v>1018</v>
      </c>
      <c r="N849" s="118">
        <v>12.4</v>
      </c>
      <c r="O849" s="120" t="s">
        <v>147</v>
      </c>
      <c r="P849" s="119">
        <f t="shared" si="14"/>
        <v>4.8499999999999996</v>
      </c>
      <c r="Q849" s="122" t="s">
        <v>1019</v>
      </c>
      <c r="R849" s="120" t="s">
        <v>147</v>
      </c>
      <c r="S849" s="122">
        <v>4.8499999999999996</v>
      </c>
      <c r="T849" s="122" t="s">
        <v>1507</v>
      </c>
    </row>
    <row r="850" spans="7:20" s="145" customFormat="1" hidden="1">
      <c r="G850" s="152"/>
      <c r="K850" s="128"/>
      <c r="M850" s="114" t="s">
        <v>1138</v>
      </c>
      <c r="N850" s="118">
        <v>5.8</v>
      </c>
      <c r="O850" s="118">
        <v>32.9</v>
      </c>
      <c r="P850" s="119">
        <f t="shared" si="14"/>
        <v>3.42</v>
      </c>
      <c r="Q850" s="122" t="s">
        <v>786</v>
      </c>
      <c r="R850" s="121" t="s">
        <v>4399</v>
      </c>
      <c r="S850" s="122">
        <v>3.42</v>
      </c>
      <c r="T850" s="122" t="s">
        <v>2147</v>
      </c>
    </row>
    <row r="851" spans="7:20" s="145" customFormat="1" hidden="1">
      <c r="G851" s="152"/>
      <c r="K851" s="128"/>
      <c r="M851" s="114" t="s">
        <v>1139</v>
      </c>
      <c r="N851" s="118">
        <v>4.7</v>
      </c>
      <c r="O851" s="118">
        <v>8.9</v>
      </c>
      <c r="P851" s="119">
        <f t="shared" si="14"/>
        <v>4.45</v>
      </c>
      <c r="Q851" s="122" t="s">
        <v>745</v>
      </c>
      <c r="R851" s="121" t="s">
        <v>4000</v>
      </c>
      <c r="S851" s="122">
        <v>4.45</v>
      </c>
      <c r="T851" s="122" t="s">
        <v>1411</v>
      </c>
    </row>
    <row r="852" spans="7:20" s="145" customFormat="1" hidden="1">
      <c r="G852" s="152"/>
      <c r="K852" s="128"/>
      <c r="M852" s="114" t="s">
        <v>1140</v>
      </c>
      <c r="N852" s="118">
        <v>6</v>
      </c>
      <c r="O852" s="118">
        <v>60.8</v>
      </c>
      <c r="P852" s="119">
        <f t="shared" si="14"/>
        <v>3.11</v>
      </c>
      <c r="Q852" s="122" t="s">
        <v>884</v>
      </c>
      <c r="R852" s="121" t="s">
        <v>4451</v>
      </c>
      <c r="S852" s="122">
        <v>3.11</v>
      </c>
      <c r="T852" s="122" t="s">
        <v>3660</v>
      </c>
    </row>
    <row r="853" spans="7:20" s="145" customFormat="1" hidden="1">
      <c r="G853" s="152"/>
      <c r="K853" s="128"/>
      <c r="M853" s="114" t="s">
        <v>1272</v>
      </c>
      <c r="N853" s="118">
        <v>10.5</v>
      </c>
      <c r="O853" s="118">
        <v>12.3</v>
      </c>
      <c r="P853" s="119">
        <f t="shared" si="14"/>
        <v>5.7</v>
      </c>
      <c r="Q853" s="122" t="s">
        <v>910</v>
      </c>
      <c r="R853" s="121" t="s">
        <v>3908</v>
      </c>
      <c r="S853" s="122">
        <v>5.7</v>
      </c>
      <c r="T853" s="122" t="s">
        <v>719</v>
      </c>
    </row>
    <row r="854" spans="7:20" s="145" customFormat="1" hidden="1">
      <c r="G854" s="152"/>
      <c r="K854" s="128"/>
      <c r="M854" s="114" t="s">
        <v>1273</v>
      </c>
      <c r="N854" s="118">
        <v>25.9</v>
      </c>
      <c r="O854" s="118">
        <v>1</v>
      </c>
      <c r="P854" s="119">
        <f t="shared" si="14"/>
        <v>4.3</v>
      </c>
      <c r="Q854" s="122" t="s">
        <v>315</v>
      </c>
      <c r="R854" s="121" t="s">
        <v>4262</v>
      </c>
      <c r="S854" s="122">
        <v>4.3</v>
      </c>
      <c r="T854" s="122" t="s">
        <v>332</v>
      </c>
    </row>
    <row r="855" spans="7:20" s="145" customFormat="1" hidden="1">
      <c r="G855" s="152"/>
      <c r="K855" s="128"/>
      <c r="M855" s="114" t="s">
        <v>1274</v>
      </c>
      <c r="N855" s="118">
        <v>3.5</v>
      </c>
      <c r="O855" s="118">
        <v>39.6</v>
      </c>
      <c r="P855" s="119">
        <f t="shared" si="14"/>
        <v>4.5999999999999996</v>
      </c>
      <c r="Q855" s="122" t="s">
        <v>1275</v>
      </c>
      <c r="R855" s="121" t="s">
        <v>4264</v>
      </c>
      <c r="S855" s="122">
        <v>4.5999999999999996</v>
      </c>
      <c r="T855" s="122" t="s">
        <v>223</v>
      </c>
    </row>
    <row r="856" spans="7:20" s="145" customFormat="1" hidden="1">
      <c r="G856" s="152"/>
      <c r="K856" s="128"/>
      <c r="M856" s="114" t="s">
        <v>1395</v>
      </c>
      <c r="N856" s="118">
        <v>6.7</v>
      </c>
      <c r="O856" s="118">
        <v>27.8</v>
      </c>
      <c r="P856" s="119">
        <f t="shared" si="14"/>
        <v>5.7</v>
      </c>
      <c r="Q856" s="122" t="s">
        <v>1396</v>
      </c>
      <c r="R856" s="121" t="s">
        <v>4399</v>
      </c>
      <c r="S856" s="122">
        <v>5.7</v>
      </c>
      <c r="T856" s="122" t="s">
        <v>719</v>
      </c>
    </row>
    <row r="857" spans="7:20" s="145" customFormat="1" hidden="1">
      <c r="G857" s="152"/>
      <c r="K857" s="128"/>
      <c r="M857" s="114" t="s">
        <v>1397</v>
      </c>
      <c r="N857" s="118">
        <v>7</v>
      </c>
      <c r="O857" s="118">
        <v>24</v>
      </c>
      <c r="P857" s="119">
        <f t="shared" si="14"/>
        <v>5.5</v>
      </c>
      <c r="Q857" s="122" t="s">
        <v>1398</v>
      </c>
      <c r="R857" s="121" t="s">
        <v>4452</v>
      </c>
      <c r="S857" s="122">
        <v>5.5</v>
      </c>
      <c r="T857" s="122" t="s">
        <v>728</v>
      </c>
    </row>
    <row r="858" spans="7:20" s="145" customFormat="1" hidden="1">
      <c r="G858" s="152"/>
      <c r="K858" s="128"/>
      <c r="M858" s="114" t="s">
        <v>1399</v>
      </c>
      <c r="N858" s="118">
        <v>9.4</v>
      </c>
      <c r="O858" s="118">
        <v>73.099999999999994</v>
      </c>
      <c r="P858" s="119">
        <f t="shared" si="14"/>
        <v>2.33</v>
      </c>
      <c r="Q858" s="114"/>
      <c r="R858" s="121" t="s">
        <v>4067</v>
      </c>
      <c r="S858" s="122">
        <v>2.33</v>
      </c>
      <c r="T858" s="122" t="s">
        <v>3742</v>
      </c>
    </row>
    <row r="859" spans="7:20" s="145" customFormat="1" hidden="1">
      <c r="G859" s="152"/>
      <c r="K859" s="128"/>
      <c r="M859" s="114" t="s">
        <v>1400</v>
      </c>
      <c r="N859" s="118">
        <v>16.600000000000001</v>
      </c>
      <c r="O859" s="118">
        <v>3.5</v>
      </c>
      <c r="P859" s="119">
        <f t="shared" si="14"/>
        <v>5.71</v>
      </c>
      <c r="Q859" s="122" t="s">
        <v>1284</v>
      </c>
      <c r="R859" s="121" t="s">
        <v>4325</v>
      </c>
      <c r="S859" s="122">
        <v>5.71</v>
      </c>
      <c r="T859" s="122" t="s">
        <v>1615</v>
      </c>
    </row>
    <row r="860" spans="7:20" s="145" customFormat="1" hidden="1">
      <c r="G860" s="152"/>
      <c r="K860" s="128"/>
      <c r="M860" s="114" t="s">
        <v>1285</v>
      </c>
      <c r="N860" s="118">
        <v>16.600000000000001</v>
      </c>
      <c r="O860" s="118">
        <v>4.2</v>
      </c>
      <c r="P860" s="119">
        <f t="shared" si="14"/>
        <v>4.4000000000000004</v>
      </c>
      <c r="Q860" s="122" t="s">
        <v>332</v>
      </c>
      <c r="R860" s="121" t="s">
        <v>3944</v>
      </c>
      <c r="S860" s="122">
        <v>4.4000000000000004</v>
      </c>
      <c r="T860" s="122" t="s">
        <v>50</v>
      </c>
    </row>
    <row r="861" spans="7:20" s="145" customFormat="1" hidden="1">
      <c r="G861" s="152"/>
      <c r="K861" s="128"/>
      <c r="M861" s="114" t="s">
        <v>1405</v>
      </c>
      <c r="N861" s="118">
        <v>2</v>
      </c>
      <c r="O861" s="118">
        <v>2</v>
      </c>
      <c r="P861" s="119">
        <f t="shared" si="14"/>
        <v>4.08</v>
      </c>
      <c r="Q861" s="122" t="s">
        <v>166</v>
      </c>
      <c r="R861" s="121" t="s">
        <v>4296</v>
      </c>
      <c r="S861" s="122">
        <v>4.08</v>
      </c>
      <c r="T861" s="122" t="s">
        <v>2374</v>
      </c>
    </row>
    <row r="862" spans="7:20" s="145" customFormat="1" hidden="1">
      <c r="G862" s="152"/>
      <c r="K862" s="128"/>
      <c r="M862" s="114" t="s">
        <v>1406</v>
      </c>
      <c r="N862" s="118">
        <v>25.6</v>
      </c>
      <c r="O862" s="118">
        <v>25.5</v>
      </c>
      <c r="P862" s="119">
        <f t="shared" si="14"/>
        <v>3.57</v>
      </c>
      <c r="Q862" s="120" t="s">
        <v>661</v>
      </c>
      <c r="R862" s="121" t="s">
        <v>4453</v>
      </c>
      <c r="S862" s="122">
        <v>3.57</v>
      </c>
      <c r="T862" s="122" t="s">
        <v>668</v>
      </c>
    </row>
    <row r="863" spans="7:20" s="145" customFormat="1" hidden="1">
      <c r="G863" s="152"/>
      <c r="K863" s="128"/>
      <c r="M863" s="114" t="s">
        <v>1288</v>
      </c>
      <c r="N863" s="118">
        <v>2.6</v>
      </c>
      <c r="O863" s="118">
        <v>2.6</v>
      </c>
      <c r="P863" s="119">
        <f t="shared" si="14"/>
        <v>2.29</v>
      </c>
      <c r="Q863" s="122" t="s">
        <v>403</v>
      </c>
      <c r="R863" s="121" t="s">
        <v>4226</v>
      </c>
      <c r="S863" s="122">
        <v>2.29</v>
      </c>
      <c r="T863" s="122" t="s">
        <v>1209</v>
      </c>
    </row>
    <row r="864" spans="7:20" s="145" customFormat="1" hidden="1">
      <c r="G864" s="152"/>
      <c r="K864" s="128"/>
      <c r="M864" s="114" t="s">
        <v>1289</v>
      </c>
      <c r="N864" s="118">
        <v>2.6</v>
      </c>
      <c r="O864" s="118">
        <v>2.6</v>
      </c>
      <c r="P864" s="119">
        <f t="shared" si="14"/>
        <v>2.37</v>
      </c>
      <c r="Q864" s="122" t="s">
        <v>719</v>
      </c>
      <c r="R864" s="121" t="s">
        <v>4226</v>
      </c>
      <c r="S864" s="122">
        <v>2.37</v>
      </c>
      <c r="T864" s="122" t="s">
        <v>758</v>
      </c>
    </row>
    <row r="865" spans="7:20" s="145" customFormat="1" hidden="1">
      <c r="G865" s="152"/>
      <c r="K865" s="128"/>
      <c r="M865" s="114" t="s">
        <v>1290</v>
      </c>
      <c r="N865" s="118">
        <v>2.6</v>
      </c>
      <c r="O865" s="118">
        <v>2.6</v>
      </c>
      <c r="P865" s="119">
        <f t="shared" si="14"/>
        <v>5.35</v>
      </c>
      <c r="Q865" s="122" t="s">
        <v>628</v>
      </c>
      <c r="R865" s="121" t="s">
        <v>4226</v>
      </c>
      <c r="S865" s="122">
        <v>5.35</v>
      </c>
      <c r="T865" s="122" t="s">
        <v>1422</v>
      </c>
    </row>
    <row r="866" spans="7:20" s="145" customFormat="1" hidden="1">
      <c r="G866" s="152"/>
      <c r="K866" s="128"/>
      <c r="M866" s="114" t="s">
        <v>1291</v>
      </c>
      <c r="N866" s="118">
        <v>1.8</v>
      </c>
      <c r="O866" s="118">
        <v>1.8</v>
      </c>
      <c r="P866" s="119">
        <f t="shared" si="14"/>
        <v>2.71</v>
      </c>
      <c r="Q866" s="122" t="s">
        <v>166</v>
      </c>
      <c r="R866" s="121" t="s">
        <v>4544</v>
      </c>
      <c r="S866" s="122">
        <v>2.71</v>
      </c>
      <c r="T866" s="122" t="s">
        <v>1747</v>
      </c>
    </row>
    <row r="867" spans="7:20" s="145" customFormat="1" hidden="1">
      <c r="G867" s="152"/>
      <c r="K867" s="128"/>
      <c r="M867" s="114" t="s">
        <v>1292</v>
      </c>
      <c r="N867" s="118">
        <v>3.9</v>
      </c>
      <c r="O867" s="118">
        <v>2.2000000000000002</v>
      </c>
      <c r="P867" s="119">
        <f t="shared" si="14"/>
        <v>4.9000000000000004</v>
      </c>
      <c r="Q867" s="122" t="s">
        <v>1293</v>
      </c>
      <c r="R867" s="121" t="s">
        <v>4035</v>
      </c>
      <c r="S867" s="122">
        <v>4.9000000000000004</v>
      </c>
      <c r="T867" s="122" t="s">
        <v>1146</v>
      </c>
    </row>
    <row r="868" spans="7:20" s="145" customFormat="1" hidden="1">
      <c r="G868" s="152"/>
      <c r="K868" s="128"/>
      <c r="M868" s="114" t="s">
        <v>1412</v>
      </c>
      <c r="N868" s="118">
        <v>7.2</v>
      </c>
      <c r="O868" s="118">
        <v>37.5</v>
      </c>
      <c r="P868" s="119">
        <f t="shared" si="14"/>
        <v>4.37</v>
      </c>
      <c r="Q868" s="122" t="s">
        <v>956</v>
      </c>
      <c r="R868" s="121" t="s">
        <v>4123</v>
      </c>
      <c r="S868" s="122">
        <v>4.37</v>
      </c>
      <c r="T868" s="122" t="s">
        <v>335</v>
      </c>
    </row>
    <row r="869" spans="7:20" s="145" customFormat="1" hidden="1">
      <c r="G869" s="152"/>
      <c r="K869" s="128"/>
      <c r="M869" s="114" t="s">
        <v>1413</v>
      </c>
      <c r="N869" s="118">
        <v>12</v>
      </c>
      <c r="O869" s="118">
        <v>79.2</v>
      </c>
      <c r="P869" s="119">
        <f t="shared" si="14"/>
        <v>4.9000000000000004</v>
      </c>
      <c r="Q869" s="122" t="s">
        <v>213</v>
      </c>
      <c r="R869" s="121" t="s">
        <v>4290</v>
      </c>
      <c r="S869" s="122">
        <v>4.9000000000000004</v>
      </c>
      <c r="T869" s="122" t="s">
        <v>1146</v>
      </c>
    </row>
    <row r="870" spans="7:20" s="145" customFormat="1" hidden="1">
      <c r="G870" s="152"/>
      <c r="K870" s="128"/>
      <c r="M870" s="114" t="s">
        <v>1414</v>
      </c>
      <c r="N870" s="118">
        <v>18.8</v>
      </c>
      <c r="O870" s="118" t="s">
        <v>30</v>
      </c>
      <c r="P870" s="119">
        <f t="shared" si="14"/>
        <v>4.79</v>
      </c>
      <c r="Q870" s="122" t="s">
        <v>1415</v>
      </c>
      <c r="R870" s="121" t="s">
        <v>4145</v>
      </c>
      <c r="S870" s="122">
        <v>4.79</v>
      </c>
      <c r="T870" s="122" t="s">
        <v>2957</v>
      </c>
    </row>
    <row r="871" spans="7:20" s="145" customFormat="1" hidden="1">
      <c r="G871" s="152"/>
      <c r="K871" s="128"/>
      <c r="M871" s="114" t="s">
        <v>1297</v>
      </c>
      <c r="N871" s="118">
        <v>18.100000000000001</v>
      </c>
      <c r="O871" s="120" t="s">
        <v>30</v>
      </c>
      <c r="P871" s="119">
        <f t="shared" si="14"/>
        <v>4.9800000000000004</v>
      </c>
      <c r="Q871" s="120" t="s">
        <v>166</v>
      </c>
      <c r="R871" s="121" t="s">
        <v>4561</v>
      </c>
      <c r="S871" s="122">
        <v>4.9800000000000004</v>
      </c>
      <c r="T871" s="122" t="s">
        <v>1244</v>
      </c>
    </row>
    <row r="872" spans="7:20" s="145" customFormat="1" hidden="1">
      <c r="G872" s="152"/>
      <c r="K872" s="128"/>
      <c r="M872" s="114" t="s">
        <v>1417</v>
      </c>
      <c r="N872" s="118">
        <v>19.7</v>
      </c>
      <c r="O872" s="118" t="s">
        <v>30</v>
      </c>
      <c r="P872" s="119">
        <f t="shared" si="14"/>
        <v>4.3099999999999996</v>
      </c>
      <c r="Q872" s="122" t="s">
        <v>1418</v>
      </c>
      <c r="R872" s="121" t="s">
        <v>3893</v>
      </c>
      <c r="S872" s="122">
        <v>4.3099999999999996</v>
      </c>
      <c r="T872" s="122" t="s">
        <v>335</v>
      </c>
    </row>
    <row r="873" spans="7:20" s="145" customFormat="1" hidden="1">
      <c r="G873" s="152"/>
      <c r="K873" s="128"/>
      <c r="M873" s="114" t="s">
        <v>1419</v>
      </c>
      <c r="N873" s="118">
        <v>8.6</v>
      </c>
      <c r="O873" s="118" t="s">
        <v>30</v>
      </c>
      <c r="P873" s="119">
        <f t="shared" si="14"/>
        <v>5.2</v>
      </c>
      <c r="Q873" s="122" t="s">
        <v>381</v>
      </c>
      <c r="R873" s="121" t="s">
        <v>4557</v>
      </c>
      <c r="S873" s="122">
        <v>5.2</v>
      </c>
      <c r="T873" s="122" t="s">
        <v>141</v>
      </c>
    </row>
    <row r="874" spans="7:20" s="145" customFormat="1" hidden="1">
      <c r="G874" s="152"/>
      <c r="K874" s="128"/>
      <c r="M874" s="114" t="s">
        <v>1420</v>
      </c>
      <c r="N874" s="118">
        <v>20.5</v>
      </c>
      <c r="O874" s="118" t="s">
        <v>30</v>
      </c>
      <c r="P874" s="119">
        <f t="shared" si="14"/>
        <v>4.3</v>
      </c>
      <c r="Q874" s="122" t="s">
        <v>51</v>
      </c>
      <c r="R874" s="121" t="s">
        <v>3965</v>
      </c>
      <c r="S874" s="122">
        <v>4.3</v>
      </c>
      <c r="T874" s="122" t="s">
        <v>452</v>
      </c>
    </row>
    <row r="875" spans="7:20" s="145" customFormat="1" hidden="1">
      <c r="G875" s="152"/>
      <c r="K875" s="128"/>
      <c r="M875" s="114" t="s">
        <v>1300</v>
      </c>
      <c r="N875" s="118">
        <v>9.8000000000000007</v>
      </c>
      <c r="O875" s="118">
        <v>76.7</v>
      </c>
      <c r="P875" s="119">
        <f t="shared" si="14"/>
        <v>4.7</v>
      </c>
      <c r="Q875" s="122" t="s">
        <v>1301</v>
      </c>
      <c r="R875" s="121" t="s">
        <v>4454</v>
      </c>
      <c r="S875" s="122">
        <v>4.7</v>
      </c>
      <c r="T875" s="122" t="s">
        <v>661</v>
      </c>
    </row>
    <row r="876" spans="7:20" s="145" customFormat="1" hidden="1">
      <c r="G876" s="152"/>
      <c r="K876" s="128"/>
      <c r="M876" s="114" t="s">
        <v>1675</v>
      </c>
      <c r="N876" s="118">
        <v>0.4</v>
      </c>
      <c r="O876" s="118">
        <v>3.4</v>
      </c>
      <c r="P876" s="119">
        <f t="shared" si="14"/>
        <v>4.3</v>
      </c>
      <c r="Q876" s="120" t="s">
        <v>30</v>
      </c>
      <c r="R876" s="121" t="s">
        <v>3780</v>
      </c>
      <c r="S876" s="122">
        <v>4.3</v>
      </c>
      <c r="T876" s="122" t="s">
        <v>452</v>
      </c>
    </row>
    <row r="877" spans="7:20" s="145" customFormat="1" hidden="1">
      <c r="G877" s="152"/>
      <c r="K877" s="128"/>
      <c r="M877" s="114" t="s">
        <v>1546</v>
      </c>
      <c r="N877" s="120" t="s">
        <v>30</v>
      </c>
      <c r="O877" s="118">
        <v>12.1</v>
      </c>
      <c r="P877" s="119">
        <f t="shared" si="14"/>
        <v>4.0199999999999996</v>
      </c>
      <c r="Q877" s="122" t="s">
        <v>418</v>
      </c>
      <c r="R877" s="121" t="s">
        <v>4455</v>
      </c>
      <c r="S877" s="122">
        <v>4.0199999999999996</v>
      </c>
      <c r="T877" s="122" t="s">
        <v>3664</v>
      </c>
    </row>
    <row r="878" spans="7:20" s="145" customFormat="1" hidden="1">
      <c r="G878" s="152"/>
      <c r="K878" s="128"/>
      <c r="M878" s="114" t="s">
        <v>1547</v>
      </c>
      <c r="N878" s="118">
        <v>14.9</v>
      </c>
      <c r="O878" s="118">
        <v>0</v>
      </c>
      <c r="P878" s="119">
        <f t="shared" si="14"/>
        <v>4.07</v>
      </c>
      <c r="Q878" s="122" t="s">
        <v>166</v>
      </c>
      <c r="R878" s="121" t="s">
        <v>4566</v>
      </c>
      <c r="S878" s="122">
        <v>4.07</v>
      </c>
      <c r="T878" s="122" t="s">
        <v>1910</v>
      </c>
    </row>
    <row r="879" spans="7:20" s="145" customFormat="1" hidden="1">
      <c r="G879" s="152"/>
      <c r="K879" s="128"/>
      <c r="M879" s="114" t="s">
        <v>1548</v>
      </c>
      <c r="N879" s="118">
        <v>8.9</v>
      </c>
      <c r="O879" s="118">
        <v>69.7</v>
      </c>
      <c r="P879" s="119">
        <f t="shared" si="14"/>
        <v>5.9</v>
      </c>
      <c r="Q879" s="122" t="s">
        <v>1549</v>
      </c>
      <c r="R879" s="121" t="s">
        <v>3848</v>
      </c>
      <c r="S879" s="122">
        <v>5.9</v>
      </c>
      <c r="T879" s="122" t="s">
        <v>166</v>
      </c>
    </row>
    <row r="880" spans="7:20" s="145" customFormat="1" hidden="1">
      <c r="G880" s="152"/>
      <c r="K880" s="128"/>
      <c r="M880" s="114" t="s">
        <v>1550</v>
      </c>
      <c r="N880" s="118">
        <v>0</v>
      </c>
      <c r="O880" s="118">
        <v>0</v>
      </c>
      <c r="P880" s="119">
        <f t="shared" si="14"/>
        <v>4.3</v>
      </c>
      <c r="Q880" s="122" t="s">
        <v>418</v>
      </c>
      <c r="R880" s="121" t="s">
        <v>3849</v>
      </c>
      <c r="S880" s="122">
        <v>4.3</v>
      </c>
      <c r="T880" s="122" t="s">
        <v>223</v>
      </c>
    </row>
    <row r="881" spans="7:20" s="145" customFormat="1" hidden="1">
      <c r="G881" s="152"/>
      <c r="K881" s="128"/>
      <c r="M881" s="114" t="s">
        <v>1427</v>
      </c>
      <c r="N881" s="118">
        <v>2.6</v>
      </c>
      <c r="O881" s="118">
        <v>3.6</v>
      </c>
      <c r="P881" s="119">
        <f t="shared" si="14"/>
        <v>4.45</v>
      </c>
      <c r="Q881" s="122" t="s">
        <v>1428</v>
      </c>
      <c r="R881" s="121" t="s">
        <v>3850</v>
      </c>
      <c r="S881" s="122">
        <v>4.45</v>
      </c>
      <c r="T881" s="122" t="s">
        <v>15</v>
      </c>
    </row>
    <row r="882" spans="7:20" s="145" customFormat="1" hidden="1">
      <c r="G882" s="152"/>
      <c r="K882" s="128"/>
      <c r="M882" s="114" t="s">
        <v>1429</v>
      </c>
      <c r="N882" s="118">
        <v>3.1</v>
      </c>
      <c r="O882" s="118">
        <v>4</v>
      </c>
      <c r="P882" s="119">
        <f t="shared" si="14"/>
        <v>5.2</v>
      </c>
      <c r="Q882" s="122" t="s">
        <v>1430</v>
      </c>
      <c r="R882" s="121" t="s">
        <v>4564</v>
      </c>
      <c r="S882" s="122">
        <v>5.2</v>
      </c>
      <c r="T882" s="122" t="s">
        <v>728</v>
      </c>
    </row>
    <row r="883" spans="7:20" s="145" customFormat="1" hidden="1">
      <c r="G883" s="152"/>
      <c r="K883" s="128"/>
      <c r="M883" s="114" t="s">
        <v>1431</v>
      </c>
      <c r="N883" s="118">
        <v>2.9</v>
      </c>
      <c r="O883" s="118">
        <v>3.4</v>
      </c>
      <c r="P883" s="119">
        <f t="shared" si="14"/>
        <v>5.5</v>
      </c>
      <c r="Q883" s="122" t="s">
        <v>1432</v>
      </c>
      <c r="R883" s="121" t="s">
        <v>4146</v>
      </c>
      <c r="S883" s="122">
        <v>5.5</v>
      </c>
      <c r="T883" s="122" t="s">
        <v>234</v>
      </c>
    </row>
    <row r="884" spans="7:20" s="145" customFormat="1" hidden="1">
      <c r="G884" s="152"/>
      <c r="K884" s="128"/>
      <c r="M884" s="114" t="s">
        <v>1433</v>
      </c>
      <c r="N884" s="118">
        <v>1.9</v>
      </c>
      <c r="O884" s="118">
        <v>7.2</v>
      </c>
      <c r="P884" s="119">
        <f t="shared" si="14"/>
        <v>5.6</v>
      </c>
      <c r="Q884" s="122" t="s">
        <v>1029</v>
      </c>
      <c r="R884" s="121" t="s">
        <v>4147</v>
      </c>
      <c r="S884" s="122">
        <v>5.6</v>
      </c>
      <c r="T884" s="122" t="s">
        <v>468</v>
      </c>
    </row>
    <row r="885" spans="7:20" s="145" customFormat="1" hidden="1">
      <c r="G885" s="152"/>
      <c r="K885" s="128"/>
      <c r="M885" s="114" t="s">
        <v>1559</v>
      </c>
      <c r="N885" s="118">
        <v>2.8</v>
      </c>
      <c r="O885" s="118">
        <v>7.6</v>
      </c>
      <c r="P885" s="119">
        <f t="shared" si="14"/>
        <v>5.3</v>
      </c>
      <c r="Q885" s="122" t="s">
        <v>1560</v>
      </c>
      <c r="R885" s="121" t="s">
        <v>4025</v>
      </c>
      <c r="S885" s="122">
        <v>5.3</v>
      </c>
      <c r="T885" s="122" t="s">
        <v>466</v>
      </c>
    </row>
    <row r="886" spans="7:20" s="145" customFormat="1" hidden="1">
      <c r="G886" s="152"/>
      <c r="K886" s="128"/>
      <c r="M886" s="114" t="s">
        <v>1561</v>
      </c>
      <c r="N886" s="118">
        <v>1.6</v>
      </c>
      <c r="O886" s="118">
        <v>2.2999999999999998</v>
      </c>
      <c r="P886" s="119">
        <f t="shared" si="14"/>
        <v>5.3</v>
      </c>
      <c r="Q886" s="122" t="s">
        <v>1562</v>
      </c>
      <c r="R886" s="121" t="s">
        <v>3851</v>
      </c>
      <c r="S886" s="122">
        <v>5.3</v>
      </c>
      <c r="T886" s="122" t="s">
        <v>466</v>
      </c>
    </row>
    <row r="887" spans="7:20" s="145" customFormat="1" hidden="1">
      <c r="G887" s="152"/>
      <c r="K887" s="128"/>
      <c r="M887" s="114" t="s">
        <v>1563</v>
      </c>
      <c r="N887" s="118">
        <v>1.6</v>
      </c>
      <c r="O887" s="118">
        <v>1.7</v>
      </c>
      <c r="P887" s="119">
        <f t="shared" si="14"/>
        <v>3.6</v>
      </c>
      <c r="Q887" s="122" t="s">
        <v>1564</v>
      </c>
      <c r="R887" s="121" t="s">
        <v>4176</v>
      </c>
      <c r="S887" s="122">
        <v>3.6</v>
      </c>
      <c r="T887" s="122" t="s">
        <v>1125</v>
      </c>
    </row>
    <row r="888" spans="7:20" s="145" customFormat="1" hidden="1">
      <c r="G888" s="152"/>
      <c r="K888" s="128"/>
      <c r="M888" s="114" t="s">
        <v>1565</v>
      </c>
      <c r="N888" s="118">
        <v>3.3</v>
      </c>
      <c r="O888" s="118">
        <v>2.2000000000000002</v>
      </c>
      <c r="P888" s="119">
        <f t="shared" si="14"/>
        <v>4.0999999999999996</v>
      </c>
      <c r="Q888" s="122" t="s">
        <v>508</v>
      </c>
      <c r="R888" s="121" t="s">
        <v>4039</v>
      </c>
      <c r="S888" s="122">
        <v>4.0999999999999996</v>
      </c>
      <c r="T888" s="122" t="s">
        <v>2472</v>
      </c>
    </row>
    <row r="889" spans="7:20" s="145" customFormat="1" hidden="1">
      <c r="G889" s="152"/>
      <c r="K889" s="128"/>
      <c r="M889" s="114" t="s">
        <v>1566</v>
      </c>
      <c r="N889" s="118">
        <v>2</v>
      </c>
      <c r="O889" s="118">
        <v>2.7</v>
      </c>
      <c r="P889" s="119">
        <f t="shared" si="14"/>
        <v>3.92</v>
      </c>
      <c r="Q889" s="122" t="s">
        <v>1567</v>
      </c>
      <c r="R889" s="121" t="s">
        <v>4255</v>
      </c>
      <c r="S889" s="122">
        <v>3.92</v>
      </c>
      <c r="T889" s="122" t="s">
        <v>3664</v>
      </c>
    </row>
    <row r="890" spans="7:20" s="145" customFormat="1" hidden="1">
      <c r="G890" s="152"/>
      <c r="K890" s="128"/>
      <c r="M890" s="114" t="s">
        <v>1568</v>
      </c>
      <c r="N890" s="118">
        <v>3</v>
      </c>
      <c r="O890" s="118">
        <v>4.3</v>
      </c>
      <c r="P890" s="119">
        <f t="shared" si="14"/>
        <v>3.77</v>
      </c>
      <c r="Q890" s="122" t="s">
        <v>19</v>
      </c>
      <c r="R890" s="121" t="s">
        <v>4277</v>
      </c>
      <c r="S890" s="122">
        <v>3.77</v>
      </c>
      <c r="T890" s="122" t="s">
        <v>360</v>
      </c>
    </row>
    <row r="891" spans="7:20" s="145" customFormat="1" hidden="1">
      <c r="G891" s="152"/>
      <c r="K891" s="128"/>
      <c r="M891" s="114" t="s">
        <v>1569</v>
      </c>
      <c r="N891" s="118">
        <v>5.0999999999999996</v>
      </c>
      <c r="O891" s="118">
        <v>28.7</v>
      </c>
      <c r="P891" s="119">
        <f t="shared" si="14"/>
        <v>3.11</v>
      </c>
      <c r="Q891" s="122" t="s">
        <v>1447</v>
      </c>
      <c r="R891" s="121" t="s">
        <v>4076</v>
      </c>
      <c r="S891" s="122">
        <v>3.11</v>
      </c>
      <c r="T891" s="122" t="s">
        <v>946</v>
      </c>
    </row>
    <row r="892" spans="7:20" s="145" customFormat="1" hidden="1">
      <c r="G892" s="152"/>
      <c r="K892" s="128"/>
      <c r="M892" s="114" t="s">
        <v>1448</v>
      </c>
      <c r="N892" s="118">
        <v>3</v>
      </c>
      <c r="O892" s="118">
        <v>20.6</v>
      </c>
      <c r="P892" s="119">
        <f t="shared" si="14"/>
        <v>4.91</v>
      </c>
      <c r="Q892" s="122" t="s">
        <v>586</v>
      </c>
      <c r="R892" s="121" t="s">
        <v>4077</v>
      </c>
      <c r="S892" s="122">
        <v>4.91</v>
      </c>
      <c r="T892" s="122" t="s">
        <v>1263</v>
      </c>
    </row>
    <row r="893" spans="7:20" s="145" customFormat="1" hidden="1">
      <c r="G893" s="152"/>
      <c r="K893" s="128"/>
      <c r="M893" s="114" t="s">
        <v>1449</v>
      </c>
      <c r="N893" s="118">
        <v>4</v>
      </c>
      <c r="O893" s="118">
        <v>71</v>
      </c>
      <c r="P893" s="119">
        <f t="shared" si="14"/>
        <v>4.07</v>
      </c>
      <c r="Q893" s="122" t="s">
        <v>1450</v>
      </c>
      <c r="R893" s="121" t="s">
        <v>4078</v>
      </c>
      <c r="S893" s="122">
        <v>4.07</v>
      </c>
      <c r="T893" s="122" t="s">
        <v>2893</v>
      </c>
    </row>
    <row r="894" spans="7:20" s="145" customFormat="1" hidden="1">
      <c r="G894" s="152"/>
      <c r="K894" s="128"/>
      <c r="M894" s="114" t="s">
        <v>1451</v>
      </c>
      <c r="N894" s="118">
        <v>2.2000000000000002</v>
      </c>
      <c r="O894" s="118">
        <v>2.4</v>
      </c>
      <c r="P894" s="119">
        <f t="shared" si="14"/>
        <v>5.09</v>
      </c>
      <c r="Q894" s="122" t="s">
        <v>1452</v>
      </c>
      <c r="R894" s="121" t="s">
        <v>4061</v>
      </c>
      <c r="S894" s="122">
        <v>5.09</v>
      </c>
      <c r="T894" s="122" t="s">
        <v>3879</v>
      </c>
    </row>
    <row r="895" spans="7:20" s="145" customFormat="1" hidden="1">
      <c r="G895" s="152"/>
      <c r="K895" s="128"/>
      <c r="M895" s="114" t="s">
        <v>1453</v>
      </c>
      <c r="N895" s="118">
        <v>2.7</v>
      </c>
      <c r="O895" s="118">
        <v>4.4000000000000004</v>
      </c>
      <c r="P895" s="119">
        <f t="shared" si="14"/>
        <v>3.99</v>
      </c>
      <c r="Q895" s="122" t="s">
        <v>1454</v>
      </c>
      <c r="R895" s="121" t="s">
        <v>3726</v>
      </c>
      <c r="S895" s="122">
        <v>3.99</v>
      </c>
      <c r="T895" s="122" t="s">
        <v>2533</v>
      </c>
    </row>
    <row r="896" spans="7:20" s="145" customFormat="1" hidden="1">
      <c r="G896" s="152"/>
      <c r="K896" s="128"/>
      <c r="M896" s="114" t="s">
        <v>1322</v>
      </c>
      <c r="N896" s="118">
        <v>8.6</v>
      </c>
      <c r="O896" s="118">
        <v>63.4</v>
      </c>
      <c r="P896" s="119">
        <f t="shared" si="14"/>
        <v>2.6</v>
      </c>
      <c r="Q896" s="122" t="s">
        <v>940</v>
      </c>
      <c r="R896" s="121" t="s">
        <v>4079</v>
      </c>
      <c r="S896" s="122">
        <v>2.6</v>
      </c>
      <c r="T896" s="122" t="s">
        <v>240</v>
      </c>
    </row>
    <row r="897" spans="7:20" s="145" customFormat="1" hidden="1">
      <c r="G897" s="152"/>
      <c r="K897" s="128"/>
      <c r="M897" s="114" t="s">
        <v>1323</v>
      </c>
      <c r="N897" s="118">
        <v>8.3000000000000007</v>
      </c>
      <c r="O897" s="118">
        <v>43.3</v>
      </c>
      <c r="P897" s="119">
        <f t="shared" si="14"/>
        <v>1.6</v>
      </c>
      <c r="Q897" s="122" t="s">
        <v>1324</v>
      </c>
      <c r="R897" s="121" t="s">
        <v>4066</v>
      </c>
      <c r="S897" s="122">
        <v>1.6</v>
      </c>
      <c r="T897" s="122" t="s">
        <v>483</v>
      </c>
    </row>
    <row r="898" spans="7:20" s="145" customFormat="1" hidden="1">
      <c r="G898" s="152"/>
      <c r="K898" s="128"/>
      <c r="M898" s="114" t="s">
        <v>1325</v>
      </c>
      <c r="N898" s="118">
        <v>1.7</v>
      </c>
      <c r="O898" s="118">
        <v>35</v>
      </c>
      <c r="P898" s="119">
        <f t="shared" si="14"/>
        <v>4.2</v>
      </c>
      <c r="Q898" s="122" t="s">
        <v>260</v>
      </c>
      <c r="R898" s="121" t="s">
        <v>3945</v>
      </c>
      <c r="S898" s="122">
        <v>4.2</v>
      </c>
      <c r="T898" s="122" t="s">
        <v>223</v>
      </c>
    </row>
    <row r="899" spans="7:20" s="145" customFormat="1" hidden="1">
      <c r="G899" s="152"/>
      <c r="K899" s="128"/>
      <c r="M899" s="114" t="s">
        <v>1079</v>
      </c>
      <c r="N899" s="118">
        <v>2</v>
      </c>
      <c r="O899" s="118">
        <v>34.5</v>
      </c>
      <c r="P899" s="119">
        <f t="shared" si="14"/>
        <v>5.2</v>
      </c>
      <c r="Q899" s="122" t="s">
        <v>548</v>
      </c>
      <c r="R899" s="121" t="s">
        <v>3946</v>
      </c>
      <c r="S899" s="122">
        <v>5.2</v>
      </c>
      <c r="T899" s="122" t="s">
        <v>466</v>
      </c>
    </row>
    <row r="900" spans="7:20" s="145" customFormat="1" hidden="1">
      <c r="G900" s="152"/>
      <c r="K900" s="128"/>
      <c r="M900" s="114" t="s">
        <v>1080</v>
      </c>
      <c r="N900" s="118">
        <v>2.4</v>
      </c>
      <c r="O900" s="118">
        <v>36</v>
      </c>
      <c r="P900" s="119">
        <f t="shared" si="14"/>
        <v>4.0999999999999996</v>
      </c>
      <c r="Q900" s="122" t="s">
        <v>1081</v>
      </c>
      <c r="R900" s="121" t="s">
        <v>3828</v>
      </c>
      <c r="S900" s="122">
        <v>4.0999999999999996</v>
      </c>
      <c r="T900" s="122" t="s">
        <v>452</v>
      </c>
    </row>
    <row r="901" spans="7:20" s="145" customFormat="1" hidden="1">
      <c r="G901" s="152"/>
      <c r="K901" s="128"/>
      <c r="M901" s="114" t="s">
        <v>1082</v>
      </c>
      <c r="N901" s="118">
        <v>2.5</v>
      </c>
      <c r="O901" s="118">
        <v>32.700000000000003</v>
      </c>
      <c r="P901" s="119">
        <f t="shared" si="14"/>
        <v>5.3</v>
      </c>
      <c r="Q901" s="122" t="s">
        <v>1083</v>
      </c>
      <c r="R901" s="121" t="s">
        <v>3738</v>
      </c>
      <c r="S901" s="122">
        <v>5.3</v>
      </c>
      <c r="T901" s="122" t="s">
        <v>719</v>
      </c>
    </row>
    <row r="902" spans="7:20" s="145" customFormat="1" hidden="1">
      <c r="G902" s="152"/>
      <c r="K902" s="128"/>
      <c r="M902" s="114" t="s">
        <v>1084</v>
      </c>
      <c r="N902" s="118">
        <v>3.1</v>
      </c>
      <c r="O902" s="118">
        <v>20.100000000000001</v>
      </c>
      <c r="P902" s="119">
        <f t="shared" si="14"/>
        <v>4.8499999999999996</v>
      </c>
      <c r="Q902" s="122" t="s">
        <v>1210</v>
      </c>
      <c r="R902" s="121" t="s">
        <v>3729</v>
      </c>
      <c r="S902" s="122">
        <v>4.8499999999999996</v>
      </c>
      <c r="T902" s="122" t="s">
        <v>1263</v>
      </c>
    </row>
    <row r="903" spans="7:20" s="145" customFormat="1" hidden="1">
      <c r="G903" s="152"/>
      <c r="K903" s="128"/>
      <c r="M903" s="114" t="s">
        <v>1332</v>
      </c>
      <c r="N903" s="118">
        <v>3.6</v>
      </c>
      <c r="O903" s="118">
        <v>18.100000000000001</v>
      </c>
      <c r="P903" s="119">
        <f t="shared" si="14"/>
        <v>3.92</v>
      </c>
      <c r="Q903" s="122" t="s">
        <v>1087</v>
      </c>
      <c r="R903" s="121" t="s">
        <v>4467</v>
      </c>
      <c r="S903" s="122">
        <v>3.92</v>
      </c>
      <c r="T903" s="122" t="s">
        <v>2992</v>
      </c>
    </row>
    <row r="904" spans="7:20" s="145" customFormat="1" hidden="1">
      <c r="G904" s="152"/>
      <c r="K904" s="128"/>
      <c r="M904" s="114" t="s">
        <v>1334</v>
      </c>
      <c r="N904" s="118">
        <v>4.9000000000000004</v>
      </c>
      <c r="O904" s="118">
        <v>19.600000000000001</v>
      </c>
      <c r="P904" s="119">
        <f t="shared" si="14"/>
        <v>4.71</v>
      </c>
      <c r="Q904" s="122" t="s">
        <v>1098</v>
      </c>
      <c r="R904" s="121" t="s">
        <v>4458</v>
      </c>
      <c r="S904" s="122">
        <v>4.71</v>
      </c>
      <c r="T904" s="122" t="s">
        <v>1392</v>
      </c>
    </row>
    <row r="905" spans="7:20" s="145" customFormat="1" hidden="1">
      <c r="G905" s="152"/>
      <c r="K905" s="128"/>
      <c r="M905" s="114" t="s">
        <v>1471</v>
      </c>
      <c r="N905" s="118">
        <v>5.4</v>
      </c>
      <c r="O905" s="118">
        <v>20.8</v>
      </c>
      <c r="P905" s="119">
        <f t="shared" si="14"/>
        <v>3.91</v>
      </c>
      <c r="Q905" s="122" t="s">
        <v>1341</v>
      </c>
      <c r="R905" s="121" t="s">
        <v>3914</v>
      </c>
      <c r="S905" s="122">
        <v>3.91</v>
      </c>
      <c r="T905" s="122" t="s">
        <v>3812</v>
      </c>
    </row>
    <row r="906" spans="7:20" s="145" customFormat="1" hidden="1">
      <c r="G906" s="152"/>
      <c r="K906" s="128"/>
      <c r="M906" s="114" t="s">
        <v>1342</v>
      </c>
      <c r="N906" s="118">
        <v>1.9</v>
      </c>
      <c r="O906" s="118">
        <v>37.200000000000003</v>
      </c>
      <c r="P906" s="119">
        <f t="shared" si="14"/>
        <v>5</v>
      </c>
      <c r="Q906" s="120" t="s">
        <v>147</v>
      </c>
      <c r="R906" s="121" t="s">
        <v>3913</v>
      </c>
      <c r="S906" s="122">
        <v>5</v>
      </c>
      <c r="T906" s="122" t="s">
        <v>3266</v>
      </c>
    </row>
    <row r="907" spans="7:20" s="145" customFormat="1" hidden="1">
      <c r="G907" s="152"/>
      <c r="K907" s="128"/>
      <c r="M907" s="114" t="s">
        <v>1343</v>
      </c>
      <c r="N907" s="118">
        <v>6.9</v>
      </c>
      <c r="O907" s="118">
        <v>45.4</v>
      </c>
      <c r="P907" s="119">
        <f t="shared" si="14"/>
        <v>4.32</v>
      </c>
      <c r="Q907" s="122" t="s">
        <v>166</v>
      </c>
      <c r="R907" s="121" t="s">
        <v>3913</v>
      </c>
      <c r="S907" s="122">
        <v>4.32</v>
      </c>
      <c r="T907" s="122" t="s">
        <v>1507</v>
      </c>
    </row>
    <row r="908" spans="7:20" s="145" customFormat="1" hidden="1">
      <c r="G908" s="152"/>
      <c r="K908" s="128"/>
      <c r="M908" s="114" t="s">
        <v>1476</v>
      </c>
      <c r="N908" s="118">
        <v>1</v>
      </c>
      <c r="O908" s="118">
        <v>1.2</v>
      </c>
      <c r="P908" s="119">
        <f t="shared" si="14"/>
        <v>5.42</v>
      </c>
      <c r="Q908" s="120" t="s">
        <v>147</v>
      </c>
      <c r="R908" s="121" t="s">
        <v>4376</v>
      </c>
      <c r="S908" s="122">
        <v>5.42</v>
      </c>
      <c r="T908" s="122" t="s">
        <v>751</v>
      </c>
    </row>
    <row r="909" spans="7:20" s="145" customFormat="1" hidden="1">
      <c r="G909" s="152"/>
      <c r="K909" s="128"/>
      <c r="M909" s="114" t="s">
        <v>1477</v>
      </c>
      <c r="N909" s="118">
        <v>17.8</v>
      </c>
      <c r="O909" s="120" t="s">
        <v>147</v>
      </c>
      <c r="P909" s="119">
        <f t="shared" ref="P909:P972" si="15">SUM(S909:T909)</f>
        <v>4.83</v>
      </c>
      <c r="Q909" s="122" t="s">
        <v>1478</v>
      </c>
      <c r="R909" s="120" t="s">
        <v>147</v>
      </c>
      <c r="S909" s="122">
        <v>4.83</v>
      </c>
      <c r="T909" s="122" t="s">
        <v>377</v>
      </c>
    </row>
    <row r="910" spans="7:20" s="145" customFormat="1" hidden="1">
      <c r="G910" s="152"/>
      <c r="K910" s="128"/>
      <c r="M910" s="114" t="s">
        <v>1479</v>
      </c>
      <c r="N910" s="118">
        <v>2.4</v>
      </c>
      <c r="O910" s="118">
        <v>1</v>
      </c>
      <c r="P910" s="119">
        <f t="shared" si="15"/>
        <v>4.96</v>
      </c>
      <c r="Q910" s="122" t="s">
        <v>343</v>
      </c>
      <c r="R910" s="121" t="s">
        <v>4540</v>
      </c>
      <c r="S910" s="122">
        <v>4.96</v>
      </c>
      <c r="T910" s="122" t="s">
        <v>322</v>
      </c>
    </row>
    <row r="911" spans="7:20" s="145" customFormat="1" hidden="1">
      <c r="G911" s="152"/>
      <c r="K911" s="128"/>
      <c r="M911" s="114" t="s">
        <v>1480</v>
      </c>
      <c r="N911" s="118">
        <v>3.4</v>
      </c>
      <c r="O911" s="118">
        <v>1.4</v>
      </c>
      <c r="P911" s="119">
        <f t="shared" si="15"/>
        <v>5.44</v>
      </c>
      <c r="Q911" s="122" t="s">
        <v>343</v>
      </c>
      <c r="R911" s="121" t="s">
        <v>3952</v>
      </c>
      <c r="S911" s="122">
        <v>5.44</v>
      </c>
      <c r="T911" s="122" t="s">
        <v>1602</v>
      </c>
    </row>
    <row r="912" spans="7:20" s="145" customFormat="1" hidden="1">
      <c r="G912" s="152"/>
      <c r="K912" s="128"/>
      <c r="M912" s="114" t="s">
        <v>1345</v>
      </c>
      <c r="N912" s="118">
        <v>8</v>
      </c>
      <c r="O912" s="118">
        <v>52.6</v>
      </c>
      <c r="P912" s="119">
        <f t="shared" si="15"/>
        <v>3.82</v>
      </c>
      <c r="Q912" s="122" t="s">
        <v>50</v>
      </c>
      <c r="R912" s="121" t="s">
        <v>4287</v>
      </c>
      <c r="S912" s="122">
        <v>3.82</v>
      </c>
      <c r="T912" s="122" t="s">
        <v>3626</v>
      </c>
    </row>
    <row r="913" spans="7:20" s="145" customFormat="1" hidden="1">
      <c r="G913" s="152"/>
      <c r="K913" s="128"/>
      <c r="M913" s="114" t="s">
        <v>1346</v>
      </c>
      <c r="N913" s="118">
        <v>8.9</v>
      </c>
      <c r="O913" s="118">
        <v>58.4</v>
      </c>
      <c r="P913" s="119">
        <f t="shared" si="15"/>
        <v>3.76</v>
      </c>
      <c r="Q913" s="122" t="s">
        <v>944</v>
      </c>
      <c r="R913" s="121" t="s">
        <v>4043</v>
      </c>
      <c r="S913" s="122">
        <v>3.76</v>
      </c>
      <c r="T913" s="122" t="s">
        <v>3664</v>
      </c>
    </row>
    <row r="914" spans="7:20" s="145" customFormat="1" hidden="1">
      <c r="G914" s="152"/>
      <c r="K914" s="128"/>
      <c r="M914" s="114" t="s">
        <v>1347</v>
      </c>
      <c r="N914" s="118">
        <v>2.2999999999999998</v>
      </c>
      <c r="O914" s="118">
        <v>67.8</v>
      </c>
      <c r="P914" s="119">
        <f t="shared" si="15"/>
        <v>4.4000000000000004</v>
      </c>
      <c r="Q914" s="120" t="s">
        <v>147</v>
      </c>
      <c r="R914" s="121" t="s">
        <v>3830</v>
      </c>
      <c r="S914" s="122">
        <v>4.4000000000000004</v>
      </c>
      <c r="T914" s="122" t="s">
        <v>661</v>
      </c>
    </row>
    <row r="915" spans="7:20" s="145" customFormat="1" hidden="1">
      <c r="G915" s="152"/>
      <c r="K915" s="128"/>
      <c r="M915" s="114" t="s">
        <v>1348</v>
      </c>
      <c r="N915" s="118">
        <v>7.9</v>
      </c>
      <c r="O915" s="118">
        <v>13.3</v>
      </c>
      <c r="P915" s="119">
        <f t="shared" si="15"/>
        <v>4.2</v>
      </c>
      <c r="Q915" s="120" t="s">
        <v>147</v>
      </c>
      <c r="R915" s="121" t="s">
        <v>3967</v>
      </c>
      <c r="S915" s="122">
        <v>4.2</v>
      </c>
      <c r="T915" s="122" t="s">
        <v>283</v>
      </c>
    </row>
    <row r="916" spans="7:20" s="145" customFormat="1" hidden="1">
      <c r="G916" s="152"/>
      <c r="K916" s="128"/>
      <c r="M916" s="114" t="s">
        <v>1349</v>
      </c>
      <c r="N916" s="118">
        <v>4.7</v>
      </c>
      <c r="O916" s="118">
        <v>11.3</v>
      </c>
      <c r="P916" s="119">
        <f t="shared" si="15"/>
        <v>5.4</v>
      </c>
      <c r="Q916" s="120" t="s">
        <v>147</v>
      </c>
      <c r="R916" s="121" t="s">
        <v>4126</v>
      </c>
      <c r="S916" s="122">
        <v>5.4</v>
      </c>
      <c r="T916" s="122" t="s">
        <v>468</v>
      </c>
    </row>
    <row r="917" spans="7:20" s="145" customFormat="1" hidden="1">
      <c r="G917" s="152"/>
      <c r="K917" s="128"/>
      <c r="M917" s="114" t="s">
        <v>1350</v>
      </c>
      <c r="N917" s="118">
        <v>9.5</v>
      </c>
      <c r="O917" s="118">
        <v>26.1</v>
      </c>
      <c r="P917" s="119">
        <f t="shared" si="15"/>
        <v>5.04</v>
      </c>
      <c r="Q917" s="120" t="s">
        <v>147</v>
      </c>
      <c r="R917" s="121" t="s">
        <v>3941</v>
      </c>
      <c r="S917" s="122">
        <v>5.04</v>
      </c>
      <c r="T917" s="122" t="s">
        <v>1149</v>
      </c>
    </row>
    <row r="918" spans="7:20" s="145" customFormat="1" hidden="1">
      <c r="G918" s="152"/>
      <c r="K918" s="128"/>
      <c r="M918" s="114" t="s">
        <v>1351</v>
      </c>
      <c r="N918" s="118">
        <v>13</v>
      </c>
      <c r="O918" s="118">
        <v>34.700000000000003</v>
      </c>
      <c r="P918" s="119">
        <f t="shared" si="15"/>
        <v>4.0999999999999996</v>
      </c>
      <c r="Q918" s="120" t="s">
        <v>147</v>
      </c>
      <c r="R918" s="121" t="s">
        <v>4080</v>
      </c>
      <c r="S918" s="122">
        <v>4.0999999999999996</v>
      </c>
      <c r="T918" s="122" t="s">
        <v>223</v>
      </c>
    </row>
    <row r="919" spans="7:20" s="145" customFormat="1" hidden="1">
      <c r="G919" s="152"/>
      <c r="K919" s="128"/>
      <c r="M919" s="114" t="s">
        <v>1352</v>
      </c>
      <c r="N919" s="118">
        <v>5.7</v>
      </c>
      <c r="O919" s="118">
        <v>3.3</v>
      </c>
      <c r="P919" s="119">
        <f t="shared" si="15"/>
        <v>4.0999999999999996</v>
      </c>
      <c r="Q919" s="122" t="s">
        <v>1483</v>
      </c>
      <c r="R919" s="121" t="s">
        <v>4466</v>
      </c>
      <c r="S919" s="122">
        <v>4.0999999999999996</v>
      </c>
      <c r="T919" s="122" t="s">
        <v>223</v>
      </c>
    </row>
    <row r="920" spans="7:20" s="145" customFormat="1" hidden="1">
      <c r="G920" s="152"/>
      <c r="K920" s="128"/>
      <c r="M920" s="114" t="s">
        <v>1484</v>
      </c>
      <c r="N920" s="118">
        <v>11.4</v>
      </c>
      <c r="O920" s="118">
        <v>3.6</v>
      </c>
      <c r="P920" s="119">
        <f t="shared" si="15"/>
        <v>3.9</v>
      </c>
      <c r="Q920" s="122" t="s">
        <v>1485</v>
      </c>
      <c r="R920" s="121" t="s">
        <v>4461</v>
      </c>
      <c r="S920" s="122">
        <v>3.9</v>
      </c>
      <c r="T920" s="122" t="s">
        <v>670</v>
      </c>
    </row>
    <row r="921" spans="7:20" s="145" customFormat="1" hidden="1">
      <c r="G921" s="152"/>
      <c r="K921" s="128"/>
      <c r="M921" s="114" t="s">
        <v>1486</v>
      </c>
      <c r="N921" s="118">
        <v>17.7</v>
      </c>
      <c r="O921" s="118">
        <v>1.2</v>
      </c>
      <c r="P921" s="119">
        <f t="shared" si="15"/>
        <v>5.0999999999999996</v>
      </c>
      <c r="Q921" s="122" t="s">
        <v>1357</v>
      </c>
      <c r="R921" s="121" t="s">
        <v>3933</v>
      </c>
      <c r="S921" s="122">
        <v>5.0999999999999996</v>
      </c>
      <c r="T921" s="122" t="s">
        <v>466</v>
      </c>
    </row>
    <row r="922" spans="7:20" s="145" customFormat="1" hidden="1">
      <c r="G922" s="152"/>
      <c r="K922" s="128"/>
      <c r="M922" s="114" t="s">
        <v>1487</v>
      </c>
      <c r="N922" s="118">
        <v>18.8</v>
      </c>
      <c r="O922" s="118">
        <v>1.3</v>
      </c>
      <c r="P922" s="119">
        <f t="shared" si="15"/>
        <v>5</v>
      </c>
      <c r="Q922" s="122" t="s">
        <v>1505</v>
      </c>
      <c r="R922" s="121" t="s">
        <v>3918</v>
      </c>
      <c r="S922" s="122">
        <v>5</v>
      </c>
      <c r="T922" s="122" t="s">
        <v>728</v>
      </c>
    </row>
    <row r="923" spans="7:20" s="145" customFormat="1" hidden="1">
      <c r="G923" s="152"/>
      <c r="K923" s="128"/>
      <c r="M923" s="114" t="s">
        <v>1488</v>
      </c>
      <c r="N923" s="118">
        <v>13.5</v>
      </c>
      <c r="O923" s="118">
        <v>6.3</v>
      </c>
      <c r="P923" s="119">
        <f t="shared" si="15"/>
        <v>5.2</v>
      </c>
      <c r="Q923" s="122" t="s">
        <v>403</v>
      </c>
      <c r="R923" s="121" t="s">
        <v>4274</v>
      </c>
      <c r="S923" s="122">
        <v>5.2</v>
      </c>
      <c r="T923" s="122" t="s">
        <v>719</v>
      </c>
    </row>
    <row r="924" spans="7:20" s="145" customFormat="1" hidden="1">
      <c r="G924" s="152"/>
      <c r="K924" s="128"/>
      <c r="M924" s="114" t="s">
        <v>1489</v>
      </c>
      <c r="N924" s="118">
        <v>9.5</v>
      </c>
      <c r="O924" s="118">
        <v>18.2</v>
      </c>
      <c r="P924" s="119">
        <f t="shared" si="15"/>
        <v>5.0999999999999996</v>
      </c>
      <c r="Q924" s="122" t="s">
        <v>670</v>
      </c>
      <c r="R924" s="121" t="s">
        <v>4249</v>
      </c>
      <c r="S924" s="122">
        <v>5.0999999999999996</v>
      </c>
      <c r="T924" s="122" t="s">
        <v>466</v>
      </c>
    </row>
    <row r="925" spans="7:20" s="145" customFormat="1" hidden="1">
      <c r="G925" s="152"/>
      <c r="K925" s="128"/>
      <c r="M925" s="114" t="s">
        <v>1490</v>
      </c>
      <c r="N925" s="118">
        <v>2.9</v>
      </c>
      <c r="O925" s="118">
        <v>4.9000000000000004</v>
      </c>
      <c r="P925" s="119">
        <f t="shared" si="15"/>
        <v>5</v>
      </c>
      <c r="Q925" s="122" t="s">
        <v>468</v>
      </c>
      <c r="R925" s="121" t="s">
        <v>3996</v>
      </c>
      <c r="S925" s="122">
        <v>5</v>
      </c>
      <c r="T925" s="122" t="s">
        <v>4019</v>
      </c>
    </row>
    <row r="926" spans="7:20" s="145" customFormat="1" hidden="1">
      <c r="G926" s="152"/>
      <c r="K926" s="128"/>
      <c r="M926" s="114" t="s">
        <v>1362</v>
      </c>
      <c r="N926" s="118">
        <v>4.5</v>
      </c>
      <c r="O926" s="118">
        <v>8.4</v>
      </c>
      <c r="P926" s="119">
        <f t="shared" si="15"/>
        <v>3.92</v>
      </c>
      <c r="Q926" s="122" t="s">
        <v>1309</v>
      </c>
      <c r="R926" s="121" t="s">
        <v>4461</v>
      </c>
      <c r="S926" s="122">
        <v>3.92</v>
      </c>
      <c r="T926" s="122" t="s">
        <v>50</v>
      </c>
    </row>
    <row r="927" spans="7:20" s="145" customFormat="1" hidden="1">
      <c r="G927" s="152"/>
      <c r="K927" s="128"/>
      <c r="M927" s="114" t="s">
        <v>1609</v>
      </c>
      <c r="N927" s="118">
        <v>4.4000000000000004</v>
      </c>
      <c r="O927" s="118">
        <v>8.5</v>
      </c>
      <c r="P927" s="119">
        <f t="shared" si="15"/>
        <v>3.52</v>
      </c>
      <c r="Q927" s="122" t="s">
        <v>1610</v>
      </c>
      <c r="R927" s="121" t="s">
        <v>4081</v>
      </c>
      <c r="S927" s="122">
        <v>3.52</v>
      </c>
      <c r="T927" s="122" t="s">
        <v>1505</v>
      </c>
    </row>
    <row r="928" spans="7:20" s="145" customFormat="1" hidden="1">
      <c r="G928" s="152"/>
      <c r="K928" s="128"/>
      <c r="M928" s="114" t="s">
        <v>1611</v>
      </c>
      <c r="N928" s="118">
        <v>8.4</v>
      </c>
      <c r="O928" s="118">
        <v>15.3</v>
      </c>
      <c r="P928" s="119">
        <f t="shared" si="15"/>
        <v>2.5499999999999998</v>
      </c>
      <c r="Q928" s="122" t="s">
        <v>1612</v>
      </c>
      <c r="R928" s="121" t="s">
        <v>4273</v>
      </c>
      <c r="S928" s="122">
        <v>2.5499999999999998</v>
      </c>
      <c r="T928" s="122" t="s">
        <v>1381</v>
      </c>
    </row>
    <row r="929" spans="7:20" s="145" customFormat="1" hidden="1">
      <c r="G929" s="152"/>
      <c r="K929" s="128"/>
      <c r="M929" s="114" t="s">
        <v>1494</v>
      </c>
      <c r="N929" s="118">
        <v>8.1</v>
      </c>
      <c r="O929" s="118">
        <v>18.399999999999999</v>
      </c>
      <c r="P929" s="119">
        <f t="shared" si="15"/>
        <v>4.6100000000000003</v>
      </c>
      <c r="Q929" s="122" t="s">
        <v>1495</v>
      </c>
      <c r="R929" s="121" t="s">
        <v>3918</v>
      </c>
      <c r="S929" s="122">
        <v>4.6100000000000003</v>
      </c>
      <c r="T929" s="122" t="s">
        <v>1392</v>
      </c>
    </row>
    <row r="930" spans="7:20" s="145" customFormat="1" hidden="1">
      <c r="G930" s="152"/>
      <c r="K930" s="128"/>
      <c r="M930" s="114" t="s">
        <v>1496</v>
      </c>
      <c r="N930" s="118">
        <v>6</v>
      </c>
      <c r="O930" s="118">
        <v>13.7</v>
      </c>
      <c r="P930" s="119">
        <f t="shared" si="15"/>
        <v>1.96</v>
      </c>
      <c r="Q930" s="122" t="s">
        <v>217</v>
      </c>
      <c r="R930" s="121" t="s">
        <v>4447</v>
      </c>
      <c r="S930" s="122">
        <v>1.96</v>
      </c>
      <c r="T930" s="122" t="s">
        <v>2826</v>
      </c>
    </row>
    <row r="931" spans="7:20" s="145" customFormat="1" hidden="1">
      <c r="G931" s="152"/>
      <c r="K931" s="128"/>
      <c r="M931" s="114" t="s">
        <v>1497</v>
      </c>
      <c r="N931" s="118">
        <v>1.8</v>
      </c>
      <c r="O931" s="118">
        <v>13.8</v>
      </c>
      <c r="P931" s="119">
        <f t="shared" si="15"/>
        <v>1.36</v>
      </c>
      <c r="Q931" s="122" t="s">
        <v>450</v>
      </c>
      <c r="R931" s="121" t="s">
        <v>3902</v>
      </c>
      <c r="S931" s="122">
        <v>1.36</v>
      </c>
      <c r="T931" s="122" t="s">
        <v>1083</v>
      </c>
    </row>
    <row r="932" spans="7:20" s="145" customFormat="1" hidden="1">
      <c r="G932" s="152"/>
      <c r="K932" s="128"/>
      <c r="M932" s="114" t="s">
        <v>1498</v>
      </c>
      <c r="N932" s="118">
        <v>1.7</v>
      </c>
      <c r="O932" s="118">
        <v>8.1</v>
      </c>
      <c r="P932" s="119">
        <f t="shared" si="15"/>
        <v>5.1100000000000003</v>
      </c>
      <c r="Q932" s="122" t="s">
        <v>1499</v>
      </c>
      <c r="R932" s="121" t="s">
        <v>3971</v>
      </c>
      <c r="S932" s="122">
        <v>5.1100000000000003</v>
      </c>
      <c r="T932" s="122" t="s">
        <v>982</v>
      </c>
    </row>
    <row r="933" spans="7:20" s="145" customFormat="1" hidden="1">
      <c r="G933" s="152"/>
      <c r="K933" s="128"/>
      <c r="M933" s="114" t="s">
        <v>1618</v>
      </c>
      <c r="N933" s="118">
        <v>2.6</v>
      </c>
      <c r="O933" s="118">
        <v>6.7</v>
      </c>
      <c r="P933" s="119">
        <f t="shared" si="15"/>
        <v>4.03</v>
      </c>
      <c r="Q933" s="122" t="s">
        <v>1619</v>
      </c>
      <c r="R933" s="121" t="s">
        <v>4297</v>
      </c>
      <c r="S933" s="122">
        <v>4.03</v>
      </c>
      <c r="T933" s="122" t="s">
        <v>223</v>
      </c>
    </row>
    <row r="934" spans="7:20" s="145" customFormat="1" hidden="1">
      <c r="G934" s="152"/>
      <c r="K934" s="128"/>
      <c r="M934" s="114" t="s">
        <v>1620</v>
      </c>
      <c r="N934" s="118">
        <v>6.4</v>
      </c>
      <c r="O934" s="118">
        <v>12.9</v>
      </c>
      <c r="P934" s="119">
        <f t="shared" si="15"/>
        <v>3.86</v>
      </c>
      <c r="Q934" s="122" t="s">
        <v>1621</v>
      </c>
      <c r="R934" s="121" t="s">
        <v>4468</v>
      </c>
      <c r="S934" s="122">
        <v>3.86</v>
      </c>
      <c r="T934" s="122" t="s">
        <v>2893</v>
      </c>
    </row>
    <row r="935" spans="7:20" s="145" customFormat="1" hidden="1">
      <c r="G935" s="152"/>
      <c r="K935" s="128"/>
      <c r="M935" s="114" t="s">
        <v>1622</v>
      </c>
      <c r="N935" s="118">
        <v>6.3</v>
      </c>
      <c r="O935" s="118">
        <v>12.8</v>
      </c>
      <c r="P935" s="119">
        <f t="shared" si="15"/>
        <v>5.07</v>
      </c>
      <c r="Q935" s="122" t="s">
        <v>745</v>
      </c>
      <c r="R935" s="121" t="s">
        <v>3945</v>
      </c>
      <c r="S935" s="122">
        <v>5.07</v>
      </c>
      <c r="T935" s="122" t="s">
        <v>618</v>
      </c>
    </row>
    <row r="936" spans="7:20" s="145" customFormat="1" hidden="1">
      <c r="G936" s="152"/>
      <c r="K936" s="128"/>
      <c r="M936" s="114" t="s">
        <v>1623</v>
      </c>
      <c r="N936" s="118">
        <v>7.9</v>
      </c>
      <c r="O936" s="118">
        <v>17.8</v>
      </c>
      <c r="P936" s="119">
        <f t="shared" si="15"/>
        <v>5.2</v>
      </c>
      <c r="Q936" s="122" t="s">
        <v>1624</v>
      </c>
      <c r="R936" s="121" t="s">
        <v>4026</v>
      </c>
      <c r="S936" s="122">
        <v>5.2</v>
      </c>
      <c r="T936" s="122" t="s">
        <v>234</v>
      </c>
    </row>
    <row r="937" spans="7:20" s="145" customFormat="1" hidden="1">
      <c r="G937" s="152"/>
      <c r="K937" s="128"/>
      <c r="M937" s="114" t="s">
        <v>1625</v>
      </c>
      <c r="N937" s="118">
        <v>5.9</v>
      </c>
      <c r="O937" s="118">
        <v>14.3</v>
      </c>
      <c r="P937" s="119">
        <f t="shared" si="15"/>
        <v>2.9</v>
      </c>
      <c r="Q937" s="122" t="s">
        <v>1626</v>
      </c>
      <c r="R937" s="121" t="s">
        <v>4024</v>
      </c>
      <c r="S937" s="122">
        <v>2.9</v>
      </c>
      <c r="T937" s="122" t="s">
        <v>558</v>
      </c>
    </row>
    <row r="938" spans="7:20" s="145" customFormat="1" hidden="1">
      <c r="G938" s="152"/>
      <c r="K938" s="128"/>
      <c r="M938" s="114" t="s">
        <v>1509</v>
      </c>
      <c r="N938" s="118">
        <v>5.9</v>
      </c>
      <c r="O938" s="118">
        <v>12.6</v>
      </c>
      <c r="P938" s="119">
        <f t="shared" si="15"/>
        <v>3.8</v>
      </c>
      <c r="Q938" s="122" t="s">
        <v>875</v>
      </c>
      <c r="R938" s="121" t="s">
        <v>3783</v>
      </c>
      <c r="S938" s="122">
        <v>3.8</v>
      </c>
      <c r="T938" s="122" t="s">
        <v>670</v>
      </c>
    </row>
    <row r="939" spans="7:20" s="145" customFormat="1" hidden="1">
      <c r="G939" s="152"/>
      <c r="K939" s="128"/>
      <c r="M939" s="114" t="s">
        <v>1510</v>
      </c>
      <c r="N939" s="118">
        <v>7.7</v>
      </c>
      <c r="O939" s="118">
        <v>20.100000000000001</v>
      </c>
      <c r="P939" s="119">
        <f t="shared" si="15"/>
        <v>1.95</v>
      </c>
      <c r="Q939" s="122" t="s">
        <v>1511</v>
      </c>
      <c r="R939" s="121" t="s">
        <v>4200</v>
      </c>
      <c r="S939" s="122">
        <v>1.95</v>
      </c>
      <c r="T939" s="122" t="s">
        <v>1778</v>
      </c>
    </row>
    <row r="940" spans="7:20" s="145" customFormat="1" hidden="1">
      <c r="G940" s="152"/>
      <c r="K940" s="128"/>
      <c r="M940" s="114" t="s">
        <v>1385</v>
      </c>
      <c r="N940" s="118">
        <v>7.7</v>
      </c>
      <c r="O940" s="118">
        <v>20.100000000000001</v>
      </c>
      <c r="P940" s="119">
        <f t="shared" si="15"/>
        <v>3.99</v>
      </c>
      <c r="Q940" s="122" t="s">
        <v>1263</v>
      </c>
      <c r="R940" s="121" t="s">
        <v>4556</v>
      </c>
      <c r="S940" s="122">
        <v>3.99</v>
      </c>
      <c r="T940" s="122" t="s">
        <v>2407</v>
      </c>
    </row>
    <row r="941" spans="7:20" s="145" customFormat="1" hidden="1">
      <c r="G941" s="152"/>
      <c r="K941" s="128"/>
      <c r="M941" s="114" t="s">
        <v>1136</v>
      </c>
      <c r="N941" s="118">
        <v>5.6</v>
      </c>
      <c r="O941" s="118">
        <v>12.4</v>
      </c>
      <c r="P941" s="119">
        <f t="shared" si="15"/>
        <v>5.12</v>
      </c>
      <c r="Q941" s="122" t="s">
        <v>332</v>
      </c>
      <c r="R941" s="121" t="s">
        <v>3774</v>
      </c>
      <c r="S941" s="122">
        <v>5.12</v>
      </c>
      <c r="T941" s="122" t="s">
        <v>642</v>
      </c>
    </row>
    <row r="942" spans="7:20" s="145" customFormat="1" hidden="1">
      <c r="G942" s="152"/>
      <c r="K942" s="128"/>
      <c r="M942" s="114" t="s">
        <v>1137</v>
      </c>
      <c r="N942" s="118">
        <v>5.6</v>
      </c>
      <c r="O942" s="118">
        <v>12.4</v>
      </c>
      <c r="P942" s="119">
        <f t="shared" si="15"/>
        <v>3.53</v>
      </c>
      <c r="Q942" s="122" t="s">
        <v>234</v>
      </c>
      <c r="R942" s="121" t="s">
        <v>4035</v>
      </c>
      <c r="S942" s="122">
        <v>3.53</v>
      </c>
      <c r="T942" s="122" t="s">
        <v>569</v>
      </c>
    </row>
    <row r="943" spans="7:20" s="145" customFormat="1" hidden="1">
      <c r="G943" s="152"/>
      <c r="K943" s="128"/>
      <c r="M943" s="114" t="s">
        <v>1270</v>
      </c>
      <c r="N943" s="118">
        <v>9.6999999999999993</v>
      </c>
      <c r="O943" s="118">
        <v>21.8</v>
      </c>
      <c r="P943" s="119">
        <f t="shared" si="15"/>
        <v>1.82</v>
      </c>
      <c r="Q943" s="122" t="s">
        <v>190</v>
      </c>
      <c r="R943" s="121" t="s">
        <v>3725</v>
      </c>
      <c r="S943" s="122">
        <v>1.82</v>
      </c>
      <c r="T943" s="122" t="s">
        <v>3003</v>
      </c>
    </row>
    <row r="944" spans="7:20" s="145" customFormat="1" hidden="1">
      <c r="G944" s="152"/>
      <c r="K944" s="128"/>
      <c r="M944" s="114" t="s">
        <v>1390</v>
      </c>
      <c r="N944" s="118">
        <v>10.5</v>
      </c>
      <c r="O944" s="118">
        <v>4.8</v>
      </c>
      <c r="P944" s="119">
        <f t="shared" si="15"/>
        <v>4.87</v>
      </c>
      <c r="Q944" s="122" t="s">
        <v>586</v>
      </c>
      <c r="R944" s="121" t="s">
        <v>3910</v>
      </c>
      <c r="S944" s="122">
        <v>4.87</v>
      </c>
      <c r="T944" s="122" t="s">
        <v>1798</v>
      </c>
    </row>
    <row r="945" spans="7:20" s="145" customFormat="1" hidden="1">
      <c r="G945" s="152"/>
      <c r="K945" s="128"/>
      <c r="M945" s="114" t="s">
        <v>1391</v>
      </c>
      <c r="N945" s="118">
        <v>14.6</v>
      </c>
      <c r="O945" s="118">
        <v>4.5999999999999996</v>
      </c>
      <c r="P945" s="119">
        <f t="shared" si="15"/>
        <v>2.25</v>
      </c>
      <c r="Q945" s="122" t="s">
        <v>1392</v>
      </c>
      <c r="R945" s="121" t="s">
        <v>4034</v>
      </c>
      <c r="S945" s="122">
        <v>2.25</v>
      </c>
      <c r="T945" s="122" t="s">
        <v>997</v>
      </c>
    </row>
    <row r="946" spans="7:20" s="145" customFormat="1" hidden="1">
      <c r="G946" s="152"/>
      <c r="K946" s="128"/>
      <c r="M946" s="114" t="s">
        <v>1271</v>
      </c>
      <c r="N946" s="118">
        <v>27.4</v>
      </c>
      <c r="O946" s="118">
        <v>2</v>
      </c>
      <c r="P946" s="119">
        <f t="shared" si="15"/>
        <v>5.2</v>
      </c>
      <c r="Q946" s="122" t="s">
        <v>240</v>
      </c>
      <c r="R946" s="121" t="s">
        <v>4397</v>
      </c>
      <c r="S946" s="122">
        <v>5.2</v>
      </c>
      <c r="T946" s="122" t="s">
        <v>468</v>
      </c>
    </row>
    <row r="947" spans="7:20" s="145" customFormat="1" hidden="1">
      <c r="G947" s="152"/>
      <c r="K947" s="128"/>
      <c r="M947" s="114" t="s">
        <v>1393</v>
      </c>
      <c r="N947" s="118">
        <v>12.4</v>
      </c>
      <c r="O947" s="118">
        <v>4.9000000000000004</v>
      </c>
      <c r="P947" s="119">
        <f t="shared" si="15"/>
        <v>4.9000000000000004</v>
      </c>
      <c r="Q947" s="122" t="s">
        <v>240</v>
      </c>
      <c r="R947" s="121" t="s">
        <v>4001</v>
      </c>
      <c r="S947" s="122">
        <v>4.9000000000000004</v>
      </c>
      <c r="T947" s="122" t="s">
        <v>466</v>
      </c>
    </row>
    <row r="948" spans="7:20" s="145" customFormat="1" hidden="1">
      <c r="G948" s="152"/>
      <c r="K948" s="128"/>
      <c r="M948" s="114" t="s">
        <v>1394</v>
      </c>
      <c r="N948" s="118">
        <v>18.5</v>
      </c>
      <c r="O948" s="118">
        <v>2.6</v>
      </c>
      <c r="P948" s="119">
        <f t="shared" si="15"/>
        <v>4.9000000000000004</v>
      </c>
      <c r="Q948" s="122" t="s">
        <v>1244</v>
      </c>
      <c r="R948" s="121" t="s">
        <v>4122</v>
      </c>
      <c r="S948" s="122">
        <v>4.9000000000000004</v>
      </c>
      <c r="T948" s="122" t="s">
        <v>466</v>
      </c>
    </row>
    <row r="949" spans="7:20" s="145" customFormat="1" hidden="1">
      <c r="G949" s="152"/>
      <c r="K949" s="128"/>
      <c r="M949" s="114" t="s">
        <v>1401</v>
      </c>
      <c r="N949" s="118">
        <v>19.600000000000001</v>
      </c>
      <c r="O949" s="118">
        <v>2.7</v>
      </c>
      <c r="P949" s="119">
        <f t="shared" si="15"/>
        <v>5.2</v>
      </c>
      <c r="Q949" s="122" t="s">
        <v>751</v>
      </c>
      <c r="R949" s="121" t="s">
        <v>3896</v>
      </c>
      <c r="S949" s="122">
        <v>5.2</v>
      </c>
      <c r="T949" s="122" t="s">
        <v>468</v>
      </c>
    </row>
    <row r="950" spans="7:20" s="145" customFormat="1" hidden="1">
      <c r="G950" s="152"/>
      <c r="K950" s="128"/>
      <c r="M950" s="114" t="s">
        <v>1402</v>
      </c>
      <c r="N950" s="118">
        <v>12.1</v>
      </c>
      <c r="O950" s="118">
        <v>5.4</v>
      </c>
      <c r="P950" s="119">
        <f t="shared" si="15"/>
        <v>5.2</v>
      </c>
      <c r="Q950" s="122" t="s">
        <v>602</v>
      </c>
      <c r="R950" s="121" t="s">
        <v>4298</v>
      </c>
      <c r="S950" s="122">
        <v>5.2</v>
      </c>
      <c r="T950" s="122" t="s">
        <v>468</v>
      </c>
    </row>
    <row r="951" spans="7:20" s="145" customFormat="1" hidden="1">
      <c r="G951" s="152"/>
      <c r="K951" s="128"/>
      <c r="M951" s="114" t="s">
        <v>1403</v>
      </c>
      <c r="N951" s="118">
        <v>8.5</v>
      </c>
      <c r="O951" s="118">
        <v>18.2</v>
      </c>
      <c r="P951" s="119">
        <f t="shared" si="15"/>
        <v>4.5999999999999996</v>
      </c>
      <c r="Q951" s="122" t="s">
        <v>1404</v>
      </c>
      <c r="R951" s="121" t="s">
        <v>4273</v>
      </c>
      <c r="S951" s="122">
        <v>4.5999999999999996</v>
      </c>
      <c r="T951" s="122" t="s">
        <v>377</v>
      </c>
    </row>
    <row r="952" spans="7:20" s="145" customFormat="1" hidden="1">
      <c r="G952" s="152"/>
      <c r="K952" s="128"/>
      <c r="M952" s="114" t="s">
        <v>1533</v>
      </c>
      <c r="N952" s="118">
        <v>11.7</v>
      </c>
      <c r="O952" s="118">
        <v>2.5</v>
      </c>
      <c r="P952" s="119">
        <f t="shared" si="15"/>
        <v>4</v>
      </c>
      <c r="Q952" s="122" t="s">
        <v>692</v>
      </c>
      <c r="R952" s="121" t="s">
        <v>4145</v>
      </c>
      <c r="S952" s="122">
        <v>4</v>
      </c>
      <c r="T952" s="122" t="s">
        <v>283</v>
      </c>
    </row>
    <row r="953" spans="7:20" s="145" customFormat="1" hidden="1">
      <c r="G953" s="152"/>
      <c r="K953" s="128"/>
      <c r="M953" s="114" t="s">
        <v>1534</v>
      </c>
      <c r="N953" s="118">
        <v>18.600000000000001</v>
      </c>
      <c r="O953" s="118">
        <v>5.5</v>
      </c>
      <c r="P953" s="119">
        <f t="shared" si="15"/>
        <v>4.8</v>
      </c>
      <c r="Q953" s="122" t="s">
        <v>377</v>
      </c>
      <c r="R953" s="121" t="s">
        <v>4276</v>
      </c>
      <c r="S953" s="122">
        <v>4.8</v>
      </c>
      <c r="T953" s="122" t="s">
        <v>728</v>
      </c>
    </row>
    <row r="954" spans="7:20" s="145" customFormat="1" hidden="1">
      <c r="G954" s="152"/>
      <c r="K954" s="128"/>
      <c r="M954" s="114" t="s">
        <v>1407</v>
      </c>
      <c r="N954" s="118">
        <v>8.8000000000000007</v>
      </c>
      <c r="O954" s="118">
        <v>1.5</v>
      </c>
      <c r="P954" s="119">
        <f t="shared" si="15"/>
        <v>3.83</v>
      </c>
      <c r="Q954" s="122" t="s">
        <v>1408</v>
      </c>
      <c r="R954" s="121" t="s">
        <v>3783</v>
      </c>
      <c r="S954" s="122">
        <v>3.83</v>
      </c>
      <c r="T954" s="122" t="s">
        <v>2507</v>
      </c>
    </row>
    <row r="955" spans="7:20" s="145" customFormat="1" hidden="1">
      <c r="G955" s="152"/>
      <c r="K955" s="128"/>
      <c r="M955" s="114" t="s">
        <v>1409</v>
      </c>
      <c r="N955" s="118">
        <v>1.8</v>
      </c>
      <c r="O955" s="118">
        <v>9.6</v>
      </c>
      <c r="P955" s="119">
        <f t="shared" si="15"/>
        <v>5.0999999999999996</v>
      </c>
      <c r="Q955" s="122" t="s">
        <v>503</v>
      </c>
      <c r="R955" s="121" t="s">
        <v>4218</v>
      </c>
      <c r="S955" s="122">
        <v>5.0999999999999996</v>
      </c>
      <c r="T955" s="122" t="s">
        <v>234</v>
      </c>
    </row>
    <row r="956" spans="7:20" s="145" customFormat="1" hidden="1">
      <c r="G956" s="152"/>
      <c r="K956" s="128"/>
      <c r="M956" s="114" t="s">
        <v>1410</v>
      </c>
      <c r="N956" s="118">
        <v>2.6</v>
      </c>
      <c r="O956" s="118">
        <v>9.3000000000000007</v>
      </c>
      <c r="P956" s="119">
        <f t="shared" si="15"/>
        <v>4.8</v>
      </c>
      <c r="Q956" s="122" t="s">
        <v>1411</v>
      </c>
      <c r="R956" s="121" t="s">
        <v>4447</v>
      </c>
      <c r="S956" s="122">
        <v>4.8</v>
      </c>
      <c r="T956" s="122" t="s">
        <v>728</v>
      </c>
    </row>
    <row r="957" spans="7:20" s="145" customFormat="1" hidden="1">
      <c r="G957" s="152"/>
      <c r="K957" s="128"/>
      <c r="M957" s="114" t="s">
        <v>1538</v>
      </c>
      <c r="N957" s="118">
        <v>7.5</v>
      </c>
      <c r="O957" s="118">
        <v>6.5</v>
      </c>
      <c r="P957" s="119">
        <f t="shared" si="15"/>
        <v>1.72</v>
      </c>
      <c r="Q957" s="122" t="s">
        <v>1539</v>
      </c>
      <c r="R957" s="121" t="s">
        <v>4032</v>
      </c>
      <c r="S957" s="122">
        <v>1.72</v>
      </c>
      <c r="T957" s="122" t="s">
        <v>4004</v>
      </c>
    </row>
    <row r="958" spans="7:20" s="145" customFormat="1" hidden="1">
      <c r="G958" s="152"/>
      <c r="K958" s="128"/>
      <c r="M958" s="114" t="s">
        <v>1540</v>
      </c>
      <c r="N958" s="118">
        <v>6.3</v>
      </c>
      <c r="O958" s="118">
        <v>5.9</v>
      </c>
      <c r="P958" s="119">
        <f t="shared" si="15"/>
        <v>1.72</v>
      </c>
      <c r="Q958" s="122" t="s">
        <v>670</v>
      </c>
      <c r="R958" s="121" t="s">
        <v>4035</v>
      </c>
      <c r="S958" s="122">
        <v>1.72</v>
      </c>
      <c r="T958" s="122" t="s">
        <v>4004</v>
      </c>
    </row>
    <row r="959" spans="7:20" s="145" customFormat="1" hidden="1">
      <c r="G959" s="152"/>
      <c r="K959" s="128"/>
      <c r="M959" s="114" t="s">
        <v>1665</v>
      </c>
      <c r="N959" s="118">
        <v>5.4</v>
      </c>
      <c r="O959" s="118">
        <v>4.7</v>
      </c>
      <c r="P959" s="119">
        <f t="shared" si="15"/>
        <v>3.73</v>
      </c>
      <c r="Q959" s="122" t="s">
        <v>1416</v>
      </c>
      <c r="R959" s="121" t="s">
        <v>4418</v>
      </c>
      <c r="S959" s="122">
        <v>3.73</v>
      </c>
      <c r="T959" s="122" t="s">
        <v>2893</v>
      </c>
    </row>
    <row r="960" spans="7:20" s="145" customFormat="1" hidden="1">
      <c r="G960" s="152"/>
      <c r="K960" s="128"/>
      <c r="M960" s="114" t="s">
        <v>1541</v>
      </c>
      <c r="N960" s="118">
        <v>5.3</v>
      </c>
      <c r="O960" s="118">
        <v>4.7</v>
      </c>
      <c r="P960" s="119">
        <f t="shared" si="15"/>
        <v>3.86</v>
      </c>
      <c r="Q960" s="122" t="s">
        <v>1123</v>
      </c>
      <c r="R960" s="121" t="s">
        <v>4298</v>
      </c>
      <c r="S960" s="122">
        <v>3.86</v>
      </c>
      <c r="T960" s="122" t="s">
        <v>1336</v>
      </c>
    </row>
    <row r="961" spans="7:20" s="145" customFormat="1" hidden="1">
      <c r="G961" s="152"/>
      <c r="K961" s="128"/>
      <c r="M961" s="114" t="s">
        <v>1542</v>
      </c>
      <c r="N961" s="118">
        <v>9.1</v>
      </c>
      <c r="O961" s="118">
        <v>1.4</v>
      </c>
      <c r="P961" s="119">
        <f t="shared" si="15"/>
        <v>4.09</v>
      </c>
      <c r="Q961" s="120" t="s">
        <v>147</v>
      </c>
      <c r="R961" s="121" t="s">
        <v>3902</v>
      </c>
      <c r="S961" s="122">
        <v>4.09</v>
      </c>
      <c r="T961" s="122" t="s">
        <v>3390</v>
      </c>
    </row>
    <row r="962" spans="7:20" s="145" customFormat="1" hidden="1">
      <c r="G962" s="152"/>
      <c r="K962" s="128"/>
      <c r="M962" s="114" t="s">
        <v>1543</v>
      </c>
      <c r="N962" s="118">
        <v>12.4</v>
      </c>
      <c r="O962" s="118">
        <v>1.5</v>
      </c>
      <c r="P962" s="119">
        <f t="shared" si="15"/>
        <v>1.36</v>
      </c>
      <c r="Q962" s="122" t="s">
        <v>1544</v>
      </c>
      <c r="R962" s="121" t="s">
        <v>3728</v>
      </c>
      <c r="S962" s="122">
        <v>1.36</v>
      </c>
      <c r="T962" s="122" t="s">
        <v>1262</v>
      </c>
    </row>
    <row r="963" spans="7:20" s="145" customFormat="1" hidden="1">
      <c r="G963" s="152"/>
      <c r="K963" s="128"/>
      <c r="M963" s="114" t="s">
        <v>1545</v>
      </c>
      <c r="N963" s="118">
        <v>11.3</v>
      </c>
      <c r="O963" s="118">
        <v>1.9</v>
      </c>
      <c r="P963" s="119">
        <f t="shared" si="15"/>
        <v>2.63</v>
      </c>
      <c r="Q963" s="122" t="s">
        <v>1336</v>
      </c>
      <c r="R963" s="121" t="s">
        <v>3918</v>
      </c>
      <c r="S963" s="122">
        <v>2.63</v>
      </c>
      <c r="T963" s="122" t="s">
        <v>1734</v>
      </c>
    </row>
    <row r="964" spans="7:20" s="145" customFormat="1" hidden="1">
      <c r="G964" s="152"/>
      <c r="K964" s="128"/>
      <c r="M964" s="114" t="s">
        <v>1421</v>
      </c>
      <c r="N964" s="118">
        <v>1.7</v>
      </c>
      <c r="O964" s="118">
        <v>4.4000000000000004</v>
      </c>
      <c r="P964" s="119">
        <f t="shared" si="15"/>
        <v>4.03</v>
      </c>
      <c r="Q964" s="122" t="s">
        <v>1422</v>
      </c>
      <c r="R964" s="121" t="s">
        <v>3932</v>
      </c>
      <c r="S964" s="122">
        <v>4.03</v>
      </c>
      <c r="T964" s="122" t="s">
        <v>3629</v>
      </c>
    </row>
    <row r="965" spans="7:20" s="145" customFormat="1" hidden="1">
      <c r="G965" s="152"/>
      <c r="K965" s="128"/>
      <c r="M965" s="114" t="s">
        <v>1678</v>
      </c>
      <c r="N965" s="118">
        <v>11.4</v>
      </c>
      <c r="O965" s="118">
        <v>4.2</v>
      </c>
      <c r="P965" s="119">
        <f t="shared" si="15"/>
        <v>3.69</v>
      </c>
      <c r="Q965" s="122" t="s">
        <v>694</v>
      </c>
      <c r="R965" s="121" t="s">
        <v>4152</v>
      </c>
      <c r="S965" s="122">
        <v>3.69</v>
      </c>
      <c r="T965" s="122" t="s">
        <v>335</v>
      </c>
    </row>
    <row r="966" spans="7:20" s="145" customFormat="1" hidden="1">
      <c r="G966" s="152"/>
      <c r="K966" s="128"/>
      <c r="M966" s="114" t="s">
        <v>1679</v>
      </c>
      <c r="N966" s="118">
        <v>11.4</v>
      </c>
      <c r="O966" s="118">
        <v>4.2</v>
      </c>
      <c r="P966" s="119">
        <f t="shared" si="15"/>
        <v>3.63</v>
      </c>
      <c r="Q966" s="122" t="s">
        <v>1680</v>
      </c>
      <c r="R966" s="121" t="s">
        <v>3906</v>
      </c>
      <c r="S966" s="122">
        <v>3.63</v>
      </c>
      <c r="T966" s="122" t="s">
        <v>2472</v>
      </c>
    </row>
    <row r="967" spans="7:20" s="145" customFormat="1" hidden="1">
      <c r="G967" s="152"/>
      <c r="K967" s="128"/>
      <c r="M967" s="114" t="s">
        <v>1551</v>
      </c>
      <c r="N967" s="118">
        <v>1.6</v>
      </c>
      <c r="O967" s="118">
        <v>4.5999999999999996</v>
      </c>
      <c r="P967" s="119">
        <f t="shared" si="15"/>
        <v>3.9</v>
      </c>
      <c r="Q967" s="122" t="s">
        <v>1552</v>
      </c>
      <c r="R967" s="121" t="s">
        <v>4447</v>
      </c>
      <c r="S967" s="122">
        <v>3.9</v>
      </c>
      <c r="T967" s="122" t="s">
        <v>2524</v>
      </c>
    </row>
    <row r="968" spans="7:20" s="145" customFormat="1" hidden="1">
      <c r="G968" s="152"/>
      <c r="K968" s="128"/>
      <c r="M968" s="114" t="s">
        <v>1553</v>
      </c>
      <c r="N968" s="118">
        <v>7.1</v>
      </c>
      <c r="O968" s="118">
        <v>20.9</v>
      </c>
      <c r="P968" s="119">
        <f t="shared" si="15"/>
        <v>1.72</v>
      </c>
      <c r="Q968" s="122" t="s">
        <v>1554</v>
      </c>
      <c r="R968" s="121" t="s">
        <v>3946</v>
      </c>
      <c r="S968" s="122">
        <v>1.72</v>
      </c>
      <c r="T968" s="122" t="s">
        <v>2826</v>
      </c>
    </row>
    <row r="969" spans="7:20" s="145" customFormat="1" hidden="1">
      <c r="G969" s="152"/>
      <c r="K969" s="128"/>
      <c r="M969" s="114" t="s">
        <v>1555</v>
      </c>
      <c r="N969" s="118">
        <v>7.4</v>
      </c>
      <c r="O969" s="118">
        <v>21.9</v>
      </c>
      <c r="P969" s="119">
        <f t="shared" si="15"/>
        <v>3.9</v>
      </c>
      <c r="Q969" s="122" t="s">
        <v>1485</v>
      </c>
      <c r="R969" s="121" t="s">
        <v>4450</v>
      </c>
      <c r="S969" s="122">
        <v>3.9</v>
      </c>
      <c r="T969" s="122" t="s">
        <v>283</v>
      </c>
    </row>
    <row r="970" spans="7:20" s="145" customFormat="1" hidden="1">
      <c r="G970" s="152"/>
      <c r="K970" s="128"/>
      <c r="M970" s="114" t="s">
        <v>1556</v>
      </c>
      <c r="N970" s="118">
        <v>14.4</v>
      </c>
      <c r="O970" s="118">
        <v>3.9</v>
      </c>
      <c r="P970" s="119">
        <f t="shared" si="15"/>
        <v>3.9</v>
      </c>
      <c r="Q970" s="122" t="s">
        <v>1557</v>
      </c>
      <c r="R970" s="121" t="s">
        <v>4298</v>
      </c>
      <c r="S970" s="122">
        <v>3.9</v>
      </c>
      <c r="T970" s="122" t="s">
        <v>283</v>
      </c>
    </row>
    <row r="971" spans="7:20" s="145" customFormat="1" hidden="1">
      <c r="G971" s="152"/>
      <c r="K971" s="128"/>
      <c r="M971" s="114" t="s">
        <v>1558</v>
      </c>
      <c r="N971" s="118">
        <v>19.8</v>
      </c>
      <c r="O971" s="118">
        <v>2.7</v>
      </c>
      <c r="P971" s="119">
        <f t="shared" si="15"/>
        <v>3.7</v>
      </c>
      <c r="Q971" s="122" t="s">
        <v>1690</v>
      </c>
      <c r="R971" s="121" t="s">
        <v>3734</v>
      </c>
      <c r="S971" s="122">
        <v>3.7</v>
      </c>
      <c r="T971" s="122" t="s">
        <v>452</v>
      </c>
    </row>
    <row r="972" spans="7:20" s="145" customFormat="1" hidden="1">
      <c r="G972" s="152"/>
      <c r="K972" s="128"/>
      <c r="M972" s="114" t="s">
        <v>1691</v>
      </c>
      <c r="N972" s="118">
        <v>15.5</v>
      </c>
      <c r="O972" s="118">
        <v>5.5</v>
      </c>
      <c r="P972" s="119">
        <f t="shared" si="15"/>
        <v>3.8</v>
      </c>
      <c r="Q972" s="122" t="s">
        <v>1692</v>
      </c>
      <c r="R972" s="121" t="s">
        <v>4299</v>
      </c>
      <c r="S972" s="122">
        <v>3.8</v>
      </c>
      <c r="T972" s="122" t="s">
        <v>223</v>
      </c>
    </row>
    <row r="973" spans="7:20" s="145" customFormat="1" hidden="1">
      <c r="G973" s="152"/>
      <c r="K973" s="128"/>
      <c r="M973" s="114" t="s">
        <v>1693</v>
      </c>
      <c r="N973" s="118">
        <v>4.8</v>
      </c>
      <c r="O973" s="118">
        <v>10.1</v>
      </c>
      <c r="P973" s="119">
        <f t="shared" ref="P973:P1036" si="16">SUM(S973:T973)</f>
        <v>4</v>
      </c>
      <c r="Q973" s="122" t="s">
        <v>450</v>
      </c>
      <c r="R973" s="121" t="s">
        <v>4042</v>
      </c>
      <c r="S973" s="122">
        <v>4</v>
      </c>
      <c r="T973" s="122" t="s">
        <v>338</v>
      </c>
    </row>
    <row r="974" spans="7:20" s="145" customFormat="1" hidden="1">
      <c r="G974" s="152"/>
      <c r="K974" s="128"/>
      <c r="M974" s="114" t="s">
        <v>1694</v>
      </c>
      <c r="N974" s="118">
        <v>3.2</v>
      </c>
      <c r="O974" s="118">
        <v>8.5</v>
      </c>
      <c r="P974" s="119">
        <f t="shared" si="16"/>
        <v>4.9000000000000004</v>
      </c>
      <c r="Q974" s="122" t="s">
        <v>606</v>
      </c>
      <c r="R974" s="121" t="s">
        <v>4300</v>
      </c>
      <c r="S974" s="122">
        <v>4.9000000000000004</v>
      </c>
      <c r="T974" s="122" t="s">
        <v>719</v>
      </c>
    </row>
    <row r="975" spans="7:20" s="145" customFormat="1" hidden="1">
      <c r="G975" s="152"/>
      <c r="K975" s="128"/>
      <c r="M975" s="114" t="s">
        <v>1695</v>
      </c>
      <c r="N975" s="118">
        <v>4.3</v>
      </c>
      <c r="O975" s="118">
        <v>10.6</v>
      </c>
      <c r="P975" s="119">
        <f t="shared" si="16"/>
        <v>4.93</v>
      </c>
      <c r="Q975" s="122" t="s">
        <v>1696</v>
      </c>
      <c r="R975" s="121" t="s">
        <v>4077</v>
      </c>
      <c r="S975" s="122">
        <v>4.93</v>
      </c>
      <c r="T975" s="122" t="s">
        <v>857</v>
      </c>
    </row>
    <row r="976" spans="7:20" s="145" customFormat="1" hidden="1">
      <c r="G976" s="152"/>
      <c r="K976" s="128"/>
      <c r="M976" s="114" t="s">
        <v>1570</v>
      </c>
      <c r="N976" s="118">
        <v>4.3</v>
      </c>
      <c r="O976" s="118">
        <v>10.6</v>
      </c>
      <c r="P976" s="119">
        <f t="shared" si="16"/>
        <v>4.9000000000000004</v>
      </c>
      <c r="Q976" s="122" t="s">
        <v>1571</v>
      </c>
      <c r="R976" s="121" t="s">
        <v>3935</v>
      </c>
      <c r="S976" s="122">
        <v>4.9000000000000004</v>
      </c>
      <c r="T976" s="122" t="s">
        <v>719</v>
      </c>
    </row>
    <row r="977" spans="7:20" s="145" customFormat="1" hidden="1">
      <c r="G977" s="152"/>
      <c r="K977" s="128"/>
      <c r="M977" s="114" t="s">
        <v>1572</v>
      </c>
      <c r="N977" s="118">
        <v>5.7</v>
      </c>
      <c r="O977" s="118">
        <v>14.8</v>
      </c>
      <c r="P977" s="119">
        <f t="shared" si="16"/>
        <v>4.45</v>
      </c>
      <c r="Q977" s="122" t="s">
        <v>213</v>
      </c>
      <c r="R977" s="121" t="s">
        <v>4035</v>
      </c>
      <c r="S977" s="122">
        <v>4.45</v>
      </c>
      <c r="T977" s="122" t="s">
        <v>1263</v>
      </c>
    </row>
    <row r="978" spans="7:20" s="145" customFormat="1" hidden="1">
      <c r="G978" s="152"/>
      <c r="K978" s="128"/>
      <c r="M978" s="114" t="s">
        <v>1455</v>
      </c>
      <c r="N978" s="118">
        <v>4.4000000000000004</v>
      </c>
      <c r="O978" s="120">
        <v>9.6999999999999993</v>
      </c>
      <c r="P978" s="119">
        <f t="shared" si="16"/>
        <v>1.69</v>
      </c>
      <c r="Q978" s="122" t="s">
        <v>234</v>
      </c>
      <c r="R978" s="121" t="s">
        <v>4560</v>
      </c>
      <c r="S978" s="122">
        <v>1.69</v>
      </c>
      <c r="T978" s="122" t="s">
        <v>2826</v>
      </c>
    </row>
    <row r="979" spans="7:20" s="145" customFormat="1" hidden="1">
      <c r="G979" s="152"/>
      <c r="K979" s="128"/>
      <c r="M979" s="114" t="s">
        <v>1207</v>
      </c>
      <c r="N979" s="118">
        <v>7.2</v>
      </c>
      <c r="O979" s="118">
        <v>19.3</v>
      </c>
      <c r="P979" s="119">
        <f t="shared" si="16"/>
        <v>2.94</v>
      </c>
      <c r="Q979" s="122" t="s">
        <v>503</v>
      </c>
      <c r="R979" s="121" t="s">
        <v>3908</v>
      </c>
      <c r="S979" s="122">
        <v>2.94</v>
      </c>
      <c r="T979" s="122" t="s">
        <v>217</v>
      </c>
    </row>
    <row r="980" spans="7:20" s="145" customFormat="1" hidden="1">
      <c r="G980" s="152"/>
      <c r="K980" s="128"/>
      <c r="M980" s="114" t="s">
        <v>1208</v>
      </c>
      <c r="N980" s="118">
        <v>7.6</v>
      </c>
      <c r="O980" s="118">
        <v>19.3</v>
      </c>
      <c r="P980" s="119">
        <f t="shared" si="16"/>
        <v>1.38</v>
      </c>
      <c r="Q980" s="122" t="s">
        <v>1209</v>
      </c>
      <c r="R980" s="121" t="s">
        <v>3970</v>
      </c>
      <c r="S980" s="122">
        <v>1.38</v>
      </c>
      <c r="T980" s="122" t="s">
        <v>4008</v>
      </c>
    </row>
    <row r="981" spans="7:20" s="145" customFormat="1" hidden="1">
      <c r="G981" s="152"/>
      <c r="K981" s="128"/>
      <c r="M981" s="114" t="s">
        <v>1331</v>
      </c>
      <c r="N981" s="118">
        <v>7.6</v>
      </c>
      <c r="O981" s="118">
        <v>19.2</v>
      </c>
      <c r="P981" s="119">
        <f t="shared" si="16"/>
        <v>3.05</v>
      </c>
      <c r="Q981" s="122" t="s">
        <v>857</v>
      </c>
      <c r="R981" s="121" t="s">
        <v>22</v>
      </c>
      <c r="S981" s="122">
        <v>3.05</v>
      </c>
      <c r="T981" s="122" t="s">
        <v>1955</v>
      </c>
    </row>
    <row r="982" spans="7:20" s="145" customFormat="1" hidden="1">
      <c r="G982" s="152"/>
      <c r="K982" s="128"/>
      <c r="M982" s="114" t="s">
        <v>1464</v>
      </c>
      <c r="N982" s="118">
        <v>6.5</v>
      </c>
      <c r="O982" s="118">
        <v>17</v>
      </c>
      <c r="P982" s="119">
        <f t="shared" si="16"/>
        <v>4.76</v>
      </c>
      <c r="Q982" s="122" t="s">
        <v>1465</v>
      </c>
      <c r="R982" s="121" t="s">
        <v>4274</v>
      </c>
      <c r="S982" s="120">
        <v>4.76</v>
      </c>
      <c r="T982" s="120" t="s">
        <v>977</v>
      </c>
    </row>
    <row r="983" spans="7:20" s="145" customFormat="1" hidden="1">
      <c r="G983" s="152"/>
      <c r="K983" s="128"/>
      <c r="M983" s="114" t="s">
        <v>1333</v>
      </c>
      <c r="N983" s="118">
        <v>5.7</v>
      </c>
      <c r="O983" s="118">
        <v>13.9</v>
      </c>
      <c r="P983" s="119">
        <f t="shared" si="16"/>
        <v>1.6</v>
      </c>
      <c r="Q983" s="122" t="s">
        <v>737</v>
      </c>
      <c r="R983" s="121" t="s">
        <v>4277</v>
      </c>
      <c r="S983" s="122">
        <v>1.6</v>
      </c>
      <c r="T983" s="122" t="s">
        <v>530</v>
      </c>
    </row>
    <row r="984" spans="7:20" s="145" customFormat="1" hidden="1">
      <c r="G984" s="152"/>
      <c r="K984" s="128"/>
      <c r="M984" s="114" t="s">
        <v>1582</v>
      </c>
      <c r="N984" s="118">
        <v>7.8</v>
      </c>
      <c r="O984" s="118">
        <v>12.3</v>
      </c>
      <c r="P984" s="119">
        <f t="shared" si="16"/>
        <v>3.9</v>
      </c>
      <c r="Q984" s="122" t="s">
        <v>213</v>
      </c>
      <c r="R984" s="121" t="s">
        <v>4462</v>
      </c>
      <c r="S984" s="122">
        <v>3.9</v>
      </c>
      <c r="T984" s="122" t="s">
        <v>338</v>
      </c>
    </row>
    <row r="985" spans="7:20" s="145" customFormat="1" hidden="1">
      <c r="G985" s="152"/>
      <c r="K985" s="128"/>
      <c r="M985" s="114" t="s">
        <v>1466</v>
      </c>
      <c r="N985" s="118">
        <v>5.6</v>
      </c>
      <c r="O985" s="120">
        <v>11.2</v>
      </c>
      <c r="P985" s="119">
        <f t="shared" si="16"/>
        <v>3.3</v>
      </c>
      <c r="Q985" s="122" t="s">
        <v>468</v>
      </c>
      <c r="R985" s="121" t="s">
        <v>3898</v>
      </c>
      <c r="S985" s="122">
        <v>3.3</v>
      </c>
      <c r="T985" s="122" t="s">
        <v>548</v>
      </c>
    </row>
    <row r="986" spans="7:20" s="145" customFormat="1" hidden="1">
      <c r="G986" s="152"/>
      <c r="K986" s="128"/>
      <c r="M986" s="114" t="s">
        <v>1467</v>
      </c>
      <c r="N986" s="118">
        <v>4.2</v>
      </c>
      <c r="O986" s="118">
        <v>7.4</v>
      </c>
      <c r="P986" s="119">
        <f t="shared" si="16"/>
        <v>3.8</v>
      </c>
      <c r="Q986" s="122" t="s">
        <v>1468</v>
      </c>
      <c r="R986" s="121" t="s">
        <v>4320</v>
      </c>
      <c r="S986" s="122">
        <v>3.8</v>
      </c>
      <c r="T986" s="122" t="s">
        <v>283</v>
      </c>
    </row>
    <row r="987" spans="7:20" s="145" customFormat="1" hidden="1">
      <c r="G987" s="152"/>
      <c r="K987" s="128"/>
      <c r="M987" s="114" t="s">
        <v>1469</v>
      </c>
      <c r="N987" s="118">
        <v>4.4000000000000004</v>
      </c>
      <c r="O987" s="118">
        <v>6.2</v>
      </c>
      <c r="P987" s="119">
        <f t="shared" si="16"/>
        <v>3.9</v>
      </c>
      <c r="Q987" s="122" t="s">
        <v>1470</v>
      </c>
      <c r="R987" s="121" t="s">
        <v>3969</v>
      </c>
      <c r="S987" s="122">
        <v>3.9</v>
      </c>
      <c r="T987" s="122" t="s">
        <v>338</v>
      </c>
    </row>
    <row r="988" spans="7:20" s="145" customFormat="1" hidden="1">
      <c r="G988" s="152"/>
      <c r="K988" s="128"/>
      <c r="M988" s="114" t="s">
        <v>1472</v>
      </c>
      <c r="N988" s="118">
        <v>6</v>
      </c>
      <c r="O988" s="118">
        <v>13.2</v>
      </c>
      <c r="P988" s="119">
        <f t="shared" si="16"/>
        <v>3.8</v>
      </c>
      <c r="Q988" s="122" t="s">
        <v>1571</v>
      </c>
      <c r="R988" s="121" t="s">
        <v>3972</v>
      </c>
      <c r="S988" s="122">
        <v>3.8</v>
      </c>
      <c r="T988" s="122" t="s">
        <v>283</v>
      </c>
    </row>
    <row r="989" spans="7:20" s="145" customFormat="1" hidden="1">
      <c r="G989" s="152"/>
      <c r="K989" s="128"/>
      <c r="M989" s="114" t="s">
        <v>1473</v>
      </c>
      <c r="N989" s="118">
        <v>4.2</v>
      </c>
      <c r="O989" s="118">
        <v>8.8000000000000007</v>
      </c>
      <c r="P989" s="119">
        <f t="shared" si="16"/>
        <v>5</v>
      </c>
      <c r="Q989" s="122" t="s">
        <v>247</v>
      </c>
      <c r="R989" s="121" t="s">
        <v>4320</v>
      </c>
      <c r="S989" s="122">
        <v>5</v>
      </c>
      <c r="T989" s="122" t="s">
        <v>468</v>
      </c>
    </row>
    <row r="990" spans="7:20" s="145" customFormat="1" hidden="1">
      <c r="G990" s="152"/>
      <c r="K990" s="128"/>
      <c r="M990" s="114" t="s">
        <v>1474</v>
      </c>
      <c r="N990" s="118">
        <v>2.5</v>
      </c>
      <c r="O990" s="118">
        <v>10.199999999999999</v>
      </c>
      <c r="P990" s="119">
        <f t="shared" si="16"/>
        <v>4.7</v>
      </c>
      <c r="Q990" s="122" t="s">
        <v>728</v>
      </c>
      <c r="R990" s="121" t="s">
        <v>4249</v>
      </c>
      <c r="S990" s="122">
        <v>4.7</v>
      </c>
      <c r="T990" s="122" t="s">
        <v>466</v>
      </c>
    </row>
    <row r="991" spans="7:20" s="145" customFormat="1" hidden="1">
      <c r="G991" s="152"/>
      <c r="K991" s="128"/>
      <c r="M991" s="114" t="s">
        <v>1475</v>
      </c>
      <c r="N991" s="118">
        <v>2.2999999999999998</v>
      </c>
      <c r="O991" s="118">
        <v>7.3</v>
      </c>
      <c r="P991" s="119">
        <f t="shared" si="16"/>
        <v>5</v>
      </c>
      <c r="Q991" s="122" t="s">
        <v>956</v>
      </c>
      <c r="R991" s="121" t="s">
        <v>4224</v>
      </c>
      <c r="S991" s="122">
        <v>5</v>
      </c>
      <c r="T991" s="122" t="s">
        <v>468</v>
      </c>
    </row>
    <row r="992" spans="7:20" s="145" customFormat="1" hidden="1">
      <c r="G992" s="152"/>
      <c r="K992" s="128"/>
      <c r="M992" s="114" t="s">
        <v>1595</v>
      </c>
      <c r="N992" s="118">
        <v>6.9</v>
      </c>
      <c r="O992" s="118">
        <v>16.899999999999999</v>
      </c>
      <c r="P992" s="119">
        <f t="shared" si="16"/>
        <v>4.7</v>
      </c>
      <c r="Q992" s="122" t="s">
        <v>450</v>
      </c>
      <c r="R992" s="121" t="s">
        <v>3896</v>
      </c>
      <c r="S992" s="122">
        <v>4.7</v>
      </c>
      <c r="T992" s="122" t="s">
        <v>466</v>
      </c>
    </row>
    <row r="993" spans="7:20" s="145" customFormat="1" hidden="1">
      <c r="G993" s="152"/>
      <c r="K993" s="128"/>
      <c r="M993" s="114" t="s">
        <v>1481</v>
      </c>
      <c r="N993" s="118">
        <v>4.5999999999999996</v>
      </c>
      <c r="O993" s="118">
        <v>13.5</v>
      </c>
      <c r="P993" s="119">
        <f t="shared" si="16"/>
        <v>1.98</v>
      </c>
      <c r="Q993" s="122" t="s">
        <v>1341</v>
      </c>
      <c r="R993" s="121" t="s">
        <v>3961</v>
      </c>
      <c r="S993" s="122">
        <v>1.98</v>
      </c>
      <c r="T993" s="122" t="s">
        <v>532</v>
      </c>
    </row>
    <row r="994" spans="7:20" s="145" customFormat="1" hidden="1">
      <c r="G994" s="152"/>
      <c r="K994" s="128"/>
      <c r="M994" s="114" t="s">
        <v>1482</v>
      </c>
      <c r="N994" s="118">
        <v>4.5999999999999996</v>
      </c>
      <c r="O994" s="118">
        <v>13.5</v>
      </c>
      <c r="P994" s="119">
        <f t="shared" si="16"/>
        <v>3.87</v>
      </c>
      <c r="Q994" s="122" t="s">
        <v>751</v>
      </c>
      <c r="R994" s="121" t="s">
        <v>4042</v>
      </c>
      <c r="S994" s="122">
        <v>3.87</v>
      </c>
      <c r="T994" s="122" t="s">
        <v>3390</v>
      </c>
    </row>
    <row r="995" spans="7:20" s="145" customFormat="1" hidden="1">
      <c r="G995" s="152"/>
      <c r="K995" s="128"/>
      <c r="M995" s="114" t="s">
        <v>1600</v>
      </c>
      <c r="N995" s="118">
        <v>2.7</v>
      </c>
      <c r="O995" s="118">
        <v>13</v>
      </c>
      <c r="P995" s="119">
        <f t="shared" si="16"/>
        <v>3.01</v>
      </c>
      <c r="Q995" s="122" t="s">
        <v>1626</v>
      </c>
      <c r="R995" s="121" t="s">
        <v>4560</v>
      </c>
      <c r="S995" s="122">
        <v>3.01</v>
      </c>
      <c r="T995" s="122" t="s">
        <v>1404</v>
      </c>
    </row>
    <row r="996" spans="7:20" s="145" customFormat="1" hidden="1">
      <c r="G996" s="152"/>
      <c r="K996" s="128"/>
      <c r="M996" s="114" t="s">
        <v>1601</v>
      </c>
      <c r="N996" s="118">
        <v>1.5</v>
      </c>
      <c r="O996" s="118">
        <v>11.8</v>
      </c>
      <c r="P996" s="119">
        <f t="shared" si="16"/>
        <v>3.44</v>
      </c>
      <c r="Q996" s="122" t="s">
        <v>1602</v>
      </c>
      <c r="R996" s="121" t="s">
        <v>4461</v>
      </c>
      <c r="S996" s="122">
        <v>3.44</v>
      </c>
      <c r="T996" s="122" t="s">
        <v>670</v>
      </c>
    </row>
    <row r="997" spans="7:20" s="145" customFormat="1" hidden="1">
      <c r="G997" s="152"/>
      <c r="K997" s="128"/>
      <c r="M997" s="114" t="s">
        <v>1729</v>
      </c>
      <c r="N997" s="118">
        <v>1.8</v>
      </c>
      <c r="O997" s="118">
        <v>13.8</v>
      </c>
      <c r="P997" s="119">
        <f t="shared" si="16"/>
        <v>4.43</v>
      </c>
      <c r="Q997" s="122" t="s">
        <v>1730</v>
      </c>
      <c r="R997" s="121" t="s">
        <v>4461</v>
      </c>
      <c r="S997" s="122">
        <v>4.43</v>
      </c>
      <c r="T997" s="122" t="s">
        <v>3039</v>
      </c>
    </row>
    <row r="998" spans="7:20" s="145" customFormat="1" hidden="1">
      <c r="G998" s="152"/>
      <c r="K998" s="128"/>
      <c r="M998" s="114" t="s">
        <v>1603</v>
      </c>
      <c r="N998" s="118">
        <v>5.7</v>
      </c>
      <c r="O998" s="118">
        <v>2.7</v>
      </c>
      <c r="P998" s="119">
        <f t="shared" si="16"/>
        <v>3.86</v>
      </c>
      <c r="Q998" s="122" t="s">
        <v>189</v>
      </c>
      <c r="R998" s="121" t="s">
        <v>4252</v>
      </c>
      <c r="S998" s="122">
        <v>3.86</v>
      </c>
      <c r="T998" s="122" t="s">
        <v>42</v>
      </c>
    </row>
    <row r="999" spans="7:20" s="145" customFormat="1" hidden="1">
      <c r="G999" s="152"/>
      <c r="K999" s="128"/>
      <c r="M999" s="114" t="s">
        <v>1604</v>
      </c>
      <c r="N999" s="118">
        <v>8.6</v>
      </c>
      <c r="O999" s="118">
        <v>1.8</v>
      </c>
      <c r="P999" s="119">
        <f t="shared" si="16"/>
        <v>4.55</v>
      </c>
      <c r="Q999" s="122" t="s">
        <v>661</v>
      </c>
      <c r="R999" s="121" t="s">
        <v>4270</v>
      </c>
      <c r="S999" s="122">
        <v>4.55</v>
      </c>
      <c r="T999" s="122" t="s">
        <v>1544</v>
      </c>
    </row>
    <row r="1000" spans="7:20" s="145" customFormat="1" hidden="1">
      <c r="G1000" s="152"/>
      <c r="K1000" s="128"/>
      <c r="M1000" s="114" t="s">
        <v>1605</v>
      </c>
      <c r="N1000" s="118">
        <v>7.8</v>
      </c>
      <c r="O1000" s="118">
        <v>2.5</v>
      </c>
      <c r="P1000" s="119">
        <f t="shared" si="16"/>
        <v>3.1</v>
      </c>
      <c r="Q1000" s="122" t="s">
        <v>661</v>
      </c>
      <c r="R1000" s="121" t="s">
        <v>3893</v>
      </c>
      <c r="S1000" s="122">
        <v>3.1</v>
      </c>
      <c r="T1000" s="122" t="s">
        <v>3586</v>
      </c>
    </row>
    <row r="1001" spans="7:20" s="145" customFormat="1" hidden="1">
      <c r="G1001" s="152"/>
      <c r="K1001" s="128"/>
      <c r="M1001" s="114" t="s">
        <v>1606</v>
      </c>
      <c r="N1001" s="118">
        <v>8.1999999999999993</v>
      </c>
      <c r="O1001" s="118">
        <v>2.2999999999999998</v>
      </c>
      <c r="P1001" s="119">
        <f t="shared" si="16"/>
        <v>3.58</v>
      </c>
      <c r="Q1001" s="122" t="s">
        <v>661</v>
      </c>
      <c r="R1001" s="121" t="s">
        <v>3902</v>
      </c>
      <c r="S1001" s="122">
        <v>3.58</v>
      </c>
      <c r="T1001" s="122" t="s">
        <v>330</v>
      </c>
    </row>
    <row r="1002" spans="7:20" s="145" customFormat="1" hidden="1">
      <c r="G1002" s="152"/>
      <c r="K1002" s="128"/>
      <c r="M1002" s="114" t="s">
        <v>1607</v>
      </c>
      <c r="N1002" s="118">
        <v>3.9</v>
      </c>
      <c r="O1002" s="118">
        <v>7.6</v>
      </c>
      <c r="P1002" s="119">
        <f t="shared" si="16"/>
        <v>3.97</v>
      </c>
      <c r="Q1002" s="122" t="s">
        <v>597</v>
      </c>
      <c r="R1002" s="121" t="s">
        <v>4230</v>
      </c>
      <c r="S1002" s="122">
        <v>3.97</v>
      </c>
      <c r="T1002" s="122" t="s">
        <v>1698</v>
      </c>
    </row>
    <row r="1003" spans="7:20" s="145" customFormat="1" hidden="1">
      <c r="G1003" s="152"/>
      <c r="K1003" s="128"/>
      <c r="M1003" s="114" t="s">
        <v>1608</v>
      </c>
      <c r="N1003" s="118">
        <v>4</v>
      </c>
      <c r="O1003" s="118">
        <v>9.6999999999999993</v>
      </c>
      <c r="P1003" s="119">
        <f t="shared" si="16"/>
        <v>2.6</v>
      </c>
      <c r="Q1003" s="122" t="s">
        <v>614</v>
      </c>
      <c r="R1003" s="121" t="s">
        <v>3774</v>
      </c>
      <c r="S1003" s="122">
        <v>2.6</v>
      </c>
      <c r="T1003" s="122" t="s">
        <v>1098</v>
      </c>
    </row>
    <row r="1004" spans="7:20" s="145" customFormat="1" hidden="1">
      <c r="G1004" s="152"/>
      <c r="K1004" s="128"/>
      <c r="M1004" s="114" t="s">
        <v>1738</v>
      </c>
      <c r="N1004" s="118">
        <v>4.7</v>
      </c>
      <c r="O1004" s="118">
        <v>10.1</v>
      </c>
      <c r="P1004" s="119">
        <f t="shared" si="16"/>
        <v>4.9000000000000004</v>
      </c>
      <c r="Q1004" s="122" t="s">
        <v>719</v>
      </c>
      <c r="R1004" s="121" t="s">
        <v>3960</v>
      </c>
      <c r="S1004" s="122">
        <v>4.9000000000000004</v>
      </c>
      <c r="T1004" s="122" t="s">
        <v>468</v>
      </c>
    </row>
    <row r="1005" spans="7:20" s="145" customFormat="1" hidden="1">
      <c r="G1005" s="152"/>
      <c r="K1005" s="128"/>
      <c r="M1005" s="114" t="s">
        <v>1739</v>
      </c>
      <c r="N1005" s="118">
        <v>2.2000000000000002</v>
      </c>
      <c r="O1005" s="118">
        <v>7.4</v>
      </c>
      <c r="P1005" s="119">
        <f t="shared" si="16"/>
        <v>4.7</v>
      </c>
      <c r="Q1005" s="122" t="s">
        <v>857</v>
      </c>
      <c r="R1005" s="121" t="s">
        <v>4446</v>
      </c>
      <c r="S1005" s="122">
        <v>4.7</v>
      </c>
      <c r="T1005" s="122" t="s">
        <v>719</v>
      </c>
    </row>
    <row r="1006" spans="7:20" s="145" customFormat="1" hidden="1">
      <c r="G1006" s="152"/>
      <c r="K1006" s="128"/>
      <c r="M1006" s="114" t="s">
        <v>1613</v>
      </c>
      <c r="N1006" s="118">
        <v>3.8</v>
      </c>
      <c r="O1006" s="118">
        <v>3.3</v>
      </c>
      <c r="P1006" s="119">
        <f t="shared" si="16"/>
        <v>5</v>
      </c>
      <c r="Q1006" s="122" t="s">
        <v>1081</v>
      </c>
      <c r="R1006" s="121" t="s">
        <v>4460</v>
      </c>
      <c r="S1006" s="122">
        <v>5</v>
      </c>
      <c r="T1006" s="122" t="s">
        <v>213</v>
      </c>
    </row>
    <row r="1007" spans="7:20" s="145" customFormat="1" hidden="1">
      <c r="G1007" s="152"/>
      <c r="K1007" s="128"/>
      <c r="M1007" s="114" t="s">
        <v>1614</v>
      </c>
      <c r="N1007" s="118">
        <v>1.6</v>
      </c>
      <c r="O1007" s="118">
        <v>8.5</v>
      </c>
      <c r="P1007" s="119">
        <f t="shared" si="16"/>
        <v>3.45</v>
      </c>
      <c r="Q1007" s="122" t="s">
        <v>1615</v>
      </c>
      <c r="R1007" s="121" t="s">
        <v>4320</v>
      </c>
      <c r="S1007" s="122">
        <v>3.45</v>
      </c>
      <c r="T1007" s="122" t="s">
        <v>3807</v>
      </c>
    </row>
    <row r="1008" spans="7:20" s="145" customFormat="1" hidden="1">
      <c r="G1008" s="152"/>
      <c r="K1008" s="128"/>
      <c r="M1008" s="114" t="s">
        <v>1616</v>
      </c>
      <c r="N1008" s="118">
        <v>2.5</v>
      </c>
      <c r="O1008" s="118">
        <v>7.2</v>
      </c>
      <c r="P1008" s="119">
        <f t="shared" si="16"/>
        <v>3.9</v>
      </c>
      <c r="Q1008" s="122" t="s">
        <v>468</v>
      </c>
      <c r="R1008" s="121" t="s">
        <v>4269</v>
      </c>
      <c r="S1008" s="122">
        <v>3.9</v>
      </c>
      <c r="T1008" s="122" t="s">
        <v>2957</v>
      </c>
    </row>
    <row r="1009" spans="7:20" s="145" customFormat="1" hidden="1">
      <c r="G1009" s="152"/>
      <c r="K1009" s="128"/>
      <c r="M1009" s="114" t="s">
        <v>1617</v>
      </c>
      <c r="N1009" s="118">
        <v>1.3</v>
      </c>
      <c r="O1009" s="118">
        <v>7.3</v>
      </c>
      <c r="P1009" s="119">
        <f t="shared" si="16"/>
        <v>3.81</v>
      </c>
      <c r="Q1009" s="122" t="s">
        <v>850</v>
      </c>
      <c r="R1009" s="121" t="s">
        <v>4557</v>
      </c>
      <c r="S1009" s="122">
        <v>3.81</v>
      </c>
      <c r="T1009" s="122" t="s">
        <v>42</v>
      </c>
    </row>
    <row r="1010" spans="7:20" s="145" customFormat="1" hidden="1">
      <c r="G1010" s="152"/>
      <c r="K1010" s="128"/>
      <c r="M1010" s="114" t="s">
        <v>1751</v>
      </c>
      <c r="N1010" s="118">
        <v>2.2000000000000002</v>
      </c>
      <c r="O1010" s="118">
        <v>8.4</v>
      </c>
      <c r="P1010" s="119">
        <f t="shared" si="16"/>
        <v>3.42</v>
      </c>
      <c r="Q1010" s="122" t="s">
        <v>772</v>
      </c>
      <c r="R1010" s="121" t="s">
        <v>4555</v>
      </c>
      <c r="S1010" s="120">
        <v>3.42</v>
      </c>
      <c r="T1010" s="120" t="s">
        <v>3807</v>
      </c>
    </row>
    <row r="1011" spans="7:20" s="145" customFormat="1" hidden="1">
      <c r="G1011" s="152"/>
      <c r="K1011" s="128"/>
      <c r="M1011" s="114" t="s">
        <v>1752</v>
      </c>
      <c r="N1011" s="118">
        <v>2.2999999999999998</v>
      </c>
      <c r="O1011" s="118">
        <v>9.1999999999999993</v>
      </c>
      <c r="P1011" s="119">
        <f t="shared" si="16"/>
        <v>1.64</v>
      </c>
      <c r="Q1011" s="122" t="s">
        <v>141</v>
      </c>
      <c r="R1011" s="121" t="s">
        <v>3781</v>
      </c>
      <c r="S1011" s="122">
        <v>1.64</v>
      </c>
      <c r="T1011" s="122" t="s">
        <v>1927</v>
      </c>
    </row>
    <row r="1012" spans="7:20" s="145" customFormat="1" hidden="1">
      <c r="G1012" s="152"/>
      <c r="K1012" s="128"/>
      <c r="M1012" s="114" t="s">
        <v>1753</v>
      </c>
      <c r="N1012" s="118">
        <v>2.1</v>
      </c>
      <c r="O1012" s="118">
        <v>8.4</v>
      </c>
      <c r="P1012" s="119">
        <f t="shared" si="16"/>
        <v>3.73</v>
      </c>
      <c r="Q1012" s="122" t="s">
        <v>1754</v>
      </c>
      <c r="R1012" s="121" t="s">
        <v>4461</v>
      </c>
      <c r="S1012" s="122">
        <v>3.73</v>
      </c>
      <c r="T1012" s="122" t="s">
        <v>1507</v>
      </c>
    </row>
    <row r="1013" spans="7:20" s="145" customFormat="1" hidden="1">
      <c r="G1013" s="152"/>
      <c r="K1013" s="128"/>
      <c r="M1013" s="114" t="s">
        <v>1755</v>
      </c>
      <c r="N1013" s="118">
        <v>3</v>
      </c>
      <c r="O1013" s="118">
        <v>20.2</v>
      </c>
      <c r="P1013" s="119">
        <f t="shared" si="16"/>
        <v>3.7</v>
      </c>
      <c r="Q1013" s="122" t="s">
        <v>1756</v>
      </c>
      <c r="R1013" s="121" t="s">
        <v>3728</v>
      </c>
      <c r="S1013" s="122">
        <v>3.7</v>
      </c>
      <c r="T1013" s="122" t="s">
        <v>1478</v>
      </c>
    </row>
    <row r="1014" spans="7:20" s="145" customFormat="1" hidden="1">
      <c r="G1014" s="152"/>
      <c r="K1014" s="128"/>
      <c r="M1014" s="114" t="s">
        <v>1627</v>
      </c>
      <c r="N1014" s="118">
        <v>2.4</v>
      </c>
      <c r="O1014" s="118">
        <v>4.0999999999999996</v>
      </c>
      <c r="P1014" s="119">
        <f t="shared" si="16"/>
        <v>3.91</v>
      </c>
      <c r="Q1014" s="122" t="s">
        <v>1628</v>
      </c>
      <c r="R1014" s="121" t="s">
        <v>4297</v>
      </c>
      <c r="S1014" s="122">
        <v>3.91</v>
      </c>
      <c r="T1014" s="122" t="s">
        <v>1146</v>
      </c>
    </row>
    <row r="1015" spans="7:20" s="145" customFormat="1" hidden="1">
      <c r="G1015" s="152"/>
      <c r="K1015" s="128"/>
      <c r="M1015" s="114" t="s">
        <v>1629</v>
      </c>
      <c r="N1015" s="118">
        <v>2.2000000000000002</v>
      </c>
      <c r="O1015" s="118">
        <v>4.7</v>
      </c>
      <c r="P1015" s="119">
        <f t="shared" si="16"/>
        <v>3.8</v>
      </c>
      <c r="Q1015" s="122" t="s">
        <v>628</v>
      </c>
      <c r="R1015" s="121" t="s">
        <v>3781</v>
      </c>
      <c r="S1015" s="122">
        <v>3.8</v>
      </c>
      <c r="T1015" s="122" t="s">
        <v>1911</v>
      </c>
    </row>
    <row r="1016" spans="7:20" s="145" customFormat="1" hidden="1">
      <c r="G1016" s="152"/>
      <c r="K1016" s="128"/>
      <c r="M1016" s="114" t="s">
        <v>1630</v>
      </c>
      <c r="N1016" s="118">
        <v>1.5</v>
      </c>
      <c r="O1016" s="120">
        <v>16.100000000000001</v>
      </c>
      <c r="P1016" s="119">
        <f t="shared" si="16"/>
        <v>0.9</v>
      </c>
      <c r="Q1016" s="120" t="s">
        <v>147</v>
      </c>
      <c r="R1016" s="120" t="s">
        <v>4301</v>
      </c>
      <c r="S1016" s="120">
        <v>0.9</v>
      </c>
      <c r="T1016" s="120" t="s">
        <v>483</v>
      </c>
    </row>
    <row r="1017" spans="7:20" s="145" customFormat="1" hidden="1">
      <c r="G1017" s="152"/>
      <c r="K1017" s="128"/>
      <c r="M1017" s="114" t="s">
        <v>1631</v>
      </c>
      <c r="N1017" s="118">
        <v>0.6</v>
      </c>
      <c r="O1017" s="118">
        <v>92</v>
      </c>
      <c r="P1017" s="119">
        <f t="shared" si="16"/>
        <v>3.7</v>
      </c>
      <c r="Q1017" s="122" t="s">
        <v>166</v>
      </c>
      <c r="R1017" s="121" t="s">
        <v>4055</v>
      </c>
      <c r="S1017" s="122">
        <v>3.7</v>
      </c>
      <c r="T1017" s="122" t="s">
        <v>338</v>
      </c>
    </row>
    <row r="1018" spans="7:20" s="145" customFormat="1" hidden="1">
      <c r="G1018" s="152"/>
      <c r="K1018" s="128"/>
      <c r="M1018" s="114" t="s">
        <v>1632</v>
      </c>
      <c r="N1018" s="118">
        <v>6.6</v>
      </c>
      <c r="O1018" s="118">
        <v>24.8</v>
      </c>
      <c r="P1018" s="119">
        <f t="shared" si="16"/>
        <v>3.7</v>
      </c>
      <c r="Q1018" s="122" t="s">
        <v>1507</v>
      </c>
      <c r="R1018" s="121" t="s">
        <v>4230</v>
      </c>
      <c r="S1018" s="122">
        <v>3.7</v>
      </c>
      <c r="T1018" s="122" t="s">
        <v>338</v>
      </c>
    </row>
    <row r="1019" spans="7:20" s="145" customFormat="1" hidden="1">
      <c r="G1019" s="152"/>
      <c r="K1019" s="128"/>
      <c r="M1019" s="114" t="s">
        <v>1512</v>
      </c>
      <c r="N1019" s="118">
        <v>5.9</v>
      </c>
      <c r="O1019" s="118">
        <v>10.9</v>
      </c>
      <c r="P1019" s="119">
        <f t="shared" si="16"/>
        <v>3.69</v>
      </c>
      <c r="Q1019" s="122" t="s">
        <v>1513</v>
      </c>
      <c r="R1019" s="121" t="s">
        <v>3898</v>
      </c>
      <c r="S1019" s="122">
        <v>3.69</v>
      </c>
      <c r="T1019" s="122" t="s">
        <v>3629</v>
      </c>
    </row>
    <row r="1020" spans="7:20" s="145" customFormat="1" hidden="1">
      <c r="G1020" s="152"/>
      <c r="K1020" s="128"/>
      <c r="M1020" s="114" t="s">
        <v>1514</v>
      </c>
      <c r="N1020" s="118">
        <v>4</v>
      </c>
      <c r="O1020" s="118">
        <v>16.399999999999999</v>
      </c>
      <c r="P1020" s="119">
        <f t="shared" si="16"/>
        <v>4.8</v>
      </c>
      <c r="Q1020" s="122" t="s">
        <v>599</v>
      </c>
      <c r="R1020" s="121" t="s">
        <v>3898</v>
      </c>
      <c r="S1020" s="122">
        <v>4.8</v>
      </c>
      <c r="T1020" s="122" t="s">
        <v>468</v>
      </c>
    </row>
    <row r="1021" spans="7:20" s="145" customFormat="1" hidden="1">
      <c r="G1021" s="152"/>
      <c r="K1021" s="128"/>
      <c r="M1021" s="114" t="s">
        <v>1264</v>
      </c>
      <c r="N1021" s="118">
        <v>4</v>
      </c>
      <c r="O1021" s="118">
        <v>16.5</v>
      </c>
      <c r="P1021" s="119">
        <f t="shared" si="16"/>
        <v>4.7</v>
      </c>
      <c r="Q1021" s="122" t="s">
        <v>940</v>
      </c>
      <c r="R1021" s="121" t="s">
        <v>4555</v>
      </c>
      <c r="S1021" s="122">
        <v>4.7</v>
      </c>
      <c r="T1021" s="122" t="s">
        <v>234</v>
      </c>
    </row>
    <row r="1022" spans="7:20" s="145" customFormat="1" hidden="1">
      <c r="G1022" s="152"/>
      <c r="K1022" s="128"/>
      <c r="M1022" s="114" t="s">
        <v>1265</v>
      </c>
      <c r="N1022" s="118">
        <v>4</v>
      </c>
      <c r="O1022" s="118">
        <v>16.3</v>
      </c>
      <c r="P1022" s="119">
        <f t="shared" si="16"/>
        <v>3.28</v>
      </c>
      <c r="Q1022" s="122" t="s">
        <v>1266</v>
      </c>
      <c r="R1022" s="121" t="s">
        <v>3894</v>
      </c>
      <c r="S1022" s="122">
        <v>3.28</v>
      </c>
      <c r="T1022" s="122" t="s">
        <v>2533</v>
      </c>
    </row>
    <row r="1023" spans="7:20" s="145" customFormat="1" hidden="1">
      <c r="G1023" s="152"/>
      <c r="K1023" s="128"/>
      <c r="M1023" s="114" t="s">
        <v>1267</v>
      </c>
      <c r="N1023" s="118">
        <v>2.7</v>
      </c>
      <c r="O1023" s="118">
        <v>16.3</v>
      </c>
      <c r="P1023" s="119">
        <f t="shared" si="16"/>
        <v>3.66</v>
      </c>
      <c r="Q1023" s="122" t="s">
        <v>1754</v>
      </c>
      <c r="R1023" s="121" t="s">
        <v>4119</v>
      </c>
      <c r="S1023" s="122">
        <v>3.66</v>
      </c>
      <c r="T1023" s="122" t="s">
        <v>3233</v>
      </c>
    </row>
    <row r="1024" spans="7:20" s="145" customFormat="1" hidden="1">
      <c r="G1024" s="152"/>
      <c r="K1024" s="128"/>
      <c r="M1024" s="114" t="s">
        <v>1268</v>
      </c>
      <c r="N1024" s="118">
        <v>16.100000000000001</v>
      </c>
      <c r="O1024" s="118">
        <v>0</v>
      </c>
      <c r="P1024" s="119">
        <f t="shared" si="16"/>
        <v>4.22</v>
      </c>
      <c r="Q1024" s="122" t="s">
        <v>343</v>
      </c>
      <c r="R1024" s="121" t="s">
        <v>3996</v>
      </c>
      <c r="S1024" s="122">
        <v>4.22</v>
      </c>
      <c r="T1024" s="122" t="s">
        <v>869</v>
      </c>
    </row>
    <row r="1025" spans="7:20" s="145" customFormat="1" hidden="1">
      <c r="G1025" s="152"/>
      <c r="K1025" s="128"/>
      <c r="M1025" s="114" t="s">
        <v>1269</v>
      </c>
      <c r="N1025" s="118">
        <v>15.7</v>
      </c>
      <c r="O1025" s="118">
        <v>0</v>
      </c>
      <c r="P1025" s="119">
        <f t="shared" si="16"/>
        <v>3.33</v>
      </c>
      <c r="Q1025" s="120" t="s">
        <v>147</v>
      </c>
      <c r="R1025" s="121" t="s">
        <v>4320</v>
      </c>
      <c r="S1025" s="122">
        <v>3.33</v>
      </c>
      <c r="T1025" s="122" t="s">
        <v>2893</v>
      </c>
    </row>
    <row r="1026" spans="7:20" s="145" customFormat="1" hidden="1">
      <c r="G1026" s="152"/>
      <c r="K1026" s="128"/>
      <c r="M1026" s="114" t="s">
        <v>1522</v>
      </c>
      <c r="N1026" s="118">
        <v>4.9000000000000004</v>
      </c>
      <c r="O1026" s="118">
        <v>9.1</v>
      </c>
      <c r="P1026" s="119">
        <f t="shared" si="16"/>
        <v>4.08</v>
      </c>
      <c r="Q1026" s="122" t="s">
        <v>476</v>
      </c>
      <c r="R1026" s="121" t="s">
        <v>4297</v>
      </c>
      <c r="S1026" s="122">
        <v>4.08</v>
      </c>
      <c r="T1026" s="122" t="s">
        <v>2399</v>
      </c>
    </row>
    <row r="1027" spans="7:20" s="145" customFormat="1" hidden="1">
      <c r="G1027" s="152"/>
      <c r="K1027" s="128"/>
      <c r="M1027" s="114" t="s">
        <v>1523</v>
      </c>
      <c r="N1027" s="118">
        <v>5.6</v>
      </c>
      <c r="O1027" s="118">
        <v>19.2</v>
      </c>
      <c r="P1027" s="119">
        <f t="shared" si="16"/>
        <v>3.35</v>
      </c>
      <c r="Q1027" s="122" t="s">
        <v>850</v>
      </c>
      <c r="R1027" s="121" t="s">
        <v>4421</v>
      </c>
      <c r="S1027" s="122">
        <v>3.35</v>
      </c>
      <c r="T1027" s="122" t="s">
        <v>2507</v>
      </c>
    </row>
    <row r="1028" spans="7:20" s="145" customFormat="1" hidden="1">
      <c r="G1028" s="152"/>
      <c r="K1028" s="128"/>
      <c r="M1028" s="114" t="s">
        <v>1641</v>
      </c>
      <c r="N1028" s="118">
        <v>0.5</v>
      </c>
      <c r="O1028" s="118">
        <v>9.6</v>
      </c>
      <c r="P1028" s="119">
        <f t="shared" si="16"/>
        <v>4.2</v>
      </c>
      <c r="Q1028" s="120" t="s">
        <v>30</v>
      </c>
      <c r="R1028" s="121" t="s">
        <v>4302</v>
      </c>
      <c r="S1028" s="122">
        <v>4.2</v>
      </c>
      <c r="T1028" s="122" t="s">
        <v>141</v>
      </c>
    </row>
    <row r="1029" spans="7:20" s="145" customFormat="1" hidden="1">
      <c r="G1029" s="152"/>
      <c r="K1029" s="128"/>
      <c r="M1029" s="114" t="s">
        <v>1642</v>
      </c>
      <c r="N1029" s="118">
        <v>0.5</v>
      </c>
      <c r="O1029" s="118">
        <v>8.6</v>
      </c>
      <c r="P1029" s="119">
        <f t="shared" si="16"/>
        <v>4.4000000000000004</v>
      </c>
      <c r="Q1029" s="120" t="s">
        <v>30</v>
      </c>
      <c r="R1029" s="121" t="s">
        <v>4295</v>
      </c>
      <c r="S1029" s="122">
        <v>4.4000000000000004</v>
      </c>
      <c r="T1029" s="122" t="s">
        <v>466</v>
      </c>
    </row>
    <row r="1030" spans="7:20" s="145" customFormat="1" hidden="1">
      <c r="G1030" s="152"/>
      <c r="K1030" s="128"/>
      <c r="M1030" s="114" t="s">
        <v>1524</v>
      </c>
      <c r="N1030" s="118">
        <v>0.4</v>
      </c>
      <c r="O1030" s="118">
        <v>19.3</v>
      </c>
      <c r="P1030" s="119">
        <f t="shared" si="16"/>
        <v>1.3</v>
      </c>
      <c r="Q1030" s="120" t="s">
        <v>30</v>
      </c>
      <c r="R1030" s="121" t="s">
        <v>4320</v>
      </c>
      <c r="S1030" s="122">
        <v>1.3</v>
      </c>
      <c r="T1030" s="122" t="s">
        <v>530</v>
      </c>
    </row>
    <row r="1031" spans="7:20" s="145" customFormat="1" hidden="1">
      <c r="G1031" s="152"/>
      <c r="K1031" s="128"/>
      <c r="M1031" s="114" t="s">
        <v>1525</v>
      </c>
      <c r="N1031" s="118">
        <v>0.4</v>
      </c>
      <c r="O1031" s="118">
        <v>17.600000000000001</v>
      </c>
      <c r="P1031" s="119">
        <f t="shared" si="16"/>
        <v>3.6</v>
      </c>
      <c r="Q1031" s="120" t="s">
        <v>30</v>
      </c>
      <c r="R1031" s="121" t="s">
        <v>4473</v>
      </c>
      <c r="S1031" s="122">
        <v>3.6</v>
      </c>
      <c r="T1031" s="122" t="s">
        <v>338</v>
      </c>
    </row>
    <row r="1032" spans="7:20" s="145" customFormat="1" hidden="1">
      <c r="G1032" s="152"/>
      <c r="K1032" s="128"/>
      <c r="M1032" s="114" t="s">
        <v>1526</v>
      </c>
      <c r="N1032" s="118">
        <v>0.5</v>
      </c>
      <c r="O1032" s="118">
        <v>8.6999999999999993</v>
      </c>
      <c r="P1032" s="119">
        <f t="shared" si="16"/>
        <v>3</v>
      </c>
      <c r="Q1032" s="120" t="s">
        <v>30</v>
      </c>
      <c r="R1032" s="121" t="s">
        <v>4295</v>
      </c>
      <c r="S1032" s="122">
        <v>3</v>
      </c>
      <c r="T1032" s="122" t="s">
        <v>548</v>
      </c>
    </row>
    <row r="1033" spans="7:20" s="145" customFormat="1" hidden="1">
      <c r="G1033" s="152"/>
      <c r="K1033" s="128"/>
      <c r="M1033" s="114" t="s">
        <v>1527</v>
      </c>
      <c r="N1033" s="118">
        <v>0.4</v>
      </c>
      <c r="O1033" s="118">
        <v>7.9</v>
      </c>
      <c r="P1033" s="119">
        <f t="shared" si="16"/>
        <v>4.3</v>
      </c>
      <c r="Q1033" s="120" t="s">
        <v>30</v>
      </c>
      <c r="R1033" s="121" t="s">
        <v>4562</v>
      </c>
      <c r="S1033" s="122">
        <v>4.3</v>
      </c>
      <c r="T1033" s="122" t="s">
        <v>728</v>
      </c>
    </row>
    <row r="1034" spans="7:20" s="145" customFormat="1" hidden="1">
      <c r="G1034" s="152"/>
      <c r="K1034" s="128"/>
      <c r="M1034" s="114" t="s">
        <v>1528</v>
      </c>
      <c r="N1034" s="118">
        <v>3.3</v>
      </c>
      <c r="O1034" s="118">
        <v>68</v>
      </c>
      <c r="P1034" s="119">
        <f t="shared" si="16"/>
        <v>3.39</v>
      </c>
      <c r="Q1034" s="122" t="s">
        <v>166</v>
      </c>
      <c r="R1034" s="121" t="s">
        <v>3990</v>
      </c>
      <c r="S1034" s="122">
        <v>3.39</v>
      </c>
      <c r="T1034" s="122" t="s">
        <v>223</v>
      </c>
    </row>
    <row r="1035" spans="7:20" s="145" customFormat="1" hidden="1">
      <c r="G1035" s="152"/>
      <c r="K1035" s="128"/>
      <c r="M1035" s="114" t="s">
        <v>1530</v>
      </c>
      <c r="N1035" s="118">
        <v>2.8</v>
      </c>
      <c r="O1035" s="118">
        <v>57.1</v>
      </c>
      <c r="P1035" s="119">
        <f t="shared" si="16"/>
        <v>3.45</v>
      </c>
      <c r="Q1035" s="122" t="s">
        <v>166</v>
      </c>
      <c r="R1035" s="121" t="s">
        <v>3940</v>
      </c>
      <c r="S1035" s="122">
        <v>3.45</v>
      </c>
      <c r="T1035" s="122" t="s">
        <v>2396</v>
      </c>
    </row>
    <row r="1036" spans="7:20" s="145" customFormat="1" hidden="1">
      <c r="G1036" s="152"/>
      <c r="K1036" s="128"/>
      <c r="M1036" s="114" t="s">
        <v>1531</v>
      </c>
      <c r="N1036" s="118">
        <v>1.5</v>
      </c>
      <c r="O1036" s="118">
        <v>31.3</v>
      </c>
      <c r="P1036" s="119">
        <f t="shared" si="16"/>
        <v>3.4</v>
      </c>
      <c r="Q1036" s="120" t="s">
        <v>30</v>
      </c>
      <c r="R1036" s="121" t="s">
        <v>4075</v>
      </c>
      <c r="S1036" s="122">
        <v>3.4</v>
      </c>
      <c r="T1036" s="122" t="s">
        <v>2407</v>
      </c>
    </row>
    <row r="1037" spans="7:20" s="145" customFormat="1" hidden="1">
      <c r="G1037" s="152"/>
      <c r="K1037" s="128"/>
      <c r="M1037" s="114" t="s">
        <v>1532</v>
      </c>
      <c r="N1037" s="118">
        <v>1.3</v>
      </c>
      <c r="O1037" s="118">
        <v>26.9</v>
      </c>
      <c r="P1037" s="119">
        <f t="shared" ref="P1037:P1100" si="17">SUM(S1037:T1037)</f>
        <v>3.67</v>
      </c>
      <c r="Q1037" s="120" t="s">
        <v>30</v>
      </c>
      <c r="R1037" s="121" t="s">
        <v>3774</v>
      </c>
      <c r="S1037" s="122">
        <v>3.67</v>
      </c>
      <c r="T1037" s="122" t="s">
        <v>2957</v>
      </c>
    </row>
    <row r="1038" spans="7:20" s="145" customFormat="1" hidden="1">
      <c r="G1038" s="152"/>
      <c r="K1038" s="128"/>
      <c r="M1038" s="114" t="s">
        <v>1654</v>
      </c>
      <c r="N1038" s="118">
        <v>4.3</v>
      </c>
      <c r="O1038" s="118">
        <v>26.7</v>
      </c>
      <c r="P1038" s="119">
        <f t="shared" si="17"/>
        <v>3</v>
      </c>
      <c r="Q1038" s="122" t="s">
        <v>1655</v>
      </c>
      <c r="R1038" s="121" t="s">
        <v>4397</v>
      </c>
      <c r="S1038" s="122">
        <v>3</v>
      </c>
      <c r="T1038" s="122" t="s">
        <v>3664</v>
      </c>
    </row>
    <row r="1039" spans="7:20" s="145" customFormat="1" hidden="1">
      <c r="G1039" s="152"/>
      <c r="K1039" s="128"/>
      <c r="M1039" s="114" t="s">
        <v>1656</v>
      </c>
      <c r="N1039" s="118">
        <v>13.7</v>
      </c>
      <c r="O1039" s="118">
        <v>1.4</v>
      </c>
      <c r="P1039" s="119">
        <f t="shared" si="17"/>
        <v>4.63</v>
      </c>
      <c r="Q1039" s="122" t="s">
        <v>1657</v>
      </c>
      <c r="R1039" s="121" t="s">
        <v>4148</v>
      </c>
      <c r="S1039" s="122">
        <v>4.63</v>
      </c>
      <c r="T1039" s="122" t="s">
        <v>751</v>
      </c>
    </row>
    <row r="1040" spans="7:20" s="145" customFormat="1" hidden="1">
      <c r="G1040" s="152"/>
      <c r="K1040" s="128"/>
      <c r="M1040" s="114" t="s">
        <v>1658</v>
      </c>
      <c r="N1040" s="118">
        <v>16</v>
      </c>
      <c r="O1040" s="120" t="s">
        <v>147</v>
      </c>
      <c r="P1040" s="119">
        <f t="shared" si="17"/>
        <v>3.41</v>
      </c>
      <c r="Q1040" s="122" t="s">
        <v>466</v>
      </c>
      <c r="R1040" s="120" t="s">
        <v>147</v>
      </c>
      <c r="S1040" s="122">
        <v>3.41</v>
      </c>
      <c r="T1040" s="122" t="s">
        <v>1610</v>
      </c>
    </row>
    <row r="1041" spans="7:20" s="145" customFormat="1" hidden="1">
      <c r="G1041" s="152"/>
      <c r="K1041" s="128"/>
      <c r="M1041" s="114" t="s">
        <v>1659</v>
      </c>
      <c r="N1041" s="118">
        <v>19.899999999999999</v>
      </c>
      <c r="O1041" s="118">
        <v>42.2</v>
      </c>
      <c r="P1041" s="119">
        <f t="shared" si="17"/>
        <v>4.2300000000000004</v>
      </c>
      <c r="Q1041" s="120" t="s">
        <v>147</v>
      </c>
      <c r="R1041" s="121" t="s">
        <v>4126</v>
      </c>
      <c r="S1041" s="122">
        <v>4.2300000000000004</v>
      </c>
      <c r="T1041" s="122" t="s">
        <v>728</v>
      </c>
    </row>
    <row r="1042" spans="7:20" s="145" customFormat="1" hidden="1">
      <c r="G1042" s="152"/>
      <c r="K1042" s="128"/>
      <c r="M1042" s="114" t="s">
        <v>1535</v>
      </c>
      <c r="N1042" s="118">
        <v>3.7</v>
      </c>
      <c r="O1042" s="118">
        <v>0.9</v>
      </c>
      <c r="P1042" s="119">
        <f t="shared" si="17"/>
        <v>2.2999999999999998</v>
      </c>
      <c r="Q1042" s="120" t="s">
        <v>147</v>
      </c>
      <c r="R1042" s="121" t="s">
        <v>3772</v>
      </c>
      <c r="S1042" s="122">
        <v>2.2999999999999998</v>
      </c>
      <c r="T1042" s="122" t="s">
        <v>4015</v>
      </c>
    </row>
    <row r="1043" spans="7:20" s="145" customFormat="1" hidden="1">
      <c r="G1043" s="152"/>
      <c r="K1043" s="128"/>
      <c r="M1043" s="114" t="s">
        <v>1536</v>
      </c>
      <c r="N1043" s="118">
        <v>2.9</v>
      </c>
      <c r="O1043" s="118">
        <v>4</v>
      </c>
      <c r="P1043" s="119">
        <f t="shared" si="17"/>
        <v>4.3899999999999997</v>
      </c>
      <c r="Q1043" s="120" t="s">
        <v>147</v>
      </c>
      <c r="R1043" s="121" t="s">
        <v>4271</v>
      </c>
      <c r="S1043" s="122">
        <v>4.3899999999999997</v>
      </c>
      <c r="T1043" s="122" t="s">
        <v>618</v>
      </c>
    </row>
    <row r="1044" spans="7:20" s="145" customFormat="1" hidden="1">
      <c r="G1044" s="152"/>
      <c r="K1044" s="128"/>
      <c r="M1044" s="114" t="s">
        <v>1537</v>
      </c>
      <c r="N1044" s="118">
        <v>3.9</v>
      </c>
      <c r="O1044" s="118">
        <v>7.3</v>
      </c>
      <c r="P1044" s="119">
        <f t="shared" si="17"/>
        <v>3.51</v>
      </c>
      <c r="Q1044" s="120" t="s">
        <v>556</v>
      </c>
      <c r="R1044" s="121">
        <v>180</v>
      </c>
      <c r="S1044" s="122">
        <v>3.51</v>
      </c>
      <c r="T1044" s="122" t="s">
        <v>338</v>
      </c>
    </row>
    <row r="1045" spans="7:20" s="145" customFormat="1" hidden="1">
      <c r="G1045" s="152"/>
      <c r="K1045" s="128"/>
      <c r="M1045" s="114" t="s">
        <v>1662</v>
      </c>
      <c r="N1045" s="118">
        <v>14.1</v>
      </c>
      <c r="O1045" s="118">
        <v>12.5</v>
      </c>
      <c r="P1045" s="119">
        <f t="shared" si="17"/>
        <v>3.3</v>
      </c>
      <c r="Q1045" s="122" t="s">
        <v>972</v>
      </c>
      <c r="R1045" s="121" t="s">
        <v>3731</v>
      </c>
      <c r="S1045" s="122">
        <v>3.3</v>
      </c>
      <c r="T1045" s="122" t="s">
        <v>223</v>
      </c>
    </row>
    <row r="1046" spans="7:20" s="145" customFormat="1" hidden="1">
      <c r="G1046" s="152"/>
      <c r="K1046" s="128"/>
      <c r="M1046" s="114" t="s">
        <v>1663</v>
      </c>
      <c r="N1046" s="118">
        <v>23.5</v>
      </c>
      <c r="O1046" s="118">
        <v>0</v>
      </c>
      <c r="P1046" s="119">
        <f t="shared" si="17"/>
        <v>3.52</v>
      </c>
      <c r="Q1046" s="122" t="s">
        <v>1664</v>
      </c>
      <c r="R1046" s="121" t="s">
        <v>4071</v>
      </c>
      <c r="S1046" s="122">
        <v>3.52</v>
      </c>
      <c r="T1046" s="122" t="s">
        <v>3390</v>
      </c>
    </row>
    <row r="1047" spans="7:20" s="145" customFormat="1" hidden="1">
      <c r="G1047" s="152"/>
      <c r="K1047" s="128"/>
      <c r="M1047" s="114" t="s">
        <v>1797</v>
      </c>
      <c r="N1047" s="118">
        <v>1.8</v>
      </c>
      <c r="O1047" s="118">
        <v>10.199999999999999</v>
      </c>
      <c r="P1047" s="119">
        <f t="shared" si="17"/>
        <v>3.6</v>
      </c>
      <c r="Q1047" s="122" t="s">
        <v>1798</v>
      </c>
      <c r="R1047" s="121" t="s">
        <v>3967</v>
      </c>
      <c r="S1047" s="122">
        <v>3.6</v>
      </c>
      <c r="T1047" s="122" t="s">
        <v>661</v>
      </c>
    </row>
    <row r="1048" spans="7:20" s="145" customFormat="1" hidden="1">
      <c r="G1048" s="152"/>
      <c r="K1048" s="128"/>
      <c r="M1048" s="114" t="s">
        <v>1666</v>
      </c>
      <c r="N1048" s="118">
        <v>5.8</v>
      </c>
      <c r="O1048" s="118">
        <v>42.3</v>
      </c>
      <c r="P1048" s="119">
        <f t="shared" si="17"/>
        <v>3.6</v>
      </c>
      <c r="Q1048" s="122" t="s">
        <v>1667</v>
      </c>
      <c r="R1048" s="121" t="s">
        <v>4177</v>
      </c>
      <c r="S1048" s="122">
        <v>3.6</v>
      </c>
      <c r="T1048" s="122" t="s">
        <v>661</v>
      </c>
    </row>
    <row r="1049" spans="7:20" s="145" customFormat="1" hidden="1">
      <c r="G1049" s="152"/>
      <c r="K1049" s="128"/>
      <c r="M1049" s="114" t="s">
        <v>1668</v>
      </c>
      <c r="N1049" s="118">
        <v>5.4</v>
      </c>
      <c r="O1049" s="118">
        <v>48.4</v>
      </c>
      <c r="P1049" s="119">
        <f t="shared" si="17"/>
        <v>3.9</v>
      </c>
      <c r="Q1049" s="122" t="s">
        <v>1669</v>
      </c>
      <c r="R1049" s="121" t="s">
        <v>4303</v>
      </c>
      <c r="S1049" s="122">
        <v>3.9</v>
      </c>
      <c r="T1049" s="122" t="s">
        <v>543</v>
      </c>
    </row>
    <row r="1050" spans="7:20" s="145" customFormat="1" hidden="1">
      <c r="G1050" s="152"/>
      <c r="K1050" s="128"/>
      <c r="M1050" s="114" t="s">
        <v>1670</v>
      </c>
      <c r="N1050" s="118">
        <v>18.100000000000001</v>
      </c>
      <c r="O1050" s="118">
        <v>0</v>
      </c>
      <c r="P1050" s="119">
        <f t="shared" si="17"/>
        <v>4.4000000000000004</v>
      </c>
      <c r="Q1050" s="120" t="s">
        <v>147</v>
      </c>
      <c r="R1050" s="121" t="s">
        <v>4220</v>
      </c>
      <c r="S1050" s="122">
        <v>4.4000000000000004</v>
      </c>
      <c r="T1050" s="122" t="s">
        <v>719</v>
      </c>
    </row>
    <row r="1051" spans="7:20" s="145" customFormat="1" hidden="1">
      <c r="G1051" s="152"/>
      <c r="K1051" s="128"/>
      <c r="M1051" s="114" t="s">
        <v>1671</v>
      </c>
      <c r="N1051" s="118">
        <v>2</v>
      </c>
      <c r="O1051" s="118">
        <v>9.8000000000000007</v>
      </c>
      <c r="P1051" s="119">
        <f t="shared" si="17"/>
        <v>4.0999999999999996</v>
      </c>
      <c r="Q1051" s="122" t="s">
        <v>1672</v>
      </c>
      <c r="R1051" s="121" t="s">
        <v>4067</v>
      </c>
      <c r="S1051" s="122">
        <v>4.0999999999999996</v>
      </c>
      <c r="T1051" s="122" t="s">
        <v>141</v>
      </c>
    </row>
    <row r="1052" spans="7:20" s="145" customFormat="1" hidden="1">
      <c r="G1052" s="152"/>
      <c r="K1052" s="128"/>
      <c r="M1052" s="114" t="s">
        <v>1673</v>
      </c>
      <c r="N1052" s="118">
        <v>0.3</v>
      </c>
      <c r="O1052" s="118">
        <v>11.7</v>
      </c>
      <c r="P1052" s="119">
        <f t="shared" si="17"/>
        <v>3.5</v>
      </c>
      <c r="Q1052" s="120" t="s">
        <v>147</v>
      </c>
      <c r="R1052" s="121">
        <v>335</v>
      </c>
      <c r="S1052" s="122">
        <v>3.5</v>
      </c>
      <c r="T1052" s="122" t="s">
        <v>338</v>
      </c>
    </row>
    <row r="1053" spans="7:20" s="145" customFormat="1" hidden="1">
      <c r="G1053" s="152"/>
      <c r="K1053" s="128"/>
      <c r="M1053" s="114" t="s">
        <v>1674</v>
      </c>
      <c r="N1053" s="118">
        <v>0.1</v>
      </c>
      <c r="O1053" s="118">
        <v>8.6999999999999993</v>
      </c>
      <c r="P1053" s="119">
        <f t="shared" si="17"/>
        <v>3.33</v>
      </c>
      <c r="Q1053" s="120" t="s">
        <v>30</v>
      </c>
      <c r="R1053" s="121" t="s">
        <v>3952</v>
      </c>
      <c r="S1053" s="122">
        <v>3.33</v>
      </c>
      <c r="T1053" s="122" t="s">
        <v>1492</v>
      </c>
    </row>
    <row r="1054" spans="7:20" s="145" customFormat="1" hidden="1">
      <c r="G1054" s="152"/>
      <c r="K1054" s="128"/>
      <c r="M1054" s="114" t="s">
        <v>1676</v>
      </c>
      <c r="N1054" s="118">
        <v>0.1</v>
      </c>
      <c r="O1054" s="118">
        <v>0.2</v>
      </c>
      <c r="P1054" s="119">
        <f t="shared" si="17"/>
        <v>3.11</v>
      </c>
      <c r="Q1054" s="122" t="s">
        <v>1677</v>
      </c>
      <c r="R1054" s="121" t="s">
        <v>4304</v>
      </c>
      <c r="S1054" s="122">
        <v>3.11</v>
      </c>
      <c r="T1054" s="122" t="s">
        <v>50</v>
      </c>
    </row>
    <row r="1055" spans="7:20" s="145" customFormat="1" hidden="1">
      <c r="G1055" s="152"/>
      <c r="K1055" s="128"/>
      <c r="M1055" s="114" t="s">
        <v>1681</v>
      </c>
      <c r="N1055" s="118">
        <v>0.1</v>
      </c>
      <c r="O1055" s="118">
        <v>3.4</v>
      </c>
      <c r="P1055" s="119">
        <f t="shared" si="17"/>
        <v>0.82</v>
      </c>
      <c r="Q1055" s="122" t="s">
        <v>1682</v>
      </c>
      <c r="R1055" s="121" t="s">
        <v>4305</v>
      </c>
      <c r="S1055" s="122">
        <v>0.82</v>
      </c>
      <c r="T1055" s="122" t="s">
        <v>1111</v>
      </c>
    </row>
    <row r="1056" spans="7:20" s="145" customFormat="1" hidden="1">
      <c r="G1056" s="152"/>
      <c r="K1056" s="128"/>
      <c r="M1056" s="114" t="s">
        <v>1683</v>
      </c>
      <c r="N1056" s="118">
        <v>0.7</v>
      </c>
      <c r="O1056" s="118">
        <v>15.9</v>
      </c>
      <c r="P1056" s="119">
        <f t="shared" si="17"/>
        <v>4.34</v>
      </c>
      <c r="Q1056" s="122" t="s">
        <v>1684</v>
      </c>
      <c r="R1056" s="121" t="s">
        <v>4033</v>
      </c>
      <c r="S1056" s="122">
        <v>4.34</v>
      </c>
      <c r="T1056" s="122" t="s">
        <v>857</v>
      </c>
    </row>
    <row r="1057" spans="7:20" s="145" customFormat="1" hidden="1">
      <c r="G1057" s="152"/>
      <c r="K1057" s="128"/>
      <c r="M1057" s="114" t="s">
        <v>1685</v>
      </c>
      <c r="N1057" s="118">
        <v>5.3</v>
      </c>
      <c r="O1057" s="118">
        <v>7.1</v>
      </c>
      <c r="P1057" s="119">
        <f t="shared" si="17"/>
        <v>1.4</v>
      </c>
      <c r="Q1057" s="122" t="s">
        <v>1686</v>
      </c>
      <c r="R1057" s="121" t="s">
        <v>4565</v>
      </c>
      <c r="S1057" s="122">
        <v>1.4</v>
      </c>
      <c r="T1057" s="122" t="s">
        <v>371</v>
      </c>
    </row>
    <row r="1058" spans="7:20" s="145" customFormat="1" hidden="1">
      <c r="G1058" s="152"/>
      <c r="K1058" s="128"/>
      <c r="M1058" s="114" t="s">
        <v>1687</v>
      </c>
      <c r="N1058" s="118">
        <v>2.2999999999999998</v>
      </c>
      <c r="O1058" s="118">
        <v>68.099999999999994</v>
      </c>
      <c r="P1058" s="119">
        <f t="shared" si="17"/>
        <v>3.73</v>
      </c>
      <c r="Q1058" s="120" t="s">
        <v>147</v>
      </c>
      <c r="R1058" s="121" t="s">
        <v>4137</v>
      </c>
      <c r="S1058" s="122">
        <v>3.73</v>
      </c>
      <c r="T1058" s="122" t="s">
        <v>738</v>
      </c>
    </row>
    <row r="1059" spans="7:20" s="145" customFormat="1" hidden="1">
      <c r="G1059" s="152"/>
      <c r="K1059" s="128"/>
      <c r="M1059" s="114" t="s">
        <v>1688</v>
      </c>
      <c r="N1059" s="118">
        <v>3.7</v>
      </c>
      <c r="O1059" s="118">
        <v>10.9</v>
      </c>
      <c r="P1059" s="119">
        <f t="shared" si="17"/>
        <v>3.5</v>
      </c>
      <c r="Q1059" s="122" t="s">
        <v>1415</v>
      </c>
      <c r="R1059" s="121" t="s">
        <v>4320</v>
      </c>
      <c r="S1059" s="122">
        <v>3.5</v>
      </c>
      <c r="T1059" s="122" t="s">
        <v>661</v>
      </c>
    </row>
    <row r="1060" spans="7:20" s="145" customFormat="1" hidden="1">
      <c r="G1060" s="152"/>
      <c r="K1060" s="128"/>
      <c r="M1060" s="114" t="s">
        <v>1689</v>
      </c>
      <c r="N1060" s="118">
        <v>3.7</v>
      </c>
      <c r="O1060" s="118">
        <v>10.9</v>
      </c>
      <c r="P1060" s="119">
        <f t="shared" si="17"/>
        <v>3.4</v>
      </c>
      <c r="Q1060" s="122" t="s">
        <v>468</v>
      </c>
      <c r="R1060" s="121" t="s">
        <v>4306</v>
      </c>
      <c r="S1060" s="122">
        <v>3.4</v>
      </c>
      <c r="T1060" s="122" t="s">
        <v>338</v>
      </c>
    </row>
    <row r="1061" spans="7:20" s="145" customFormat="1" hidden="1">
      <c r="G1061" s="152"/>
      <c r="K1061" s="128"/>
      <c r="M1061" s="114" t="s">
        <v>1818</v>
      </c>
      <c r="N1061" s="118">
        <v>3.6</v>
      </c>
      <c r="O1061" s="118">
        <v>10.8</v>
      </c>
      <c r="P1061" s="119">
        <f t="shared" si="17"/>
        <v>3.4</v>
      </c>
      <c r="Q1061" s="122" t="s">
        <v>1125</v>
      </c>
      <c r="R1061" s="121" t="s">
        <v>4220</v>
      </c>
      <c r="S1061" s="122">
        <v>3.4</v>
      </c>
      <c r="T1061" s="122" t="s">
        <v>338</v>
      </c>
    </row>
    <row r="1062" spans="7:20" s="145" customFormat="1" hidden="1">
      <c r="G1062" s="152"/>
      <c r="K1062" s="128"/>
      <c r="M1062" s="114" t="s">
        <v>1819</v>
      </c>
      <c r="N1062" s="118">
        <v>6.4</v>
      </c>
      <c r="O1062" s="118">
        <v>79.7</v>
      </c>
      <c r="P1062" s="119">
        <f t="shared" si="17"/>
        <v>3.4</v>
      </c>
      <c r="Q1062" s="122" t="s">
        <v>1820</v>
      </c>
      <c r="R1062" s="121" t="s">
        <v>4071</v>
      </c>
      <c r="S1062" s="122">
        <v>3.4</v>
      </c>
      <c r="T1062" s="122" t="s">
        <v>338</v>
      </c>
    </row>
    <row r="1063" spans="7:20" s="145" customFormat="1" hidden="1">
      <c r="G1063" s="152"/>
      <c r="K1063" s="128"/>
      <c r="M1063" s="114" t="s">
        <v>1697</v>
      </c>
      <c r="N1063" s="118">
        <v>6.4</v>
      </c>
      <c r="O1063" s="118">
        <v>82.1</v>
      </c>
      <c r="P1063" s="119">
        <f t="shared" si="17"/>
        <v>3.8</v>
      </c>
      <c r="Q1063" s="120" t="s">
        <v>1698</v>
      </c>
      <c r="R1063" s="121" t="s">
        <v>4055</v>
      </c>
      <c r="S1063" s="122">
        <v>3.8</v>
      </c>
      <c r="T1063" s="122" t="s">
        <v>543</v>
      </c>
    </row>
    <row r="1064" spans="7:20" s="145" customFormat="1" hidden="1">
      <c r="G1064" s="152"/>
      <c r="K1064" s="128"/>
      <c r="M1064" s="114" t="s">
        <v>1699</v>
      </c>
      <c r="N1064" s="120" t="s">
        <v>30</v>
      </c>
      <c r="O1064" s="120" t="s">
        <v>30</v>
      </c>
      <c r="P1064" s="119">
        <f t="shared" si="17"/>
        <v>4.3</v>
      </c>
      <c r="Q1064" s="122" t="s">
        <v>1700</v>
      </c>
      <c r="R1064" s="121" t="s">
        <v>4307</v>
      </c>
      <c r="S1064" s="122">
        <v>4.3</v>
      </c>
      <c r="T1064" s="122" t="s">
        <v>719</v>
      </c>
    </row>
    <row r="1065" spans="7:20" s="145" customFormat="1" hidden="1">
      <c r="G1065" s="152"/>
      <c r="K1065" s="128"/>
      <c r="M1065" s="114" t="s">
        <v>1701</v>
      </c>
      <c r="N1065" s="118">
        <v>6.6</v>
      </c>
      <c r="O1065" s="118">
        <v>11.2</v>
      </c>
      <c r="P1065" s="119">
        <f t="shared" si="17"/>
        <v>3.44</v>
      </c>
      <c r="Q1065" s="120" t="s">
        <v>147</v>
      </c>
      <c r="R1065" s="121" t="s">
        <v>4301</v>
      </c>
      <c r="S1065" s="122">
        <v>3.44</v>
      </c>
      <c r="T1065" s="122" t="s">
        <v>3750</v>
      </c>
    </row>
    <row r="1066" spans="7:20" s="145" customFormat="1" hidden="1">
      <c r="G1066" s="152"/>
      <c r="K1066" s="128"/>
      <c r="M1066" s="114" t="s">
        <v>1702</v>
      </c>
      <c r="N1066" s="118">
        <v>7.4</v>
      </c>
      <c r="O1066" s="118">
        <v>9.1999999999999993</v>
      </c>
      <c r="P1066" s="119">
        <f t="shared" si="17"/>
        <v>3.44</v>
      </c>
      <c r="Q1066" s="120" t="s">
        <v>147</v>
      </c>
      <c r="R1066" s="121" t="s">
        <v>4565</v>
      </c>
      <c r="S1066" s="122">
        <v>3.44</v>
      </c>
      <c r="T1066" s="122" t="s">
        <v>3750</v>
      </c>
    </row>
    <row r="1067" spans="7:20" s="145" customFormat="1" hidden="1">
      <c r="G1067" s="152"/>
      <c r="K1067" s="128"/>
      <c r="M1067" s="114" t="s">
        <v>1703</v>
      </c>
      <c r="N1067" s="118">
        <v>2.1</v>
      </c>
      <c r="O1067" s="118">
        <v>6.1</v>
      </c>
      <c r="P1067" s="119">
        <f t="shared" si="17"/>
        <v>3.6</v>
      </c>
      <c r="Q1067" s="120" t="s">
        <v>30</v>
      </c>
      <c r="R1067" s="121" t="s">
        <v>3956</v>
      </c>
      <c r="S1067" s="122">
        <v>3.6</v>
      </c>
      <c r="T1067" s="122" t="s">
        <v>262</v>
      </c>
    </row>
    <row r="1068" spans="7:20" s="145" customFormat="1" hidden="1">
      <c r="G1068" s="152"/>
      <c r="K1068" s="128"/>
      <c r="M1068" s="114" t="s">
        <v>1704</v>
      </c>
      <c r="N1068" s="118">
        <v>2.1</v>
      </c>
      <c r="O1068" s="118">
        <v>7.2</v>
      </c>
      <c r="P1068" s="119">
        <f t="shared" si="17"/>
        <v>3.02</v>
      </c>
      <c r="Q1068" s="120" t="s">
        <v>30</v>
      </c>
      <c r="R1068" s="121" t="s">
        <v>4548</v>
      </c>
      <c r="S1068" s="122">
        <v>3.02</v>
      </c>
      <c r="T1068" s="122" t="s">
        <v>452</v>
      </c>
    </row>
    <row r="1069" spans="7:20" s="145" customFormat="1" hidden="1">
      <c r="G1069" s="152"/>
      <c r="K1069" s="128"/>
      <c r="M1069" s="114" t="s">
        <v>1573</v>
      </c>
      <c r="N1069" s="118">
        <v>11.2</v>
      </c>
      <c r="O1069" s="118">
        <v>4</v>
      </c>
      <c r="P1069" s="119">
        <f t="shared" si="17"/>
        <v>2.88</v>
      </c>
      <c r="Q1069" s="122" t="s">
        <v>1574</v>
      </c>
      <c r="R1069" s="121" t="s">
        <v>3934</v>
      </c>
      <c r="S1069" s="122">
        <v>2.88</v>
      </c>
      <c r="T1069" s="122" t="s">
        <v>2992</v>
      </c>
    </row>
    <row r="1070" spans="7:20" s="145" customFormat="1" hidden="1">
      <c r="G1070" s="152"/>
      <c r="K1070" s="128"/>
      <c r="M1070" s="114" t="s">
        <v>1575</v>
      </c>
      <c r="N1070" s="118">
        <v>9.8000000000000007</v>
      </c>
      <c r="O1070" s="118">
        <v>3.7</v>
      </c>
      <c r="P1070" s="119">
        <f t="shared" si="17"/>
        <v>3.2</v>
      </c>
      <c r="Q1070" s="122" t="s">
        <v>1576</v>
      </c>
      <c r="R1070" s="121" t="s">
        <v>4146</v>
      </c>
      <c r="S1070" s="122">
        <v>3.2</v>
      </c>
      <c r="T1070" s="122" t="s">
        <v>283</v>
      </c>
    </row>
    <row r="1071" spans="7:20" s="145" customFormat="1" hidden="1">
      <c r="G1071" s="152"/>
      <c r="K1071" s="128"/>
      <c r="M1071" s="114" t="s">
        <v>1326</v>
      </c>
      <c r="N1071" s="118">
        <v>13.8</v>
      </c>
      <c r="O1071" s="118">
        <v>6.7</v>
      </c>
      <c r="P1071" s="119">
        <f t="shared" si="17"/>
        <v>1.23</v>
      </c>
      <c r="Q1071" s="122" t="s">
        <v>1327</v>
      </c>
      <c r="R1071" s="121" t="s">
        <v>4400</v>
      </c>
      <c r="S1071" s="122">
        <v>1.23</v>
      </c>
      <c r="T1071" s="122" t="s">
        <v>3072</v>
      </c>
    </row>
    <row r="1072" spans="7:20" s="145" customFormat="1" hidden="1">
      <c r="G1072" s="152"/>
      <c r="K1072" s="128"/>
      <c r="M1072" s="114" t="s">
        <v>1328</v>
      </c>
      <c r="N1072" s="118">
        <v>27.9</v>
      </c>
      <c r="O1072" s="118">
        <v>0.3</v>
      </c>
      <c r="P1072" s="119">
        <f t="shared" si="17"/>
        <v>4.0999999999999996</v>
      </c>
      <c r="Q1072" s="120" t="s">
        <v>536</v>
      </c>
      <c r="R1072" s="121" t="s">
        <v>4261</v>
      </c>
      <c r="S1072" s="122">
        <v>4.0999999999999996</v>
      </c>
      <c r="T1072" s="122" t="s">
        <v>466</v>
      </c>
    </row>
    <row r="1073" spans="7:20" s="145" customFormat="1" hidden="1">
      <c r="G1073" s="152"/>
      <c r="K1073" s="128"/>
      <c r="M1073" s="114" t="s">
        <v>1329</v>
      </c>
      <c r="N1073" s="118">
        <v>19.7</v>
      </c>
      <c r="O1073" s="118">
        <v>0</v>
      </c>
      <c r="P1073" s="119">
        <f t="shared" si="17"/>
        <v>4.0199999999999996</v>
      </c>
      <c r="Q1073" s="122" t="s">
        <v>332</v>
      </c>
      <c r="R1073" s="121" t="s">
        <v>4274</v>
      </c>
      <c r="S1073" s="122">
        <v>4.0199999999999996</v>
      </c>
      <c r="T1073" s="122" t="s">
        <v>1544</v>
      </c>
    </row>
    <row r="1074" spans="7:20" s="145" customFormat="1" hidden="1">
      <c r="G1074" s="152"/>
      <c r="K1074" s="128"/>
      <c r="M1074" s="114" t="s">
        <v>1330</v>
      </c>
      <c r="N1074" s="118">
        <v>5.5</v>
      </c>
      <c r="O1074" s="118">
        <v>0</v>
      </c>
      <c r="P1074" s="119">
        <f t="shared" si="17"/>
        <v>2.81</v>
      </c>
      <c r="Q1074" s="122" t="s">
        <v>719</v>
      </c>
      <c r="R1074" s="121" t="s">
        <v>4302</v>
      </c>
      <c r="S1074" s="122">
        <v>2.81</v>
      </c>
      <c r="T1074" s="122" t="s">
        <v>3288</v>
      </c>
    </row>
    <row r="1075" spans="7:20" s="145" customFormat="1" hidden="1">
      <c r="G1075" s="152"/>
      <c r="K1075" s="128"/>
      <c r="M1075" s="114" t="s">
        <v>1581</v>
      </c>
      <c r="N1075" s="118">
        <v>13.1</v>
      </c>
      <c r="O1075" s="118">
        <v>0</v>
      </c>
      <c r="P1075" s="119">
        <f t="shared" si="17"/>
        <v>3.08</v>
      </c>
      <c r="Q1075" s="122" t="s">
        <v>991</v>
      </c>
      <c r="R1075" s="121" t="s">
        <v>4308</v>
      </c>
      <c r="S1075" s="122">
        <v>3.08</v>
      </c>
      <c r="T1075" s="122" t="s">
        <v>3786</v>
      </c>
    </row>
    <row r="1076" spans="7:20" s="145" customFormat="1" hidden="1">
      <c r="G1076" s="152"/>
      <c r="K1076" s="128"/>
      <c r="M1076" s="114" t="s">
        <v>1580</v>
      </c>
      <c r="N1076" s="118">
        <v>25.3</v>
      </c>
      <c r="O1076" s="118">
        <v>0</v>
      </c>
      <c r="P1076" s="119">
        <f t="shared" si="17"/>
        <v>1.9</v>
      </c>
      <c r="Q1076" s="122" t="s">
        <v>240</v>
      </c>
      <c r="R1076" s="121" t="s">
        <v>3946</v>
      </c>
      <c r="S1076" s="122">
        <v>1.9</v>
      </c>
      <c r="T1076" s="122" t="s">
        <v>2189</v>
      </c>
    </row>
    <row r="1077" spans="7:20" s="145" customFormat="1" hidden="1">
      <c r="G1077" s="152"/>
      <c r="K1077" s="128"/>
      <c r="M1077" s="114" t="s">
        <v>1713</v>
      </c>
      <c r="N1077" s="118">
        <v>5.3</v>
      </c>
      <c r="O1077" s="118">
        <v>0</v>
      </c>
      <c r="P1077" s="119">
        <f t="shared" si="17"/>
        <v>3.54</v>
      </c>
      <c r="Q1077" s="122" t="s">
        <v>466</v>
      </c>
      <c r="R1077" s="121" t="s">
        <v>3777</v>
      </c>
      <c r="S1077" s="122">
        <v>3.54</v>
      </c>
      <c r="T1077" s="122" t="s">
        <v>1244</v>
      </c>
    </row>
    <row r="1078" spans="7:20" s="145" customFormat="1" hidden="1">
      <c r="G1078" s="152"/>
      <c r="K1078" s="128"/>
      <c r="M1078" s="114" t="s">
        <v>1583</v>
      </c>
      <c r="N1078" s="118">
        <v>20</v>
      </c>
      <c r="O1078" s="118">
        <v>0</v>
      </c>
      <c r="P1078" s="119">
        <f t="shared" si="17"/>
        <v>3.45</v>
      </c>
      <c r="Q1078" s="122" t="s">
        <v>1584</v>
      </c>
      <c r="R1078" s="121" t="s">
        <v>4060</v>
      </c>
      <c r="S1078" s="122">
        <v>3.45</v>
      </c>
      <c r="T1078" s="122" t="s">
        <v>1307</v>
      </c>
    </row>
    <row r="1079" spans="7:20" s="145" customFormat="1" hidden="1">
      <c r="G1079" s="152"/>
      <c r="K1079" s="128"/>
      <c r="M1079" s="114" t="s">
        <v>1585</v>
      </c>
      <c r="N1079" s="118">
        <v>2.7</v>
      </c>
      <c r="O1079" s="118">
        <v>25.4</v>
      </c>
      <c r="P1079" s="119">
        <f t="shared" si="17"/>
        <v>1.1599999999999999</v>
      </c>
      <c r="Q1079" s="122" t="s">
        <v>1586</v>
      </c>
      <c r="R1079" s="121" t="s">
        <v>3963</v>
      </c>
      <c r="S1079" s="122">
        <v>1.1599999999999999</v>
      </c>
      <c r="T1079" s="122" t="s">
        <v>4438</v>
      </c>
    </row>
    <row r="1080" spans="7:20" s="145" customFormat="1" hidden="1">
      <c r="G1080" s="152"/>
      <c r="K1080" s="128"/>
      <c r="M1080" s="114" t="s">
        <v>1587</v>
      </c>
      <c r="N1080" s="118">
        <v>2.4</v>
      </c>
      <c r="O1080" s="118">
        <v>28.4</v>
      </c>
      <c r="P1080" s="119">
        <f t="shared" si="17"/>
        <v>3.78</v>
      </c>
      <c r="Q1080" s="120" t="s">
        <v>147</v>
      </c>
      <c r="R1080" s="121" t="s">
        <v>4398</v>
      </c>
      <c r="S1080" s="122">
        <v>3.78</v>
      </c>
      <c r="T1080" s="122" t="s">
        <v>3500</v>
      </c>
    </row>
    <row r="1081" spans="7:20" s="145" customFormat="1" hidden="1">
      <c r="G1081" s="152"/>
      <c r="K1081" s="128"/>
      <c r="M1081" s="114" t="s">
        <v>1588</v>
      </c>
      <c r="N1081" s="118">
        <v>4.4000000000000004</v>
      </c>
      <c r="O1081" s="118">
        <v>48.8</v>
      </c>
      <c r="P1081" s="119">
        <f t="shared" si="17"/>
        <v>3.2</v>
      </c>
      <c r="Q1081" s="122" t="s">
        <v>1589</v>
      </c>
      <c r="R1081" s="121" t="s">
        <v>4309</v>
      </c>
      <c r="S1081" s="122">
        <v>3.2</v>
      </c>
      <c r="T1081" s="122" t="s">
        <v>338</v>
      </c>
    </row>
    <row r="1082" spans="7:20" s="145" customFormat="1" hidden="1">
      <c r="G1082" s="152"/>
      <c r="K1082" s="128"/>
      <c r="M1082" s="114" t="s">
        <v>1590</v>
      </c>
      <c r="N1082" s="118">
        <v>21.7</v>
      </c>
      <c r="O1082" s="118">
        <v>0</v>
      </c>
      <c r="P1082" s="119">
        <f t="shared" si="17"/>
        <v>3.6</v>
      </c>
      <c r="Q1082" s="120" t="s">
        <v>147</v>
      </c>
      <c r="R1082" s="121" t="s">
        <v>4274</v>
      </c>
      <c r="S1082" s="122">
        <v>3.6</v>
      </c>
      <c r="T1082" s="122" t="s">
        <v>543</v>
      </c>
    </row>
    <row r="1083" spans="7:20" s="145" customFormat="1" hidden="1">
      <c r="G1083" s="152"/>
      <c r="K1083" s="128"/>
      <c r="M1083" s="114" t="s">
        <v>1593</v>
      </c>
      <c r="N1083" s="118">
        <v>11.3</v>
      </c>
      <c r="O1083" s="118">
        <v>0</v>
      </c>
      <c r="P1083" s="119">
        <f t="shared" si="17"/>
        <v>3.6</v>
      </c>
      <c r="Q1083" s="120" t="s">
        <v>147</v>
      </c>
      <c r="R1083" s="121" t="s">
        <v>3996</v>
      </c>
      <c r="S1083" s="122">
        <v>3.6</v>
      </c>
      <c r="T1083" s="122" t="s">
        <v>543</v>
      </c>
    </row>
    <row r="1084" spans="7:20" s="145" customFormat="1" hidden="1">
      <c r="G1084" s="152"/>
      <c r="K1084" s="128"/>
      <c r="M1084" s="114" t="s">
        <v>1594</v>
      </c>
      <c r="N1084" s="118">
        <v>18.100000000000001</v>
      </c>
      <c r="O1084" s="118">
        <v>0</v>
      </c>
      <c r="P1084" s="119">
        <f t="shared" si="17"/>
        <v>3.5</v>
      </c>
      <c r="Q1084" s="120" t="s">
        <v>147</v>
      </c>
      <c r="R1084" s="121" t="s">
        <v>3894</v>
      </c>
      <c r="S1084" s="122">
        <v>3.5</v>
      </c>
      <c r="T1084" s="122" t="s">
        <v>797</v>
      </c>
    </row>
    <row r="1085" spans="7:20" s="145" customFormat="1" hidden="1">
      <c r="G1085" s="152"/>
      <c r="K1085" s="128"/>
      <c r="M1085" s="114" t="s">
        <v>1719</v>
      </c>
      <c r="N1085" s="118">
        <v>16.600000000000001</v>
      </c>
      <c r="O1085" s="118">
        <v>0</v>
      </c>
      <c r="P1085" s="119">
        <f t="shared" si="17"/>
        <v>4.3</v>
      </c>
      <c r="Q1085" s="122" t="s">
        <v>369</v>
      </c>
      <c r="R1085" s="121" t="s">
        <v>4275</v>
      </c>
      <c r="S1085" s="122">
        <v>4.3</v>
      </c>
      <c r="T1085" s="122" t="s">
        <v>468</v>
      </c>
    </row>
    <row r="1086" spans="7:20" s="145" customFormat="1" hidden="1">
      <c r="G1086" s="152"/>
      <c r="K1086" s="128"/>
      <c r="M1086" s="114" t="s">
        <v>1720</v>
      </c>
      <c r="N1086" s="118">
        <v>10.199999999999999</v>
      </c>
      <c r="O1086" s="118">
        <v>2.5</v>
      </c>
      <c r="P1086" s="119">
        <f t="shared" si="17"/>
        <v>4</v>
      </c>
      <c r="Q1086" s="122" t="s">
        <v>1721</v>
      </c>
      <c r="R1086" s="121" t="s">
        <v>4543</v>
      </c>
      <c r="S1086" s="122">
        <v>4</v>
      </c>
      <c r="T1086" s="122" t="s">
        <v>466</v>
      </c>
    </row>
    <row r="1087" spans="7:20" s="145" customFormat="1" hidden="1">
      <c r="G1087" s="152"/>
      <c r="K1087" s="128"/>
      <c r="M1087" s="114" t="s">
        <v>1722</v>
      </c>
      <c r="N1087" s="118">
        <v>4</v>
      </c>
      <c r="O1087" s="118">
        <v>9.6</v>
      </c>
      <c r="P1087" s="119">
        <f t="shared" si="17"/>
        <v>4.2</v>
      </c>
      <c r="Q1087" s="122" t="s">
        <v>722</v>
      </c>
      <c r="R1087" s="121" t="s">
        <v>4119</v>
      </c>
      <c r="S1087" s="122">
        <v>4.2</v>
      </c>
      <c r="T1087" s="122" t="s">
        <v>234</v>
      </c>
    </row>
    <row r="1088" spans="7:20" s="145" customFormat="1" hidden="1">
      <c r="G1088" s="152"/>
      <c r="K1088" s="128"/>
      <c r="M1088" s="114" t="s">
        <v>1723</v>
      </c>
      <c r="N1088" s="118">
        <v>11</v>
      </c>
      <c r="O1088" s="118">
        <v>0.7</v>
      </c>
      <c r="P1088" s="119">
        <f t="shared" si="17"/>
        <v>4.0999999999999996</v>
      </c>
      <c r="Q1088" s="122" t="s">
        <v>1724</v>
      </c>
      <c r="R1088" s="121" t="s">
        <v>4200</v>
      </c>
      <c r="S1088" s="120">
        <v>4.0999999999999996</v>
      </c>
      <c r="T1088" s="120" t="s">
        <v>719</v>
      </c>
    </row>
    <row r="1089" spans="7:20" s="145" customFormat="1" hidden="1">
      <c r="G1089" s="152"/>
      <c r="K1089" s="128"/>
      <c r="M1089" s="114" t="s">
        <v>1725</v>
      </c>
      <c r="N1089" s="118">
        <v>13</v>
      </c>
      <c r="O1089" s="118" t="s">
        <v>30</v>
      </c>
      <c r="P1089" s="119">
        <f t="shared" si="17"/>
        <v>4.0999999999999996</v>
      </c>
      <c r="Q1089" s="120" t="s">
        <v>30</v>
      </c>
      <c r="R1089" s="121" t="s">
        <v>4459</v>
      </c>
      <c r="S1089" s="122">
        <v>4.0999999999999996</v>
      </c>
      <c r="T1089" s="122" t="s">
        <v>719</v>
      </c>
    </row>
    <row r="1090" spans="7:20" s="145" customFormat="1" hidden="1">
      <c r="G1090" s="152"/>
      <c r="K1090" s="128"/>
      <c r="M1090" s="114" t="s">
        <v>1848</v>
      </c>
      <c r="N1090" s="118">
        <v>81.7</v>
      </c>
      <c r="O1090" s="118" t="s">
        <v>30</v>
      </c>
      <c r="P1090" s="119">
        <f t="shared" si="17"/>
        <v>4.0999999999999996</v>
      </c>
      <c r="Q1090" s="120" t="s">
        <v>30</v>
      </c>
      <c r="R1090" s="121" t="s">
        <v>3906</v>
      </c>
      <c r="S1090" s="122">
        <v>4.0999999999999996</v>
      </c>
      <c r="T1090" s="122" t="s">
        <v>719</v>
      </c>
    </row>
    <row r="1091" spans="7:20" s="145" customFormat="1" hidden="1">
      <c r="G1091" s="152"/>
      <c r="K1091" s="128"/>
      <c r="M1091" s="114" t="s">
        <v>1596</v>
      </c>
      <c r="N1091" s="118">
        <v>10.8</v>
      </c>
      <c r="O1091" s="118" t="s">
        <v>30</v>
      </c>
      <c r="P1091" s="119">
        <f t="shared" si="17"/>
        <v>4.0999999999999996</v>
      </c>
      <c r="Q1091" s="120" t="s">
        <v>30</v>
      </c>
      <c r="R1091" s="121" t="s">
        <v>4558</v>
      </c>
      <c r="S1091" s="122">
        <v>4.0999999999999996</v>
      </c>
      <c r="T1091" s="122" t="s">
        <v>719</v>
      </c>
    </row>
    <row r="1092" spans="7:20" s="145" customFormat="1" hidden="1">
      <c r="G1092" s="152"/>
      <c r="K1092" s="128"/>
      <c r="M1092" s="114" t="s">
        <v>1597</v>
      </c>
      <c r="N1092" s="118">
        <v>14.1</v>
      </c>
      <c r="O1092" s="118" t="s">
        <v>30</v>
      </c>
      <c r="P1092" s="119">
        <f t="shared" si="17"/>
        <v>3.73</v>
      </c>
      <c r="Q1092" s="122" t="s">
        <v>1098</v>
      </c>
      <c r="R1092" s="121" t="s">
        <v>4250</v>
      </c>
      <c r="S1092" s="122">
        <v>3.73</v>
      </c>
      <c r="T1092" s="122" t="s">
        <v>2852</v>
      </c>
    </row>
    <row r="1093" spans="7:20" s="145" customFormat="1" hidden="1">
      <c r="G1093" s="152"/>
      <c r="K1093" s="128"/>
      <c r="M1093" s="114" t="s">
        <v>1598</v>
      </c>
      <c r="N1093" s="118">
        <v>48.6</v>
      </c>
      <c r="O1093" s="118" t="s">
        <v>30</v>
      </c>
      <c r="P1093" s="119">
        <f t="shared" si="17"/>
        <v>3.12</v>
      </c>
      <c r="Q1093" s="122" t="s">
        <v>1599</v>
      </c>
      <c r="R1093" s="121" t="s">
        <v>4310</v>
      </c>
      <c r="S1093" s="122">
        <v>3.12</v>
      </c>
      <c r="T1093" s="122" t="s">
        <v>15</v>
      </c>
    </row>
    <row r="1094" spans="7:20" s="145" customFormat="1" hidden="1">
      <c r="G1094" s="152"/>
      <c r="K1094" s="128"/>
      <c r="M1094" s="114" t="s">
        <v>1726</v>
      </c>
      <c r="N1094" s="118">
        <v>14.7</v>
      </c>
      <c r="O1094" s="118" t="s">
        <v>30</v>
      </c>
      <c r="P1094" s="119">
        <f t="shared" si="17"/>
        <v>3.28</v>
      </c>
      <c r="Q1094" s="122" t="s">
        <v>1727</v>
      </c>
      <c r="R1094" s="121" t="s">
        <v>4124</v>
      </c>
      <c r="S1094" s="122">
        <v>3.28</v>
      </c>
      <c r="T1094" s="122" t="s">
        <v>2957</v>
      </c>
    </row>
    <row r="1095" spans="7:20" s="145" customFormat="1" hidden="1">
      <c r="G1095" s="152"/>
      <c r="K1095" s="128"/>
      <c r="M1095" s="114" t="s">
        <v>1728</v>
      </c>
      <c r="N1095" s="118">
        <v>16</v>
      </c>
      <c r="O1095" s="118" t="s">
        <v>30</v>
      </c>
      <c r="P1095" s="119">
        <f t="shared" si="17"/>
        <v>3.23</v>
      </c>
      <c r="Q1095" s="122" t="s">
        <v>551</v>
      </c>
      <c r="R1095" s="121" t="s">
        <v>4311</v>
      </c>
      <c r="S1095" s="122">
        <v>3.23</v>
      </c>
      <c r="T1095" s="122" t="s">
        <v>852</v>
      </c>
    </row>
    <row r="1096" spans="7:20" s="145" customFormat="1" hidden="1">
      <c r="G1096" s="152"/>
      <c r="K1096" s="128"/>
      <c r="M1096" s="114" t="s">
        <v>1852</v>
      </c>
      <c r="N1096" s="118">
        <v>13.3</v>
      </c>
      <c r="O1096" s="118" t="s">
        <v>30</v>
      </c>
      <c r="P1096" s="119">
        <f t="shared" si="17"/>
        <v>3.17</v>
      </c>
      <c r="Q1096" s="122" t="s">
        <v>514</v>
      </c>
      <c r="R1096" s="121" t="s">
        <v>4298</v>
      </c>
      <c r="S1096" s="122">
        <v>3.17</v>
      </c>
      <c r="T1096" s="122" t="s">
        <v>701</v>
      </c>
    </row>
    <row r="1097" spans="7:20" s="145" customFormat="1" hidden="1">
      <c r="G1097" s="152"/>
      <c r="K1097" s="128"/>
      <c r="M1097" s="114" t="s">
        <v>1731</v>
      </c>
      <c r="N1097" s="118">
        <v>12.6</v>
      </c>
      <c r="O1097" s="118" t="s">
        <v>30</v>
      </c>
      <c r="P1097" s="119">
        <f t="shared" si="17"/>
        <v>2.97</v>
      </c>
      <c r="Q1097" s="122" t="s">
        <v>1732</v>
      </c>
      <c r="R1097" s="121" t="s">
        <v>4031</v>
      </c>
      <c r="S1097" s="122">
        <v>2.97</v>
      </c>
      <c r="T1097" s="122" t="s">
        <v>3786</v>
      </c>
    </row>
    <row r="1098" spans="7:20" s="145" customFormat="1" hidden="1">
      <c r="G1098" s="152"/>
      <c r="K1098" s="128"/>
      <c r="M1098" s="114" t="s">
        <v>1733</v>
      </c>
      <c r="N1098" s="118">
        <v>14.6</v>
      </c>
      <c r="O1098" s="118" t="s">
        <v>30</v>
      </c>
      <c r="P1098" s="119">
        <f t="shared" si="17"/>
        <v>1.84</v>
      </c>
      <c r="Q1098" s="122" t="s">
        <v>1734</v>
      </c>
      <c r="R1098" s="121" t="s">
        <v>4026</v>
      </c>
      <c r="S1098" s="122">
        <v>1.84</v>
      </c>
      <c r="T1098" s="122" t="s">
        <v>558</v>
      </c>
    </row>
    <row r="1099" spans="7:20" s="145" customFormat="1" hidden="1">
      <c r="G1099" s="152"/>
      <c r="K1099" s="128"/>
      <c r="M1099" s="114" t="s">
        <v>1735</v>
      </c>
      <c r="N1099" s="118">
        <v>16.7</v>
      </c>
      <c r="O1099" s="118" t="s">
        <v>30</v>
      </c>
      <c r="P1099" s="119">
        <f t="shared" si="17"/>
        <v>3.26</v>
      </c>
      <c r="Q1099" s="122" t="s">
        <v>463</v>
      </c>
      <c r="R1099" s="121" t="s">
        <v>4271</v>
      </c>
      <c r="S1099" s="122">
        <v>3.26</v>
      </c>
      <c r="T1099" s="122" t="s">
        <v>608</v>
      </c>
    </row>
    <row r="1100" spans="7:20" s="145" customFormat="1" hidden="1">
      <c r="G1100" s="152"/>
      <c r="K1100" s="128"/>
      <c r="M1100" s="114" t="s">
        <v>1736</v>
      </c>
      <c r="N1100" s="118">
        <v>16.399999999999999</v>
      </c>
      <c r="O1100" s="118" t="s">
        <v>30</v>
      </c>
      <c r="P1100" s="119">
        <f t="shared" si="17"/>
        <v>2.42</v>
      </c>
      <c r="Q1100" s="122" t="s">
        <v>1855</v>
      </c>
      <c r="R1100" s="121" t="s">
        <v>4312</v>
      </c>
      <c r="S1100" s="122">
        <v>2.42</v>
      </c>
      <c r="T1100" s="122" t="s">
        <v>2721</v>
      </c>
    </row>
    <row r="1101" spans="7:20" s="145" customFormat="1" hidden="1">
      <c r="G1101" s="152"/>
      <c r="K1101" s="128"/>
      <c r="M1101" s="114" t="s">
        <v>1737</v>
      </c>
      <c r="N1101" s="118">
        <v>14.6</v>
      </c>
      <c r="O1101" s="120" t="s">
        <v>30</v>
      </c>
      <c r="P1101" s="119">
        <f t="shared" ref="P1101:P1164" si="18">SUM(S1101:T1101)</f>
        <v>1.9</v>
      </c>
      <c r="Q1101" s="122" t="s">
        <v>530</v>
      </c>
      <c r="R1101" s="121" t="s">
        <v>3738</v>
      </c>
      <c r="S1101" s="122">
        <v>1.9</v>
      </c>
      <c r="T1101" s="122" t="s">
        <v>1098</v>
      </c>
    </row>
    <row r="1102" spans="7:20" s="145" customFormat="1" hidden="1">
      <c r="G1102" s="152"/>
      <c r="K1102" s="128"/>
      <c r="M1102" s="114" t="s">
        <v>1742</v>
      </c>
      <c r="N1102" s="118">
        <v>14.3</v>
      </c>
      <c r="O1102" s="120" t="s">
        <v>30</v>
      </c>
      <c r="P1102" s="119">
        <f t="shared" si="18"/>
        <v>3.1</v>
      </c>
      <c r="Q1102" s="122" t="s">
        <v>369</v>
      </c>
      <c r="R1102" s="121" t="s">
        <v>4260</v>
      </c>
      <c r="S1102" s="122">
        <v>3.1</v>
      </c>
      <c r="T1102" s="122" t="s">
        <v>338</v>
      </c>
    </row>
    <row r="1103" spans="7:20" s="145" customFormat="1" hidden="1">
      <c r="G1103" s="152"/>
      <c r="K1103" s="128"/>
      <c r="M1103" s="114" t="s">
        <v>1743</v>
      </c>
      <c r="N1103" s="118">
        <v>12.9</v>
      </c>
      <c r="O1103" s="120" t="s">
        <v>30</v>
      </c>
      <c r="P1103" s="119">
        <f t="shared" si="18"/>
        <v>4</v>
      </c>
      <c r="Q1103" s="122" t="s">
        <v>403</v>
      </c>
      <c r="R1103" s="121" t="s">
        <v>4537</v>
      </c>
      <c r="S1103" s="122">
        <v>4</v>
      </c>
      <c r="T1103" s="122" t="s">
        <v>719</v>
      </c>
    </row>
    <row r="1104" spans="7:20" s="145" customFormat="1" hidden="1">
      <c r="G1104" s="152"/>
      <c r="K1104" s="128"/>
      <c r="M1104" s="114" t="s">
        <v>1744</v>
      </c>
      <c r="N1104" s="118">
        <v>13.7</v>
      </c>
      <c r="O1104" s="120" t="s">
        <v>30</v>
      </c>
      <c r="P1104" s="119">
        <f t="shared" si="18"/>
        <v>4.3</v>
      </c>
      <c r="Q1104" s="122" t="s">
        <v>666</v>
      </c>
      <c r="R1104" s="121" t="s">
        <v>4458</v>
      </c>
      <c r="S1104" s="122">
        <v>4.3</v>
      </c>
      <c r="T1104" s="122" t="s">
        <v>213</v>
      </c>
    </row>
    <row r="1105" spans="7:20" s="145" customFormat="1" hidden="1">
      <c r="G1105" s="152"/>
      <c r="K1105" s="128"/>
      <c r="M1105" s="114" t="s">
        <v>1745</v>
      </c>
      <c r="N1105" s="118">
        <v>0.7</v>
      </c>
      <c r="O1105" s="118">
        <v>7.4</v>
      </c>
      <c r="P1105" s="119">
        <f t="shared" si="18"/>
        <v>4</v>
      </c>
      <c r="Q1105" s="120" t="s">
        <v>147</v>
      </c>
      <c r="R1105" s="121" t="s">
        <v>4289</v>
      </c>
      <c r="S1105" s="122">
        <v>4</v>
      </c>
      <c r="T1105" s="122" t="s">
        <v>719</v>
      </c>
    </row>
    <row r="1106" spans="7:20" s="145" customFormat="1" hidden="1">
      <c r="G1106" s="152"/>
      <c r="K1106" s="128"/>
      <c r="M1106" s="114" t="s">
        <v>1746</v>
      </c>
      <c r="N1106" s="118">
        <v>9.6</v>
      </c>
      <c r="O1106" s="118">
        <v>11.1</v>
      </c>
      <c r="P1106" s="119">
        <f t="shared" si="18"/>
        <v>4</v>
      </c>
      <c r="Q1106" s="122" t="s">
        <v>1747</v>
      </c>
      <c r="R1106" s="121" t="s">
        <v>4230</v>
      </c>
      <c r="S1106" s="122">
        <v>4</v>
      </c>
      <c r="T1106" s="122" t="s">
        <v>719</v>
      </c>
    </row>
    <row r="1107" spans="7:20" s="145" customFormat="1" hidden="1">
      <c r="G1107" s="152"/>
      <c r="K1107" s="128"/>
      <c r="M1107" s="114" t="s">
        <v>1748</v>
      </c>
      <c r="N1107" s="118">
        <v>1.8</v>
      </c>
      <c r="O1107" s="118">
        <v>1</v>
      </c>
      <c r="P1107" s="119">
        <f t="shared" si="18"/>
        <v>4.3</v>
      </c>
      <c r="Q1107" s="122" t="s">
        <v>166</v>
      </c>
      <c r="R1107" s="121" t="s">
        <v>4313</v>
      </c>
      <c r="S1107" s="122">
        <v>4.3</v>
      </c>
      <c r="T1107" s="122" t="s">
        <v>213</v>
      </c>
    </row>
    <row r="1108" spans="7:20" s="145" customFormat="1" hidden="1">
      <c r="G1108" s="152"/>
      <c r="K1108" s="128"/>
      <c r="M1108" s="114" t="s">
        <v>1749</v>
      </c>
      <c r="N1108" s="118" t="s">
        <v>30</v>
      </c>
      <c r="O1108" s="118">
        <v>11.1</v>
      </c>
      <c r="P1108" s="119">
        <f t="shared" si="18"/>
        <v>3.78</v>
      </c>
      <c r="Q1108" s="122" t="s">
        <v>418</v>
      </c>
      <c r="R1108" s="121" t="s">
        <v>3953</v>
      </c>
      <c r="S1108" s="122">
        <v>3.78</v>
      </c>
      <c r="T1108" s="122" t="s">
        <v>1784</v>
      </c>
    </row>
    <row r="1109" spans="7:20" s="145" customFormat="1" hidden="1">
      <c r="G1109" s="152"/>
      <c r="K1109" s="128"/>
      <c r="M1109" s="114" t="s">
        <v>1750</v>
      </c>
      <c r="N1109" s="118">
        <v>8.1999999999999993</v>
      </c>
      <c r="O1109" s="118">
        <v>12.6</v>
      </c>
      <c r="P1109" s="119">
        <f t="shared" si="18"/>
        <v>3.06</v>
      </c>
      <c r="Q1109" s="122" t="s">
        <v>217</v>
      </c>
      <c r="R1109" s="121" t="s">
        <v>4277</v>
      </c>
      <c r="S1109" s="122">
        <v>3.06</v>
      </c>
      <c r="T1109" s="122" t="s">
        <v>3629</v>
      </c>
    </row>
    <row r="1110" spans="7:20" s="145" customFormat="1" hidden="1">
      <c r="G1110" s="152"/>
      <c r="K1110" s="128"/>
      <c r="M1110" s="114" t="s">
        <v>1874</v>
      </c>
      <c r="N1110" s="118">
        <v>16.8</v>
      </c>
      <c r="O1110" s="118">
        <v>0.3</v>
      </c>
      <c r="P1110" s="119">
        <f t="shared" si="18"/>
        <v>1.68</v>
      </c>
      <c r="Q1110" s="122" t="s">
        <v>569</v>
      </c>
      <c r="R1110" s="121" t="s">
        <v>3728</v>
      </c>
      <c r="S1110" s="122">
        <v>1.68</v>
      </c>
      <c r="T1110" s="122" t="s">
        <v>3806</v>
      </c>
    </row>
    <row r="1111" spans="7:20" s="145" customFormat="1" hidden="1">
      <c r="G1111" s="152"/>
      <c r="K1111" s="128"/>
      <c r="M1111" s="114" t="s">
        <v>1757</v>
      </c>
      <c r="N1111" s="118">
        <v>6.4</v>
      </c>
      <c r="O1111" s="118">
        <v>15.9</v>
      </c>
      <c r="P1111" s="119">
        <f t="shared" si="18"/>
        <v>3.76</v>
      </c>
      <c r="Q1111" s="122" t="s">
        <v>1798</v>
      </c>
      <c r="R1111" s="121" t="s">
        <v>3725</v>
      </c>
      <c r="S1111" s="122">
        <v>3.76</v>
      </c>
      <c r="T1111" s="122" t="s">
        <v>728</v>
      </c>
    </row>
    <row r="1112" spans="7:20" s="145" customFormat="1" hidden="1">
      <c r="G1112" s="152"/>
      <c r="K1112" s="128"/>
      <c r="M1112" s="114" t="s">
        <v>1758</v>
      </c>
      <c r="N1112" s="118">
        <v>0.2</v>
      </c>
      <c r="O1112" s="118">
        <v>0.7</v>
      </c>
      <c r="P1112" s="119">
        <f t="shared" si="18"/>
        <v>3.08</v>
      </c>
      <c r="Q1112" s="122" t="s">
        <v>1324</v>
      </c>
      <c r="R1112" s="121" t="s">
        <v>4055</v>
      </c>
      <c r="S1112" s="122">
        <v>3.08</v>
      </c>
      <c r="T1112" s="122" t="s">
        <v>1123</v>
      </c>
    </row>
    <row r="1113" spans="7:20" s="145" customFormat="1" hidden="1">
      <c r="G1113" s="152"/>
      <c r="K1113" s="128"/>
      <c r="M1113" s="114" t="s">
        <v>1759</v>
      </c>
      <c r="N1113" s="118">
        <v>0.1</v>
      </c>
      <c r="O1113" s="118">
        <v>0.5</v>
      </c>
      <c r="P1113" s="119">
        <f t="shared" si="18"/>
        <v>3.89</v>
      </c>
      <c r="Q1113" s="122" t="s">
        <v>196</v>
      </c>
      <c r="R1113" s="121" t="s">
        <v>4314</v>
      </c>
      <c r="S1113" s="122">
        <v>3.89</v>
      </c>
      <c r="T1113" s="122" t="s">
        <v>1418</v>
      </c>
    </row>
    <row r="1114" spans="7:20" s="145" customFormat="1" hidden="1">
      <c r="G1114" s="152"/>
      <c r="K1114" s="128"/>
      <c r="M1114" s="114" t="s">
        <v>1633</v>
      </c>
      <c r="N1114" s="118" t="s">
        <v>30</v>
      </c>
      <c r="O1114" s="118">
        <v>1.8</v>
      </c>
      <c r="P1114" s="119">
        <f t="shared" si="18"/>
        <v>3.21</v>
      </c>
      <c r="Q1114" s="122" t="s">
        <v>1634</v>
      </c>
      <c r="R1114" s="121" t="s">
        <v>3958</v>
      </c>
      <c r="S1114" s="122">
        <v>3.21</v>
      </c>
      <c r="T1114" s="122" t="s">
        <v>210</v>
      </c>
    </row>
    <row r="1115" spans="7:20" s="145" customFormat="1" hidden="1">
      <c r="G1115" s="152"/>
      <c r="K1115" s="128"/>
      <c r="M1115" s="114" t="s">
        <v>1635</v>
      </c>
      <c r="N1115" s="118">
        <v>0.4</v>
      </c>
      <c r="O1115" s="118">
        <v>1.3</v>
      </c>
      <c r="P1115" s="119">
        <f t="shared" si="18"/>
        <v>3.38</v>
      </c>
      <c r="Q1115" s="122" t="s">
        <v>1636</v>
      </c>
      <c r="R1115" s="121" t="s">
        <v>4095</v>
      </c>
      <c r="S1115" s="122">
        <v>3.38</v>
      </c>
      <c r="T1115" s="122" t="s">
        <v>1816</v>
      </c>
    </row>
    <row r="1116" spans="7:20" s="145" customFormat="1" hidden="1">
      <c r="G1116" s="152"/>
      <c r="K1116" s="128"/>
      <c r="M1116" s="114" t="s">
        <v>1516</v>
      </c>
      <c r="N1116" s="118">
        <v>0.2</v>
      </c>
      <c r="O1116" s="118">
        <v>1.1000000000000001</v>
      </c>
      <c r="P1116" s="119">
        <f t="shared" si="18"/>
        <v>3.65</v>
      </c>
      <c r="Q1116" s="122" t="s">
        <v>1515</v>
      </c>
      <c r="R1116" s="121" t="s">
        <v>4096</v>
      </c>
      <c r="S1116" s="122">
        <v>3.65</v>
      </c>
      <c r="T1116" s="122" t="s">
        <v>322</v>
      </c>
    </row>
    <row r="1117" spans="7:20" s="145" customFormat="1" hidden="1">
      <c r="G1117" s="152"/>
      <c r="K1117" s="128"/>
      <c r="M1117" s="114" t="s">
        <v>1386</v>
      </c>
      <c r="N1117" s="118" t="s">
        <v>30</v>
      </c>
      <c r="O1117" s="118" t="s">
        <v>30</v>
      </c>
      <c r="P1117" s="119">
        <f t="shared" si="18"/>
        <v>1.07</v>
      </c>
      <c r="Q1117" s="122" t="s">
        <v>1387</v>
      </c>
      <c r="R1117" s="121" t="s">
        <v>4139</v>
      </c>
      <c r="S1117" s="122">
        <v>1.07</v>
      </c>
      <c r="T1117" s="122" t="s">
        <v>3469</v>
      </c>
    </row>
    <row r="1118" spans="7:20" s="145" customFormat="1" hidden="1">
      <c r="G1118" s="152"/>
      <c r="K1118" s="128"/>
      <c r="M1118" s="114" t="s">
        <v>1388</v>
      </c>
      <c r="N1118" s="118">
        <v>0.3</v>
      </c>
      <c r="O1118" s="118" t="s">
        <v>30</v>
      </c>
      <c r="P1118" s="119">
        <f t="shared" si="18"/>
        <v>3.1</v>
      </c>
      <c r="Q1118" s="122" t="s">
        <v>1389</v>
      </c>
      <c r="R1118" s="121" t="s">
        <v>4097</v>
      </c>
      <c r="S1118" s="122">
        <v>3.1</v>
      </c>
      <c r="T1118" s="122" t="s">
        <v>661</v>
      </c>
    </row>
    <row r="1119" spans="7:20" s="145" customFormat="1" hidden="1">
      <c r="G1119" s="152"/>
      <c r="K1119" s="128"/>
      <c r="M1119" s="114" t="s">
        <v>1520</v>
      </c>
      <c r="N1119" s="118">
        <v>0.4</v>
      </c>
      <c r="O1119" s="118">
        <v>0.6</v>
      </c>
      <c r="P1119" s="119">
        <f t="shared" si="18"/>
        <v>2.7</v>
      </c>
      <c r="Q1119" s="122" t="s">
        <v>1521</v>
      </c>
      <c r="R1119" s="121" t="s">
        <v>4098</v>
      </c>
      <c r="S1119" s="122">
        <v>2.7</v>
      </c>
      <c r="T1119" s="122" t="s">
        <v>452</v>
      </c>
    </row>
    <row r="1120" spans="7:20" s="145" customFormat="1" hidden="1">
      <c r="G1120" s="152"/>
      <c r="K1120" s="128"/>
      <c r="M1120" s="114" t="s">
        <v>1639</v>
      </c>
      <c r="N1120" s="118">
        <v>0.9</v>
      </c>
      <c r="O1120" s="118">
        <v>10.3</v>
      </c>
      <c r="P1120" s="119">
        <f t="shared" si="18"/>
        <v>3.3</v>
      </c>
      <c r="Q1120" s="120" t="s">
        <v>147</v>
      </c>
      <c r="R1120" s="121" t="s">
        <v>4552</v>
      </c>
      <c r="S1120" s="122">
        <v>3.3</v>
      </c>
      <c r="T1120" s="122" t="s">
        <v>797</v>
      </c>
    </row>
    <row r="1121" spans="7:20" s="145" customFormat="1" hidden="1">
      <c r="G1121" s="152"/>
      <c r="K1121" s="128"/>
      <c r="M1121" s="114" t="s">
        <v>1640</v>
      </c>
      <c r="N1121" s="118">
        <v>15.8</v>
      </c>
      <c r="O1121" s="120" t="s">
        <v>147</v>
      </c>
      <c r="P1121" s="119">
        <f t="shared" si="18"/>
        <v>2.7</v>
      </c>
      <c r="Q1121" s="122" t="s">
        <v>234</v>
      </c>
      <c r="R1121" s="120" t="s">
        <v>147</v>
      </c>
      <c r="S1121" s="122">
        <v>2.7</v>
      </c>
      <c r="T1121" s="122" t="s">
        <v>452</v>
      </c>
    </row>
    <row r="1122" spans="7:20" s="145" customFormat="1" hidden="1">
      <c r="G1122" s="152"/>
      <c r="K1122" s="128"/>
      <c r="M1122" s="114" t="s">
        <v>1782</v>
      </c>
      <c r="N1122" s="118">
        <v>0.9</v>
      </c>
      <c r="O1122" s="118">
        <v>1.5</v>
      </c>
      <c r="P1122" s="119">
        <f t="shared" si="18"/>
        <v>3.9</v>
      </c>
      <c r="Q1122" s="120" t="s">
        <v>30</v>
      </c>
      <c r="R1122" s="121" t="s">
        <v>4294</v>
      </c>
      <c r="S1122" s="122">
        <v>3.9</v>
      </c>
      <c r="T1122" s="122" t="s">
        <v>719</v>
      </c>
    </row>
    <row r="1123" spans="7:20" s="145" customFormat="1" hidden="1">
      <c r="G1123" s="152"/>
      <c r="K1123" s="128"/>
      <c r="M1123" s="114" t="s">
        <v>1643</v>
      </c>
      <c r="N1123" s="118">
        <v>0.9</v>
      </c>
      <c r="O1123" s="118">
        <v>1.8</v>
      </c>
      <c r="P1123" s="119">
        <f t="shared" si="18"/>
        <v>3.9</v>
      </c>
      <c r="Q1123" s="120" t="s">
        <v>30</v>
      </c>
      <c r="R1123" s="121" t="s">
        <v>4052</v>
      </c>
      <c r="S1123" s="122">
        <v>3.9</v>
      </c>
      <c r="T1123" s="122" t="s">
        <v>719</v>
      </c>
    </row>
    <row r="1124" spans="7:20" s="145" customFormat="1" hidden="1">
      <c r="G1124" s="152"/>
      <c r="K1124" s="128"/>
      <c r="M1124" s="114" t="s">
        <v>1644</v>
      </c>
      <c r="N1124" s="118">
        <v>4.5999999999999996</v>
      </c>
      <c r="O1124" s="118">
        <v>4.8</v>
      </c>
      <c r="P1124" s="119">
        <f t="shared" si="18"/>
        <v>3.75</v>
      </c>
      <c r="Q1124" s="120" t="s">
        <v>147</v>
      </c>
      <c r="R1124" s="121" t="s">
        <v>4289</v>
      </c>
      <c r="S1124" s="122">
        <v>3.75</v>
      </c>
      <c r="T1124" s="122" t="s">
        <v>2603</v>
      </c>
    </row>
    <row r="1125" spans="7:20" s="145" customFormat="1" hidden="1">
      <c r="G1125" s="152"/>
      <c r="K1125" s="128"/>
      <c r="M1125" s="114" t="s">
        <v>1645</v>
      </c>
      <c r="N1125" s="118">
        <v>23.8</v>
      </c>
      <c r="O1125" s="120" t="s">
        <v>147</v>
      </c>
      <c r="P1125" s="119">
        <f t="shared" si="18"/>
        <v>3.01</v>
      </c>
      <c r="Q1125" s="122" t="s">
        <v>543</v>
      </c>
      <c r="R1125" s="120" t="s">
        <v>147</v>
      </c>
      <c r="S1125" s="122">
        <v>3.01</v>
      </c>
      <c r="T1125" s="122" t="s">
        <v>3390</v>
      </c>
    </row>
    <row r="1126" spans="7:20" s="145" customFormat="1" hidden="1">
      <c r="G1126" s="152"/>
      <c r="K1126" s="128"/>
      <c r="M1126" s="114" t="s">
        <v>1646</v>
      </c>
      <c r="N1126" s="118">
        <v>4.2</v>
      </c>
      <c r="O1126" s="118">
        <v>66.8</v>
      </c>
      <c r="P1126" s="119">
        <f t="shared" si="18"/>
        <v>3.83</v>
      </c>
      <c r="Q1126" s="122" t="s">
        <v>1647</v>
      </c>
      <c r="R1126" s="121" t="s">
        <v>3968</v>
      </c>
      <c r="S1126" s="122">
        <v>3.83</v>
      </c>
      <c r="T1126" s="122" t="s">
        <v>1418</v>
      </c>
    </row>
    <row r="1127" spans="7:20" s="145" customFormat="1" hidden="1">
      <c r="G1127" s="152"/>
      <c r="K1127" s="128"/>
      <c r="M1127" s="114" t="s">
        <v>1648</v>
      </c>
      <c r="N1127" s="118">
        <v>1.9</v>
      </c>
      <c r="O1127" s="118">
        <v>34.299999999999997</v>
      </c>
      <c r="P1127" s="119">
        <f t="shared" si="18"/>
        <v>3.48</v>
      </c>
      <c r="Q1127" s="120" t="s">
        <v>147</v>
      </c>
      <c r="R1127" s="121" t="s">
        <v>4250</v>
      </c>
      <c r="S1127" s="122">
        <v>3.48</v>
      </c>
      <c r="T1127" s="122" t="s">
        <v>869</v>
      </c>
    </row>
    <row r="1128" spans="7:20" s="145" customFormat="1" hidden="1">
      <c r="G1128" s="152"/>
      <c r="K1128" s="128"/>
      <c r="M1128" s="114" t="s">
        <v>1529</v>
      </c>
      <c r="N1128" s="118">
        <v>2</v>
      </c>
      <c r="O1128" s="118">
        <v>29.4</v>
      </c>
      <c r="P1128" s="119">
        <f t="shared" si="18"/>
        <v>4.0199999999999996</v>
      </c>
      <c r="Q1128" s="120" t="s">
        <v>147</v>
      </c>
      <c r="R1128" s="121" t="s">
        <v>3972</v>
      </c>
      <c r="S1128" s="122">
        <v>4.0199999999999996</v>
      </c>
      <c r="T1128" s="122" t="s">
        <v>614</v>
      </c>
    </row>
    <row r="1129" spans="7:20" s="145" customFormat="1" hidden="1">
      <c r="G1129" s="152"/>
      <c r="K1129" s="128"/>
      <c r="M1129" s="114" t="s">
        <v>1788</v>
      </c>
      <c r="N1129" s="118">
        <v>3.3</v>
      </c>
      <c r="O1129" s="118">
        <v>48.6</v>
      </c>
      <c r="P1129" s="119">
        <f t="shared" si="18"/>
        <v>3.19</v>
      </c>
      <c r="Q1129" s="120" t="s">
        <v>147</v>
      </c>
      <c r="R1129" s="121" t="s">
        <v>3933</v>
      </c>
      <c r="S1129" s="122">
        <v>3.19</v>
      </c>
      <c r="T1129" s="122" t="s">
        <v>262</v>
      </c>
    </row>
    <row r="1130" spans="7:20" s="145" customFormat="1" hidden="1">
      <c r="G1130" s="152"/>
      <c r="K1130" s="128"/>
      <c r="M1130" s="114" t="s">
        <v>1789</v>
      </c>
      <c r="N1130" s="118">
        <v>3.6</v>
      </c>
      <c r="O1130" s="118">
        <v>52.9</v>
      </c>
      <c r="P1130" s="119">
        <f t="shared" si="18"/>
        <v>2.76</v>
      </c>
      <c r="Q1130" s="120" t="s">
        <v>147</v>
      </c>
      <c r="R1130" s="121" t="s">
        <v>3940</v>
      </c>
      <c r="S1130" s="122">
        <v>2.76</v>
      </c>
      <c r="T1130" s="122" t="s">
        <v>1492</v>
      </c>
    </row>
    <row r="1131" spans="7:20" s="145" customFormat="1" hidden="1">
      <c r="G1131" s="152"/>
      <c r="K1131" s="128"/>
      <c r="M1131" s="114" t="s">
        <v>1790</v>
      </c>
      <c r="N1131" s="118">
        <v>1.3</v>
      </c>
      <c r="O1131" s="118">
        <v>9.5</v>
      </c>
      <c r="P1131" s="119">
        <f t="shared" si="18"/>
        <v>3</v>
      </c>
      <c r="Q1131" s="122" t="s">
        <v>166</v>
      </c>
      <c r="R1131" s="121" t="s">
        <v>4558</v>
      </c>
      <c r="S1131" s="122">
        <v>3</v>
      </c>
      <c r="T1131" s="122" t="s">
        <v>661</v>
      </c>
    </row>
    <row r="1132" spans="7:20" s="145" customFormat="1" hidden="1">
      <c r="G1132" s="152"/>
      <c r="K1132" s="128"/>
      <c r="M1132" s="114" t="s">
        <v>1791</v>
      </c>
      <c r="N1132" s="118">
        <v>11.8</v>
      </c>
      <c r="O1132" s="118">
        <v>5.5</v>
      </c>
      <c r="P1132" s="119">
        <f t="shared" si="18"/>
        <v>3.2</v>
      </c>
      <c r="Q1132" s="120" t="s">
        <v>147</v>
      </c>
      <c r="R1132" s="121" t="s">
        <v>4320</v>
      </c>
      <c r="S1132" s="122">
        <v>3.2</v>
      </c>
      <c r="T1132" s="122" t="s">
        <v>797</v>
      </c>
    </row>
    <row r="1133" spans="7:20" s="145" customFormat="1" hidden="1">
      <c r="G1133" s="152"/>
      <c r="K1133" s="128"/>
      <c r="M1133" s="114" t="s">
        <v>1792</v>
      </c>
      <c r="N1133" s="118">
        <v>13</v>
      </c>
      <c r="O1133" s="118">
        <v>19.899999999999999</v>
      </c>
      <c r="P1133" s="119">
        <f t="shared" si="18"/>
        <v>2.9</v>
      </c>
      <c r="Q1133" s="122" t="s">
        <v>1911</v>
      </c>
      <c r="R1133" s="121" t="s">
        <v>4391</v>
      </c>
      <c r="S1133" s="122">
        <v>2.9</v>
      </c>
      <c r="T1133" s="122" t="s">
        <v>338</v>
      </c>
    </row>
    <row r="1134" spans="7:20" s="145" customFormat="1" hidden="1">
      <c r="G1134" s="152"/>
      <c r="K1134" s="128"/>
      <c r="M1134" s="114" t="s">
        <v>1912</v>
      </c>
      <c r="N1134" s="118">
        <v>13</v>
      </c>
      <c r="O1134" s="118">
        <v>19.899999999999999</v>
      </c>
      <c r="P1134" s="119">
        <f t="shared" si="18"/>
        <v>3.9</v>
      </c>
      <c r="Q1134" s="122" t="s">
        <v>283</v>
      </c>
      <c r="R1134" s="121" t="s">
        <v>4391</v>
      </c>
      <c r="S1134" s="122">
        <v>3.9</v>
      </c>
      <c r="T1134" s="122" t="s">
        <v>234</v>
      </c>
    </row>
    <row r="1135" spans="7:20" s="145" customFormat="1" hidden="1">
      <c r="G1135" s="152"/>
      <c r="K1135" s="128"/>
      <c r="M1135" s="114" t="s">
        <v>1913</v>
      </c>
      <c r="N1135" s="118">
        <v>14.3</v>
      </c>
      <c r="O1135" s="118">
        <v>22</v>
      </c>
      <c r="P1135" s="119">
        <f t="shared" si="18"/>
        <v>3.8</v>
      </c>
      <c r="Q1135" s="122" t="s">
        <v>1244</v>
      </c>
      <c r="R1135" s="121" t="s">
        <v>4547</v>
      </c>
      <c r="S1135" s="122">
        <v>3.8</v>
      </c>
      <c r="T1135" s="122" t="s">
        <v>719</v>
      </c>
    </row>
    <row r="1136" spans="7:20" s="145" customFormat="1" hidden="1">
      <c r="G1136" s="152"/>
      <c r="K1136" s="128"/>
      <c r="M1136" s="114" t="s">
        <v>1914</v>
      </c>
      <c r="N1136" s="118">
        <v>13.9</v>
      </c>
      <c r="O1136" s="118">
        <v>20</v>
      </c>
      <c r="P1136" s="119">
        <f t="shared" si="18"/>
        <v>4.03</v>
      </c>
      <c r="Q1136" s="122" t="s">
        <v>1447</v>
      </c>
      <c r="R1136" s="121" t="s">
        <v>4422</v>
      </c>
      <c r="S1136" s="122">
        <v>4.03</v>
      </c>
      <c r="T1136" s="122" t="s">
        <v>1309</v>
      </c>
    </row>
    <row r="1137" spans="7:20" s="145" customFormat="1" hidden="1">
      <c r="G1137" s="152"/>
      <c r="K1137" s="128"/>
      <c r="M1137" s="114" t="s">
        <v>1660</v>
      </c>
      <c r="N1137" s="118">
        <v>17.2</v>
      </c>
      <c r="O1137" s="118">
        <v>20.7</v>
      </c>
      <c r="P1137" s="119">
        <f t="shared" si="18"/>
        <v>2.29</v>
      </c>
      <c r="Q1137" s="122" t="s">
        <v>1661</v>
      </c>
      <c r="R1137" s="121" t="s">
        <v>3732</v>
      </c>
      <c r="S1137" s="122">
        <v>2.29</v>
      </c>
      <c r="T1137" s="122" t="s">
        <v>260</v>
      </c>
    </row>
    <row r="1138" spans="7:20" s="145" customFormat="1" hidden="1">
      <c r="G1138" s="152"/>
      <c r="K1138" s="128"/>
      <c r="M1138" s="114" t="s">
        <v>1793</v>
      </c>
      <c r="N1138" s="118">
        <v>15.3</v>
      </c>
      <c r="O1138" s="118">
        <v>3.7</v>
      </c>
      <c r="P1138" s="119">
        <f t="shared" si="18"/>
        <v>2.48</v>
      </c>
      <c r="Q1138" s="120" t="s">
        <v>147</v>
      </c>
      <c r="R1138" s="121" t="s">
        <v>4467</v>
      </c>
      <c r="S1138" s="122">
        <v>2.48</v>
      </c>
      <c r="T1138" s="122" t="s">
        <v>670</v>
      </c>
    </row>
    <row r="1139" spans="7:20" s="145" customFormat="1" hidden="1">
      <c r="G1139" s="152"/>
      <c r="K1139" s="128"/>
      <c r="M1139" s="114" t="s">
        <v>1794</v>
      </c>
      <c r="N1139" s="118">
        <v>11.3</v>
      </c>
      <c r="O1139" s="118">
        <v>15.2</v>
      </c>
      <c r="P1139" s="119">
        <f t="shared" si="18"/>
        <v>2.61</v>
      </c>
      <c r="Q1139" s="122" t="s">
        <v>210</v>
      </c>
      <c r="R1139" s="121" t="s">
        <v>4046</v>
      </c>
      <c r="S1139" s="122">
        <v>2.61</v>
      </c>
      <c r="T1139" s="122" t="s">
        <v>3048</v>
      </c>
    </row>
    <row r="1140" spans="7:20" s="145" customFormat="1" hidden="1">
      <c r="G1140" s="152"/>
      <c r="K1140" s="128"/>
      <c r="M1140" s="114" t="s">
        <v>1795</v>
      </c>
      <c r="N1140" s="118">
        <v>11.4</v>
      </c>
      <c r="O1140" s="118">
        <v>20.399999999999999</v>
      </c>
      <c r="P1140" s="119">
        <f t="shared" si="18"/>
        <v>3.07</v>
      </c>
      <c r="Q1140" s="122" t="s">
        <v>332</v>
      </c>
      <c r="R1140" s="121" t="s">
        <v>4044</v>
      </c>
      <c r="S1140" s="122">
        <v>3.07</v>
      </c>
      <c r="T1140" s="122" t="s">
        <v>3277</v>
      </c>
    </row>
    <row r="1141" spans="7:20" s="145" customFormat="1" hidden="1">
      <c r="G1141" s="152"/>
      <c r="K1141" s="128"/>
      <c r="M1141" s="114" t="s">
        <v>1796</v>
      </c>
      <c r="N1141" s="118">
        <v>11.4</v>
      </c>
      <c r="O1141" s="118">
        <v>15.2</v>
      </c>
      <c r="P1141" s="119">
        <f t="shared" si="18"/>
        <v>3.24</v>
      </c>
      <c r="Q1141" s="122" t="s">
        <v>606</v>
      </c>
      <c r="R1141" s="121" t="s">
        <v>4399</v>
      </c>
      <c r="S1141" s="122">
        <v>3.24</v>
      </c>
      <c r="T1141" s="122" t="s">
        <v>543</v>
      </c>
    </row>
    <row r="1142" spans="7:20" s="145" customFormat="1" hidden="1">
      <c r="G1142" s="152"/>
      <c r="K1142" s="128"/>
      <c r="M1142" s="114" t="s">
        <v>1915</v>
      </c>
      <c r="N1142" s="118">
        <v>9.3000000000000007</v>
      </c>
      <c r="O1142" s="118">
        <v>22.6</v>
      </c>
      <c r="P1142" s="119">
        <f t="shared" si="18"/>
        <v>2.82</v>
      </c>
      <c r="Q1142" s="122" t="s">
        <v>377</v>
      </c>
      <c r="R1142" s="121" t="s">
        <v>4099</v>
      </c>
      <c r="S1142" s="122">
        <v>2.82</v>
      </c>
      <c r="T1142" s="122" t="s">
        <v>3629</v>
      </c>
    </row>
    <row r="1143" spans="7:20" s="145" customFormat="1" hidden="1">
      <c r="G1143" s="152"/>
      <c r="K1143" s="128"/>
      <c r="M1143" s="114" t="s">
        <v>1799</v>
      </c>
      <c r="N1143" s="118">
        <v>7</v>
      </c>
      <c r="O1143" s="118">
        <v>58.9</v>
      </c>
      <c r="P1143" s="119">
        <f t="shared" si="18"/>
        <v>2.76</v>
      </c>
      <c r="Q1143" s="122" t="s">
        <v>1800</v>
      </c>
      <c r="R1143" s="121" t="s">
        <v>4100</v>
      </c>
      <c r="S1143" s="120">
        <v>2.76</v>
      </c>
      <c r="T1143" s="120" t="s">
        <v>1513</v>
      </c>
    </row>
    <row r="1144" spans="7:20" s="145" customFormat="1" hidden="1">
      <c r="G1144" s="152"/>
      <c r="K1144" s="128"/>
      <c r="M1144" s="114" t="s">
        <v>1801</v>
      </c>
      <c r="N1144" s="118">
        <v>9.6</v>
      </c>
      <c r="O1144" s="118">
        <v>54.4</v>
      </c>
      <c r="P1144" s="119">
        <f t="shared" si="18"/>
        <v>2.96</v>
      </c>
      <c r="Q1144" s="122" t="s">
        <v>1539</v>
      </c>
      <c r="R1144" s="121" t="s">
        <v>4404</v>
      </c>
      <c r="S1144" s="122">
        <v>2.96</v>
      </c>
      <c r="T1144" s="122" t="s">
        <v>1698</v>
      </c>
    </row>
    <row r="1145" spans="7:20" s="145" customFormat="1" hidden="1">
      <c r="G1145" s="152"/>
      <c r="K1145" s="128"/>
      <c r="M1145" s="114" t="s">
        <v>1802</v>
      </c>
      <c r="N1145" s="118">
        <v>10.8</v>
      </c>
      <c r="O1145" s="118">
        <v>16</v>
      </c>
      <c r="P1145" s="119">
        <f t="shared" si="18"/>
        <v>2.31</v>
      </c>
      <c r="Q1145" s="122" t="s">
        <v>889</v>
      </c>
      <c r="R1145" s="121" t="s">
        <v>4403</v>
      </c>
      <c r="S1145" s="122">
        <v>2.31</v>
      </c>
      <c r="T1145" s="122" t="s">
        <v>332</v>
      </c>
    </row>
    <row r="1146" spans="7:20" s="145" customFormat="1" hidden="1">
      <c r="G1146" s="152"/>
      <c r="K1146" s="128"/>
      <c r="M1146" s="114" t="s">
        <v>1803</v>
      </c>
      <c r="N1146" s="118">
        <v>11.3</v>
      </c>
      <c r="O1146" s="118">
        <v>17.100000000000001</v>
      </c>
      <c r="P1146" s="119">
        <f t="shared" si="18"/>
        <v>2.2000000000000002</v>
      </c>
      <c r="Q1146" s="122" t="s">
        <v>1804</v>
      </c>
      <c r="R1146" s="121" t="s">
        <v>4040</v>
      </c>
      <c r="S1146" s="122">
        <v>2.2000000000000002</v>
      </c>
      <c r="T1146" s="122" t="s">
        <v>548</v>
      </c>
    </row>
    <row r="1147" spans="7:20" s="145" customFormat="1" hidden="1">
      <c r="G1147" s="152"/>
      <c r="K1147" s="128"/>
      <c r="M1147" s="114" t="s">
        <v>1805</v>
      </c>
      <c r="N1147" s="118">
        <v>13</v>
      </c>
      <c r="O1147" s="118">
        <v>18</v>
      </c>
      <c r="P1147" s="119">
        <f t="shared" si="18"/>
        <v>2.78</v>
      </c>
      <c r="Q1147" s="122" t="s">
        <v>1806</v>
      </c>
      <c r="R1147" s="121" t="s">
        <v>3775</v>
      </c>
      <c r="S1147" s="122">
        <v>2.78</v>
      </c>
      <c r="T1147" s="122" t="s">
        <v>1507</v>
      </c>
    </row>
    <row r="1148" spans="7:20" s="145" customFormat="1" hidden="1">
      <c r="G1148" s="152"/>
      <c r="K1148" s="128"/>
      <c r="M1148" s="114" t="s">
        <v>1811</v>
      </c>
      <c r="N1148" s="118">
        <v>13.6</v>
      </c>
      <c r="O1148" s="118">
        <v>19.100000000000001</v>
      </c>
      <c r="P1148" s="119">
        <f t="shared" si="18"/>
        <v>3.1</v>
      </c>
      <c r="Q1148" s="122" t="s">
        <v>1812</v>
      </c>
      <c r="R1148" s="121" t="s">
        <v>3850</v>
      </c>
      <c r="S1148" s="122">
        <v>3.1</v>
      </c>
      <c r="T1148" s="122" t="s">
        <v>797</v>
      </c>
    </row>
    <row r="1149" spans="7:20" s="145" customFormat="1" hidden="1">
      <c r="G1149" s="152"/>
      <c r="K1149" s="128"/>
      <c r="M1149" s="114" t="s">
        <v>1813</v>
      </c>
      <c r="N1149" s="118">
        <v>7.4</v>
      </c>
      <c r="O1149" s="118">
        <v>23.6</v>
      </c>
      <c r="P1149" s="119">
        <f t="shared" si="18"/>
        <v>3.6</v>
      </c>
      <c r="Q1149" s="122" t="s">
        <v>1135</v>
      </c>
      <c r="R1149" s="121" t="s">
        <v>3969</v>
      </c>
      <c r="S1149" s="122">
        <v>3.6</v>
      </c>
      <c r="T1149" s="122" t="s">
        <v>466</v>
      </c>
    </row>
    <row r="1150" spans="7:20" s="145" customFormat="1" hidden="1">
      <c r="G1150" s="152"/>
      <c r="K1150" s="128"/>
      <c r="M1150" s="114" t="s">
        <v>1814</v>
      </c>
      <c r="N1150" s="118">
        <v>7.7</v>
      </c>
      <c r="O1150" s="118">
        <v>22</v>
      </c>
      <c r="P1150" s="119">
        <f t="shared" si="18"/>
        <v>3.3</v>
      </c>
      <c r="Q1150" s="122" t="s">
        <v>569</v>
      </c>
      <c r="R1150" s="121" t="s">
        <v>4458</v>
      </c>
      <c r="S1150" s="122">
        <v>3.3</v>
      </c>
      <c r="T1150" s="122" t="s">
        <v>377</v>
      </c>
    </row>
    <row r="1151" spans="7:20" s="145" customFormat="1" hidden="1">
      <c r="G1151" s="152"/>
      <c r="K1151" s="128"/>
      <c r="M1151" s="114" t="s">
        <v>1815</v>
      </c>
      <c r="N1151" s="118">
        <v>1.2</v>
      </c>
      <c r="O1151" s="118">
        <v>18.3</v>
      </c>
      <c r="P1151" s="119">
        <f t="shared" si="18"/>
        <v>3.7</v>
      </c>
      <c r="Q1151" s="122" t="s">
        <v>1816</v>
      </c>
      <c r="R1151" s="121" t="s">
        <v>3910</v>
      </c>
      <c r="S1151" s="122">
        <v>3.7</v>
      </c>
      <c r="T1151" s="122" t="s">
        <v>719</v>
      </c>
    </row>
    <row r="1152" spans="7:20" s="145" customFormat="1" hidden="1">
      <c r="G1152" s="152"/>
      <c r="K1152" s="128"/>
      <c r="M1152" s="114" t="s">
        <v>1817</v>
      </c>
      <c r="N1152" s="118">
        <v>8.6</v>
      </c>
      <c r="O1152" s="118">
        <v>13.4</v>
      </c>
      <c r="P1152" s="119">
        <f t="shared" si="18"/>
        <v>3.7</v>
      </c>
      <c r="Q1152" s="122" t="s">
        <v>1408</v>
      </c>
      <c r="R1152" s="121" t="s">
        <v>3963</v>
      </c>
      <c r="S1152" s="122">
        <v>3.7</v>
      </c>
      <c r="T1152" s="122" t="s">
        <v>719</v>
      </c>
    </row>
    <row r="1153" spans="7:20" s="145" customFormat="1" hidden="1">
      <c r="G1153" s="152"/>
      <c r="K1153" s="128"/>
      <c r="M1153" s="114" t="s">
        <v>1939</v>
      </c>
      <c r="N1153" s="118">
        <v>9</v>
      </c>
      <c r="O1153" s="118">
        <v>11.3</v>
      </c>
      <c r="P1153" s="119">
        <f t="shared" si="18"/>
        <v>3.9</v>
      </c>
      <c r="Q1153" s="122" t="s">
        <v>1437</v>
      </c>
      <c r="R1153" s="121" t="s">
        <v>4099</v>
      </c>
      <c r="S1153" s="122">
        <v>3.9</v>
      </c>
      <c r="T1153" s="122" t="s">
        <v>468</v>
      </c>
    </row>
    <row r="1154" spans="7:20" s="145" customFormat="1" hidden="1">
      <c r="G1154" s="152"/>
      <c r="K1154" s="128"/>
      <c r="M1154" s="114" t="s">
        <v>1821</v>
      </c>
      <c r="N1154" s="118">
        <v>2.2999999999999998</v>
      </c>
      <c r="O1154" s="118">
        <v>21.5</v>
      </c>
      <c r="P1154" s="119">
        <f t="shared" si="18"/>
        <v>3.6</v>
      </c>
      <c r="Q1154" s="122" t="s">
        <v>499</v>
      </c>
      <c r="R1154" s="121" t="s">
        <v>4460</v>
      </c>
      <c r="S1154" s="122">
        <v>3.6</v>
      </c>
      <c r="T1154" s="122" t="s">
        <v>466</v>
      </c>
    </row>
    <row r="1155" spans="7:20" s="145" customFormat="1" hidden="1">
      <c r="G1155" s="152"/>
      <c r="K1155" s="128"/>
      <c r="M1155" s="114" t="s">
        <v>1822</v>
      </c>
      <c r="N1155" s="118">
        <v>5.3</v>
      </c>
      <c r="O1155" s="118">
        <v>18.2</v>
      </c>
      <c r="P1155" s="119">
        <f t="shared" si="18"/>
        <v>3.83</v>
      </c>
      <c r="Q1155" s="122" t="s">
        <v>1823</v>
      </c>
      <c r="R1155" s="121" t="s">
        <v>4543</v>
      </c>
      <c r="S1155" s="122">
        <v>3.83</v>
      </c>
      <c r="T1155" s="122" t="s">
        <v>426</v>
      </c>
    </row>
    <row r="1156" spans="7:20" s="145" customFormat="1" hidden="1">
      <c r="G1156" s="152"/>
      <c r="K1156" s="128"/>
      <c r="M1156" s="114" t="s">
        <v>1824</v>
      </c>
      <c r="N1156" s="118">
        <v>5.4</v>
      </c>
      <c r="O1156" s="118">
        <v>16.7</v>
      </c>
      <c r="P1156" s="119">
        <f t="shared" si="18"/>
        <v>2.33</v>
      </c>
      <c r="Q1156" s="122" t="s">
        <v>522</v>
      </c>
      <c r="R1156" s="121" t="s">
        <v>4546</v>
      </c>
      <c r="S1156" s="122">
        <v>2.33</v>
      </c>
      <c r="T1156" s="122" t="s">
        <v>1910</v>
      </c>
    </row>
    <row r="1157" spans="7:20" s="145" customFormat="1" hidden="1">
      <c r="G1157" s="152"/>
      <c r="K1157" s="128"/>
      <c r="M1157" s="114" t="s">
        <v>1825</v>
      </c>
      <c r="N1157" s="118">
        <v>4.4000000000000004</v>
      </c>
      <c r="O1157" s="118">
        <v>61.6</v>
      </c>
      <c r="P1157" s="119">
        <f t="shared" si="18"/>
        <v>2.58</v>
      </c>
      <c r="Q1157" s="122" t="s">
        <v>1826</v>
      </c>
      <c r="R1157" s="121" t="s">
        <v>4101</v>
      </c>
      <c r="S1157" s="122">
        <v>2.58</v>
      </c>
      <c r="T1157" s="122" t="s">
        <v>3550</v>
      </c>
    </row>
    <row r="1158" spans="7:20" s="145" customFormat="1" hidden="1">
      <c r="G1158" s="152"/>
      <c r="K1158" s="128"/>
      <c r="M1158" s="114" t="s">
        <v>1827</v>
      </c>
      <c r="N1158" s="118">
        <v>5.0999999999999996</v>
      </c>
      <c r="O1158" s="118">
        <v>55.7</v>
      </c>
      <c r="P1158" s="119">
        <f t="shared" si="18"/>
        <v>2.85</v>
      </c>
      <c r="Q1158" s="122" t="s">
        <v>1705</v>
      </c>
      <c r="R1158" s="121" t="s">
        <v>4102</v>
      </c>
      <c r="S1158" s="120">
        <v>2.85</v>
      </c>
      <c r="T1158" s="120" t="s">
        <v>1911</v>
      </c>
    </row>
    <row r="1159" spans="7:20" s="145" customFormat="1" hidden="1">
      <c r="G1159" s="152"/>
      <c r="K1159" s="128"/>
      <c r="M1159" s="114" t="s">
        <v>1706</v>
      </c>
      <c r="N1159" s="118">
        <v>5.3</v>
      </c>
      <c r="O1159" s="118">
        <v>55.7</v>
      </c>
      <c r="P1159" s="119">
        <f t="shared" si="18"/>
        <v>3.52</v>
      </c>
      <c r="Q1159" s="122" t="s">
        <v>1707</v>
      </c>
      <c r="R1159" s="121" t="s">
        <v>4103</v>
      </c>
      <c r="S1159" s="122">
        <v>3.52</v>
      </c>
      <c r="T1159" s="122" t="s">
        <v>1798</v>
      </c>
    </row>
    <row r="1160" spans="7:20" s="145" customFormat="1" hidden="1">
      <c r="G1160" s="152"/>
      <c r="K1160" s="128"/>
      <c r="M1160" s="114" t="s">
        <v>1833</v>
      </c>
      <c r="N1160" s="118">
        <v>20.3</v>
      </c>
      <c r="O1160" s="118">
        <v>0</v>
      </c>
      <c r="P1160" s="119">
        <f t="shared" si="18"/>
        <v>2.71</v>
      </c>
      <c r="Q1160" s="122" t="s">
        <v>468</v>
      </c>
      <c r="R1160" s="121" t="s">
        <v>4460</v>
      </c>
      <c r="S1160" s="122">
        <v>2.71</v>
      </c>
      <c r="T1160" s="122" t="s">
        <v>3233</v>
      </c>
    </row>
    <row r="1161" spans="7:20" s="145" customFormat="1" hidden="1">
      <c r="G1161" s="152"/>
      <c r="K1161" s="128"/>
      <c r="M1161" s="114" t="s">
        <v>1577</v>
      </c>
      <c r="N1161" s="118">
        <v>11.4</v>
      </c>
      <c r="O1161" s="118">
        <v>0</v>
      </c>
      <c r="P1161" s="119">
        <f t="shared" si="18"/>
        <v>2.56</v>
      </c>
      <c r="Q1161" s="122" t="s">
        <v>343</v>
      </c>
      <c r="R1161" s="121" t="s">
        <v>4551</v>
      </c>
      <c r="S1161" s="122">
        <v>2.56</v>
      </c>
      <c r="T1161" s="122" t="s">
        <v>1293</v>
      </c>
    </row>
    <row r="1162" spans="7:20" s="145" customFormat="1" hidden="1">
      <c r="G1162" s="152"/>
      <c r="K1162" s="128"/>
      <c r="M1162" s="114" t="s">
        <v>1578</v>
      </c>
      <c r="N1162" s="118">
        <v>16.399999999999999</v>
      </c>
      <c r="O1162" s="118">
        <v>0</v>
      </c>
      <c r="P1162" s="119">
        <f t="shared" si="18"/>
        <v>3.72</v>
      </c>
      <c r="Q1162" s="120" t="s">
        <v>468</v>
      </c>
      <c r="R1162" s="121" t="s">
        <v>3995</v>
      </c>
      <c r="S1162" s="122">
        <v>3.72</v>
      </c>
      <c r="T1162" s="122" t="s">
        <v>497</v>
      </c>
    </row>
    <row r="1163" spans="7:20" s="145" customFormat="1" hidden="1">
      <c r="G1163" s="152"/>
      <c r="K1163" s="128"/>
      <c r="M1163" s="114" t="s">
        <v>1708</v>
      </c>
      <c r="N1163" s="118">
        <v>10.3</v>
      </c>
      <c r="O1163" s="118">
        <v>73</v>
      </c>
      <c r="P1163" s="119">
        <f t="shared" si="18"/>
        <v>3.2</v>
      </c>
      <c r="Q1163" s="122" t="s">
        <v>381</v>
      </c>
      <c r="R1163" s="121" t="s">
        <v>4074</v>
      </c>
      <c r="S1163" s="122">
        <v>3.2</v>
      </c>
      <c r="T1163" s="122" t="s">
        <v>377</v>
      </c>
    </row>
    <row r="1164" spans="7:20" s="145" customFormat="1" hidden="1">
      <c r="G1164" s="152"/>
      <c r="K1164" s="128"/>
      <c r="M1164" s="114" t="s">
        <v>1709</v>
      </c>
      <c r="N1164" s="118">
        <v>9.6999999999999993</v>
      </c>
      <c r="O1164" s="118">
        <v>78.3</v>
      </c>
      <c r="P1164" s="119">
        <f t="shared" si="18"/>
        <v>3</v>
      </c>
      <c r="Q1164" s="122" t="s">
        <v>503</v>
      </c>
      <c r="R1164" s="121" t="s">
        <v>3850</v>
      </c>
      <c r="S1164" s="122">
        <v>3</v>
      </c>
      <c r="T1164" s="122" t="s">
        <v>797</v>
      </c>
    </row>
    <row r="1165" spans="7:20" s="145" customFormat="1" hidden="1">
      <c r="G1165" s="152"/>
      <c r="K1165" s="128"/>
      <c r="M1165" s="114" t="s">
        <v>1710</v>
      </c>
      <c r="N1165" s="118">
        <v>0.6</v>
      </c>
      <c r="O1165" s="118">
        <v>92</v>
      </c>
      <c r="P1165" s="119">
        <f t="shared" ref="P1165:P1228" si="19">SUM(S1165:T1165)</f>
        <v>3.8</v>
      </c>
      <c r="Q1165" s="122" t="s">
        <v>166</v>
      </c>
      <c r="R1165" s="121" t="s">
        <v>4055</v>
      </c>
      <c r="S1165" s="122">
        <v>3.8</v>
      </c>
      <c r="T1165" s="122" t="s">
        <v>468</v>
      </c>
    </row>
    <row r="1166" spans="7:20" s="145" customFormat="1" hidden="1">
      <c r="G1166" s="152"/>
      <c r="K1166" s="128"/>
      <c r="M1166" s="114" t="s">
        <v>1456</v>
      </c>
      <c r="N1166" s="118">
        <v>0.7</v>
      </c>
      <c r="O1166" s="118">
        <v>95.1</v>
      </c>
      <c r="P1166" s="119">
        <f t="shared" si="19"/>
        <v>3.4</v>
      </c>
      <c r="Q1166" s="122" t="s">
        <v>51</v>
      </c>
      <c r="R1166" s="121" t="s">
        <v>4073</v>
      </c>
      <c r="S1166" s="122">
        <v>3.4</v>
      </c>
      <c r="T1166" s="122" t="s">
        <v>728</v>
      </c>
    </row>
    <row r="1167" spans="7:20" s="145" customFormat="1" hidden="1">
      <c r="G1167" s="152"/>
      <c r="K1167" s="128"/>
      <c r="M1167" s="114" t="s">
        <v>1457</v>
      </c>
      <c r="N1167" s="118">
        <v>22.7</v>
      </c>
      <c r="O1167" s="118">
        <v>57</v>
      </c>
      <c r="P1167" s="119">
        <f t="shared" si="19"/>
        <v>2.8</v>
      </c>
      <c r="Q1167" s="122" t="s">
        <v>436</v>
      </c>
      <c r="R1167" s="121" t="s">
        <v>4314</v>
      </c>
      <c r="S1167" s="122">
        <v>2.8</v>
      </c>
      <c r="T1167" s="122" t="s">
        <v>661</v>
      </c>
    </row>
    <row r="1168" spans="7:20" s="145" customFormat="1" hidden="1">
      <c r="G1168" s="152"/>
      <c r="K1168" s="128"/>
      <c r="M1168" s="114" t="s">
        <v>1458</v>
      </c>
      <c r="N1168" s="118">
        <v>5.8</v>
      </c>
      <c r="O1168" s="118">
        <v>75.400000000000006</v>
      </c>
      <c r="P1168" s="119">
        <f t="shared" si="19"/>
        <v>3.45</v>
      </c>
      <c r="Q1168" s="114"/>
      <c r="R1168" s="121" t="s">
        <v>4055</v>
      </c>
      <c r="S1168" s="122">
        <v>3.45</v>
      </c>
      <c r="T1168" s="122" t="s">
        <v>1798</v>
      </c>
    </row>
    <row r="1169" spans="7:20" s="145" customFormat="1" hidden="1">
      <c r="G1169" s="152"/>
      <c r="K1169" s="128"/>
      <c r="M1169" s="114" t="s">
        <v>1459</v>
      </c>
      <c r="N1169" s="118">
        <v>6.4</v>
      </c>
      <c r="O1169" s="118">
        <v>80.099999999999994</v>
      </c>
      <c r="P1169" s="119">
        <f t="shared" si="19"/>
        <v>1.54</v>
      </c>
      <c r="Q1169" s="114"/>
      <c r="R1169" s="121" t="s">
        <v>4284</v>
      </c>
      <c r="S1169" s="122">
        <v>1.54</v>
      </c>
      <c r="T1169" s="122" t="s">
        <v>786</v>
      </c>
    </row>
    <row r="1170" spans="7:20" s="145" customFormat="1" hidden="1">
      <c r="G1170" s="152"/>
      <c r="K1170" s="128"/>
      <c r="M1170" s="114" t="s">
        <v>1460</v>
      </c>
      <c r="N1170" s="118">
        <v>7.3</v>
      </c>
      <c r="O1170" s="118">
        <v>73.5</v>
      </c>
      <c r="P1170" s="119">
        <f t="shared" si="19"/>
        <v>2.75</v>
      </c>
      <c r="Q1170" s="122" t="s">
        <v>364</v>
      </c>
      <c r="R1170" s="121" t="s">
        <v>3997</v>
      </c>
      <c r="S1170" s="122">
        <v>2.75</v>
      </c>
      <c r="T1170" s="122" t="s">
        <v>1911</v>
      </c>
    </row>
    <row r="1171" spans="7:20" s="145" customFormat="1" hidden="1">
      <c r="G1171" s="152"/>
      <c r="K1171" s="128"/>
      <c r="M1171" s="114" t="s">
        <v>1461</v>
      </c>
      <c r="N1171" s="118">
        <v>34.299999999999997</v>
      </c>
      <c r="O1171" s="118">
        <v>18.7</v>
      </c>
      <c r="P1171" s="119">
        <f t="shared" si="19"/>
        <v>3.47</v>
      </c>
      <c r="Q1171" s="122" t="s">
        <v>1462</v>
      </c>
      <c r="R1171" s="121" t="s">
        <v>4395</v>
      </c>
      <c r="S1171" s="122">
        <v>3.47</v>
      </c>
      <c r="T1171" s="122" t="s">
        <v>924</v>
      </c>
    </row>
    <row r="1172" spans="7:20" s="145" customFormat="1" hidden="1">
      <c r="G1172" s="152"/>
      <c r="K1172" s="128"/>
      <c r="M1172" s="114" t="s">
        <v>1463</v>
      </c>
      <c r="N1172" s="118">
        <v>11.3</v>
      </c>
      <c r="O1172" s="118">
        <v>79.2</v>
      </c>
      <c r="P1172" s="119">
        <f t="shared" si="19"/>
        <v>3.23</v>
      </c>
      <c r="Q1172" s="122" t="s">
        <v>772</v>
      </c>
      <c r="R1172" s="121" t="s">
        <v>4314</v>
      </c>
      <c r="S1172" s="122">
        <v>3.23</v>
      </c>
      <c r="T1172" s="122" t="s">
        <v>3039</v>
      </c>
    </row>
    <row r="1173" spans="7:20" s="145" customFormat="1" hidden="1">
      <c r="G1173" s="152"/>
      <c r="K1173" s="128"/>
      <c r="M1173" s="114" t="s">
        <v>1579</v>
      </c>
      <c r="N1173" s="118">
        <v>12.2</v>
      </c>
      <c r="O1173" s="118">
        <v>72.5</v>
      </c>
      <c r="P1173" s="119">
        <f t="shared" si="19"/>
        <v>3.26</v>
      </c>
      <c r="Q1173" s="122" t="s">
        <v>381</v>
      </c>
      <c r="R1173" s="121" t="s">
        <v>3958</v>
      </c>
      <c r="S1173" s="122">
        <v>3.26</v>
      </c>
      <c r="T1173" s="122" t="s">
        <v>2294</v>
      </c>
    </row>
    <row r="1174" spans="7:20" s="145" customFormat="1" hidden="1">
      <c r="G1174" s="152"/>
      <c r="K1174" s="128"/>
      <c r="M1174" s="114" t="s">
        <v>1841</v>
      </c>
      <c r="N1174" s="118">
        <v>13.4</v>
      </c>
      <c r="O1174" s="118">
        <v>72</v>
      </c>
      <c r="P1174" s="119">
        <f t="shared" si="19"/>
        <v>3.54</v>
      </c>
      <c r="Q1174" s="114"/>
      <c r="R1174" s="121" t="s">
        <v>4068</v>
      </c>
      <c r="S1174" s="122">
        <v>3.54</v>
      </c>
      <c r="T1174" s="122" t="s">
        <v>719</v>
      </c>
    </row>
    <row r="1175" spans="7:20" s="145" customFormat="1" hidden="1">
      <c r="G1175" s="152"/>
      <c r="K1175" s="128"/>
      <c r="M1175" s="114" t="s">
        <v>1842</v>
      </c>
      <c r="N1175" s="118">
        <v>9.1</v>
      </c>
      <c r="O1175" s="118">
        <v>80.900000000000006</v>
      </c>
      <c r="P1175" s="119">
        <f t="shared" si="19"/>
        <v>1.92</v>
      </c>
      <c r="Q1175" s="122" t="s">
        <v>1495</v>
      </c>
      <c r="R1175" s="121" t="s">
        <v>4065</v>
      </c>
      <c r="S1175" s="122">
        <v>1.92</v>
      </c>
      <c r="T1175" s="122" t="s">
        <v>3787</v>
      </c>
    </row>
    <row r="1176" spans="7:20" s="145" customFormat="1" hidden="1">
      <c r="G1176" s="152"/>
      <c r="K1176" s="128"/>
      <c r="M1176" s="114" t="s">
        <v>1714</v>
      </c>
      <c r="N1176" s="118">
        <v>8.9</v>
      </c>
      <c r="O1176" s="118">
        <v>79.599999999999994</v>
      </c>
      <c r="P1176" s="119">
        <f t="shared" si="19"/>
        <v>3.74</v>
      </c>
      <c r="Q1176" s="122" t="s">
        <v>628</v>
      </c>
      <c r="R1176" s="121" t="s">
        <v>4199</v>
      </c>
      <c r="S1176" s="122">
        <v>3.74</v>
      </c>
      <c r="T1176" s="122" t="s">
        <v>1602</v>
      </c>
    </row>
    <row r="1177" spans="7:20" s="145" customFormat="1" hidden="1">
      <c r="G1177" s="152"/>
      <c r="K1177" s="128"/>
      <c r="M1177" s="114" t="s">
        <v>1715</v>
      </c>
      <c r="N1177" s="118">
        <v>11.6</v>
      </c>
      <c r="O1177" s="118">
        <v>69.900000000000006</v>
      </c>
      <c r="P1177" s="119">
        <f t="shared" si="19"/>
        <v>2.61</v>
      </c>
      <c r="Q1177" s="122" t="s">
        <v>381</v>
      </c>
      <c r="R1177" s="121" t="s">
        <v>3906</v>
      </c>
      <c r="S1177" s="122">
        <v>2.61</v>
      </c>
      <c r="T1177" s="122" t="s">
        <v>701</v>
      </c>
    </row>
    <row r="1178" spans="7:20" s="145" customFormat="1" hidden="1">
      <c r="G1178" s="152"/>
      <c r="K1178" s="128"/>
      <c r="M1178" s="114" t="s">
        <v>1716</v>
      </c>
      <c r="N1178" s="118">
        <v>14.2</v>
      </c>
      <c r="O1178" s="118">
        <v>66.7</v>
      </c>
      <c r="P1178" s="119">
        <f t="shared" si="19"/>
        <v>2.46</v>
      </c>
      <c r="Q1178" s="114"/>
      <c r="R1178" s="121" t="s">
        <v>3906</v>
      </c>
      <c r="S1178" s="122">
        <v>2.46</v>
      </c>
      <c r="T1178" s="122" t="s">
        <v>247</v>
      </c>
    </row>
    <row r="1179" spans="7:20" s="145" customFormat="1" hidden="1">
      <c r="G1179" s="152"/>
      <c r="K1179" s="128"/>
      <c r="M1179" s="114" t="s">
        <v>1717</v>
      </c>
      <c r="N1179" s="118">
        <v>10.8</v>
      </c>
      <c r="O1179" s="118">
        <v>69.3</v>
      </c>
      <c r="P1179" s="119">
        <f t="shared" si="19"/>
        <v>2.9</v>
      </c>
      <c r="Q1179" s="114"/>
      <c r="R1179" s="121" t="s">
        <v>4104</v>
      </c>
      <c r="S1179" s="122">
        <v>2.9</v>
      </c>
      <c r="T1179" s="122" t="s">
        <v>797</v>
      </c>
    </row>
    <row r="1180" spans="7:20" s="145" customFormat="1" hidden="1">
      <c r="G1180" s="152"/>
      <c r="K1180" s="128"/>
      <c r="M1180" s="114" t="s">
        <v>1591</v>
      </c>
      <c r="N1180" s="118">
        <v>21</v>
      </c>
      <c r="O1180" s="118">
        <v>0</v>
      </c>
      <c r="P1180" s="119">
        <f t="shared" si="19"/>
        <v>2.4</v>
      </c>
      <c r="Q1180" s="120" t="s">
        <v>147</v>
      </c>
      <c r="R1180" s="121" t="s">
        <v>3782</v>
      </c>
      <c r="S1180" s="122">
        <v>2.4</v>
      </c>
      <c r="T1180" s="122" t="s">
        <v>223</v>
      </c>
    </row>
    <row r="1181" spans="7:20" s="145" customFormat="1" hidden="1">
      <c r="G1181" s="152"/>
      <c r="K1181" s="128"/>
      <c r="M1181" s="114" t="s">
        <v>1592</v>
      </c>
      <c r="N1181" s="118">
        <v>13.6</v>
      </c>
      <c r="O1181" s="118">
        <v>1.1000000000000001</v>
      </c>
      <c r="P1181" s="119">
        <f t="shared" si="19"/>
        <v>2.4</v>
      </c>
      <c r="Q1181" s="122" t="s">
        <v>46</v>
      </c>
      <c r="R1181" s="121" t="s">
        <v>4399</v>
      </c>
      <c r="S1181" s="122">
        <v>2.4</v>
      </c>
      <c r="T1181" s="122" t="s">
        <v>223</v>
      </c>
    </row>
    <row r="1182" spans="7:20" s="145" customFormat="1" hidden="1">
      <c r="G1182" s="152"/>
      <c r="K1182" s="128"/>
      <c r="M1182" s="114" t="s">
        <v>1846</v>
      </c>
      <c r="N1182" s="118">
        <v>10.7</v>
      </c>
      <c r="O1182" s="118">
        <v>35.6</v>
      </c>
      <c r="P1182" s="119">
        <f t="shared" si="19"/>
        <v>2.9</v>
      </c>
      <c r="Q1182" s="122" t="s">
        <v>1847</v>
      </c>
      <c r="R1182" s="121" t="s">
        <v>4150</v>
      </c>
      <c r="S1182" s="122">
        <v>2.9</v>
      </c>
      <c r="T1182" s="122" t="s">
        <v>797</v>
      </c>
    </row>
    <row r="1183" spans="7:20" s="145" customFormat="1" hidden="1">
      <c r="G1183" s="152"/>
      <c r="K1183" s="128"/>
      <c r="M1183" s="114" t="s">
        <v>1975</v>
      </c>
      <c r="N1183" s="118">
        <v>6.8</v>
      </c>
      <c r="O1183" s="118">
        <v>26.5</v>
      </c>
      <c r="P1183" s="119">
        <f t="shared" si="19"/>
        <v>2.9</v>
      </c>
      <c r="Q1183" s="122" t="s">
        <v>351</v>
      </c>
      <c r="R1183" s="121" t="s">
        <v>4278</v>
      </c>
      <c r="S1183" s="122">
        <v>2.9</v>
      </c>
      <c r="T1183" s="122" t="s">
        <v>797</v>
      </c>
    </row>
    <row r="1184" spans="7:20" s="145" customFormat="1" hidden="1">
      <c r="G1184" s="152"/>
      <c r="K1184" s="128"/>
      <c r="M1184" s="114" t="s">
        <v>1976</v>
      </c>
      <c r="N1184" s="118">
        <v>5.8</v>
      </c>
      <c r="O1184" s="118">
        <v>13.2</v>
      </c>
      <c r="P1184" s="119">
        <f t="shared" si="19"/>
        <v>3.12</v>
      </c>
      <c r="Q1184" s="120" t="s">
        <v>670</v>
      </c>
      <c r="R1184" s="121" t="s">
        <v>4323</v>
      </c>
      <c r="S1184" s="122">
        <v>3.12</v>
      </c>
      <c r="T1184" s="122" t="s">
        <v>745</v>
      </c>
    </row>
    <row r="1185" spans="7:20" s="145" customFormat="1" hidden="1">
      <c r="G1185" s="152"/>
      <c r="K1185" s="128"/>
      <c r="M1185" s="114" t="s">
        <v>1977</v>
      </c>
      <c r="N1185" s="118">
        <v>6.8</v>
      </c>
      <c r="O1185" s="118">
        <v>5.6</v>
      </c>
      <c r="P1185" s="119">
        <f t="shared" si="19"/>
        <v>3.8</v>
      </c>
      <c r="Q1185" s="122" t="s">
        <v>166</v>
      </c>
      <c r="R1185" s="121" t="s">
        <v>4338</v>
      </c>
      <c r="S1185" s="122">
        <v>3.8</v>
      </c>
      <c r="T1185" s="122" t="s">
        <v>213</v>
      </c>
    </row>
    <row r="1186" spans="7:20" s="145" customFormat="1" hidden="1">
      <c r="G1186" s="152"/>
      <c r="K1186" s="128"/>
      <c r="M1186" s="114" t="s">
        <v>2084</v>
      </c>
      <c r="N1186" s="118">
        <v>7.7</v>
      </c>
      <c r="O1186" s="118">
        <v>4.5999999999999996</v>
      </c>
      <c r="P1186" s="119">
        <f t="shared" si="19"/>
        <v>3.09</v>
      </c>
      <c r="Q1186" s="122" t="s">
        <v>166</v>
      </c>
      <c r="R1186" s="121" t="s">
        <v>4375</v>
      </c>
      <c r="S1186" s="122">
        <v>3.09</v>
      </c>
      <c r="T1186" s="122" t="s">
        <v>377</v>
      </c>
    </row>
    <row r="1187" spans="7:20" s="145" customFormat="1" hidden="1">
      <c r="G1187" s="152"/>
      <c r="K1187" s="128"/>
      <c r="M1187" s="114" t="s">
        <v>1979</v>
      </c>
      <c r="N1187" s="118">
        <v>0.4</v>
      </c>
      <c r="O1187" s="118">
        <v>11.7</v>
      </c>
      <c r="P1187" s="119">
        <f t="shared" si="19"/>
        <v>2.67</v>
      </c>
      <c r="Q1187" s="120" t="s">
        <v>30</v>
      </c>
      <c r="R1187" s="121" t="s">
        <v>4455</v>
      </c>
      <c r="S1187" s="122">
        <v>2.67</v>
      </c>
      <c r="T1187" s="122" t="s">
        <v>1911</v>
      </c>
    </row>
    <row r="1188" spans="7:20" s="145" customFormat="1" hidden="1">
      <c r="G1188" s="152"/>
      <c r="K1188" s="128"/>
      <c r="M1188" s="114" t="s">
        <v>1849</v>
      </c>
      <c r="N1188" s="118">
        <v>0.4</v>
      </c>
      <c r="O1188" s="118">
        <v>14.8</v>
      </c>
      <c r="P1188" s="119">
        <f t="shared" si="19"/>
        <v>2.92</v>
      </c>
      <c r="Q1188" s="120" t="s">
        <v>30</v>
      </c>
      <c r="R1188" s="121" t="s">
        <v>4551</v>
      </c>
      <c r="S1188" s="122">
        <v>2.92</v>
      </c>
      <c r="T1188" s="122" t="s">
        <v>1756</v>
      </c>
    </row>
    <row r="1189" spans="7:20" s="145" customFormat="1" hidden="1">
      <c r="G1189" s="152"/>
      <c r="K1189" s="128"/>
      <c r="M1189" s="114" t="s">
        <v>1850</v>
      </c>
      <c r="N1189" s="118">
        <v>1</v>
      </c>
      <c r="O1189" s="118">
        <v>20.2</v>
      </c>
      <c r="P1189" s="119">
        <f t="shared" si="19"/>
        <v>3.05</v>
      </c>
      <c r="Q1189" s="122" t="s">
        <v>394</v>
      </c>
      <c r="R1189" s="121" t="s">
        <v>4260</v>
      </c>
      <c r="S1189" s="122">
        <v>3.05</v>
      </c>
      <c r="T1189" s="122" t="s">
        <v>1019</v>
      </c>
    </row>
    <row r="1190" spans="7:20" s="145" customFormat="1" hidden="1">
      <c r="G1190" s="152"/>
      <c r="K1190" s="128"/>
      <c r="M1190" s="114" t="s">
        <v>1851</v>
      </c>
      <c r="N1190" s="118">
        <v>6.5</v>
      </c>
      <c r="O1190" s="118">
        <v>79.5</v>
      </c>
      <c r="P1190" s="119">
        <f t="shared" si="19"/>
        <v>3.32</v>
      </c>
      <c r="Q1190" s="122" t="s">
        <v>418</v>
      </c>
      <c r="R1190" s="121" t="s">
        <v>3903</v>
      </c>
      <c r="S1190" s="122">
        <v>3.32</v>
      </c>
      <c r="T1190" s="122" t="s">
        <v>2353</v>
      </c>
    </row>
    <row r="1191" spans="7:20" s="145" customFormat="1" hidden="1">
      <c r="G1191" s="152"/>
      <c r="K1191" s="128"/>
      <c r="M1191" s="114" t="s">
        <v>1978</v>
      </c>
      <c r="N1191" s="118" t="s">
        <v>30</v>
      </c>
      <c r="O1191" s="118">
        <v>0.6</v>
      </c>
      <c r="P1191" s="119">
        <f t="shared" si="19"/>
        <v>1.2</v>
      </c>
      <c r="Q1191" s="120" t="s">
        <v>30</v>
      </c>
      <c r="R1191" s="121" t="s">
        <v>4539</v>
      </c>
      <c r="S1191" s="122">
        <v>1.2</v>
      </c>
      <c r="T1191" s="122" t="s">
        <v>558</v>
      </c>
    </row>
    <row r="1192" spans="7:20" s="145" customFormat="1" hidden="1">
      <c r="G1192" s="152"/>
      <c r="K1192" s="128"/>
      <c r="M1192" s="114" t="s">
        <v>1856</v>
      </c>
      <c r="N1192" s="120" t="s">
        <v>30</v>
      </c>
      <c r="O1192" s="118">
        <v>7.2</v>
      </c>
      <c r="P1192" s="119">
        <f t="shared" si="19"/>
        <v>1.9</v>
      </c>
      <c r="Q1192" s="120" t="s">
        <v>30</v>
      </c>
      <c r="R1192" s="121" t="s">
        <v>4554</v>
      </c>
      <c r="S1192" s="122">
        <v>1.9</v>
      </c>
      <c r="T1192" s="122" t="s">
        <v>548</v>
      </c>
    </row>
    <row r="1193" spans="7:20" s="145" customFormat="1" hidden="1">
      <c r="G1193" s="152"/>
      <c r="K1193" s="128"/>
      <c r="M1193" s="114" t="s">
        <v>1853</v>
      </c>
      <c r="N1193" s="118">
        <v>0.2</v>
      </c>
      <c r="O1193" s="118">
        <v>0.9</v>
      </c>
      <c r="P1193" s="119">
        <f t="shared" si="19"/>
        <v>1.8</v>
      </c>
      <c r="Q1193" s="120" t="s">
        <v>30</v>
      </c>
      <c r="R1193" s="121" t="s">
        <v>4339</v>
      </c>
      <c r="S1193" s="122">
        <v>1.8</v>
      </c>
      <c r="T1193" s="122" t="s">
        <v>254</v>
      </c>
    </row>
    <row r="1194" spans="7:20" s="145" customFormat="1" hidden="1">
      <c r="G1194" s="152"/>
      <c r="K1194" s="128"/>
      <c r="M1194" s="114" t="s">
        <v>1854</v>
      </c>
      <c r="N1194" s="118">
        <v>0</v>
      </c>
      <c r="O1194" s="118">
        <v>1.8</v>
      </c>
      <c r="P1194" s="119">
        <f t="shared" si="19"/>
        <v>3.3</v>
      </c>
      <c r="Q1194" s="120" t="s">
        <v>30</v>
      </c>
      <c r="R1194" s="121" t="s">
        <v>4464</v>
      </c>
      <c r="S1194" s="122">
        <v>3.3</v>
      </c>
      <c r="T1194" s="122" t="s">
        <v>466</v>
      </c>
    </row>
    <row r="1195" spans="7:20" s="145" customFormat="1" hidden="1">
      <c r="G1195" s="152"/>
      <c r="K1195" s="128"/>
      <c r="M1195" s="114" t="s">
        <v>1857</v>
      </c>
      <c r="N1195" s="118">
        <v>0</v>
      </c>
      <c r="O1195" s="118">
        <v>0.3</v>
      </c>
      <c r="P1195" s="119">
        <f t="shared" si="19"/>
        <v>3.4</v>
      </c>
      <c r="Q1195" s="120" t="s">
        <v>30</v>
      </c>
      <c r="R1195" s="121" t="s">
        <v>4445</v>
      </c>
      <c r="S1195" s="122">
        <v>3.4</v>
      </c>
      <c r="T1195" s="122" t="s">
        <v>719</v>
      </c>
    </row>
    <row r="1196" spans="7:20" s="145" customFormat="1" hidden="1">
      <c r="G1196" s="152"/>
      <c r="K1196" s="128"/>
      <c r="M1196" s="114" t="s">
        <v>1740</v>
      </c>
      <c r="N1196" s="118">
        <v>0.1</v>
      </c>
      <c r="O1196" s="118">
        <v>1.4</v>
      </c>
      <c r="P1196" s="119">
        <f t="shared" si="19"/>
        <v>3.49</v>
      </c>
      <c r="Q1196" s="120" t="s">
        <v>30</v>
      </c>
      <c r="R1196" s="121" t="s">
        <v>4340</v>
      </c>
      <c r="S1196" s="122">
        <v>3.49</v>
      </c>
      <c r="T1196" s="122" t="s">
        <v>850</v>
      </c>
    </row>
    <row r="1197" spans="7:20" s="145" customFormat="1" hidden="1">
      <c r="G1197" s="152"/>
      <c r="K1197" s="128"/>
      <c r="M1197" s="114" t="s">
        <v>1741</v>
      </c>
      <c r="N1197" s="118">
        <v>0.1</v>
      </c>
      <c r="O1197" s="118">
        <v>9.8000000000000007</v>
      </c>
      <c r="P1197" s="119">
        <f t="shared" si="19"/>
        <v>3.44</v>
      </c>
      <c r="Q1197" s="120" t="s">
        <v>30</v>
      </c>
      <c r="R1197" s="121" t="s">
        <v>4548</v>
      </c>
      <c r="S1197" s="122">
        <v>3.44</v>
      </c>
      <c r="T1197" s="122" t="s">
        <v>642</v>
      </c>
    </row>
    <row r="1198" spans="7:20" s="145" customFormat="1" hidden="1">
      <c r="G1198" s="152"/>
      <c r="K1198" s="128"/>
      <c r="M1198" s="114" t="s">
        <v>1863</v>
      </c>
      <c r="N1198" s="118">
        <v>0.1</v>
      </c>
      <c r="O1198" s="118">
        <v>8.9</v>
      </c>
      <c r="P1198" s="119">
        <f t="shared" si="19"/>
        <v>2.82</v>
      </c>
      <c r="Q1198" s="120" t="s">
        <v>30</v>
      </c>
      <c r="R1198" s="121" t="s">
        <v>4295</v>
      </c>
      <c r="S1198" s="122">
        <v>2.82</v>
      </c>
      <c r="T1198" s="122" t="s">
        <v>1830</v>
      </c>
    </row>
    <row r="1199" spans="7:20" s="145" customFormat="1" hidden="1">
      <c r="G1199" s="152"/>
      <c r="K1199" s="128"/>
      <c r="M1199" s="114" t="s">
        <v>1864</v>
      </c>
      <c r="N1199" s="118">
        <v>0.4</v>
      </c>
      <c r="O1199" s="118">
        <v>10.3</v>
      </c>
      <c r="P1199" s="119">
        <f t="shared" si="19"/>
        <v>3.08</v>
      </c>
      <c r="Q1199" s="120" t="s">
        <v>30</v>
      </c>
      <c r="R1199" s="121" t="s">
        <v>4553</v>
      </c>
      <c r="S1199" s="122">
        <v>3.08</v>
      </c>
      <c r="T1199" s="122" t="s">
        <v>322</v>
      </c>
    </row>
    <row r="1200" spans="7:20" s="145" customFormat="1" hidden="1">
      <c r="G1200" s="152"/>
      <c r="K1200" s="128"/>
      <c r="M1200" s="114" t="s">
        <v>1865</v>
      </c>
      <c r="N1200" s="118">
        <v>2.8</v>
      </c>
      <c r="O1200" s="118">
        <v>84.2</v>
      </c>
      <c r="P1200" s="119">
        <f t="shared" si="19"/>
        <v>3.35</v>
      </c>
      <c r="Q1200" s="122" t="s">
        <v>418</v>
      </c>
      <c r="R1200" s="121" t="s">
        <v>3906</v>
      </c>
      <c r="S1200" s="122">
        <v>3.35</v>
      </c>
      <c r="T1200" s="122" t="s">
        <v>190</v>
      </c>
    </row>
    <row r="1201" spans="7:20" s="145" customFormat="1" hidden="1">
      <c r="G1201" s="152"/>
      <c r="K1201" s="128"/>
      <c r="M1201" s="114" t="s">
        <v>1866</v>
      </c>
      <c r="N1201" s="118">
        <v>0.7</v>
      </c>
      <c r="O1201" s="118">
        <v>14.3</v>
      </c>
      <c r="P1201" s="119">
        <f t="shared" si="19"/>
        <v>2.1800000000000002</v>
      </c>
      <c r="Q1201" s="120" t="s">
        <v>147</v>
      </c>
      <c r="R1201" s="121" t="s">
        <v>3890</v>
      </c>
      <c r="S1201" s="122">
        <v>2.1800000000000002</v>
      </c>
      <c r="T1201" s="122" t="s">
        <v>3048</v>
      </c>
    </row>
    <row r="1202" spans="7:20" s="145" customFormat="1" hidden="1">
      <c r="G1202" s="152"/>
      <c r="K1202" s="128"/>
      <c r="M1202" s="114" t="s">
        <v>1867</v>
      </c>
      <c r="N1202" s="118">
        <v>1.6</v>
      </c>
      <c r="O1202" s="118">
        <v>25.9</v>
      </c>
      <c r="P1202" s="119">
        <f t="shared" si="19"/>
        <v>2.52</v>
      </c>
      <c r="Q1202" s="122" t="s">
        <v>287</v>
      </c>
      <c r="R1202" s="121" t="s">
        <v>4024</v>
      </c>
      <c r="S1202" s="122">
        <v>2.52</v>
      </c>
      <c r="T1202" s="122" t="s">
        <v>2957</v>
      </c>
    </row>
    <row r="1203" spans="7:20" s="145" customFormat="1" hidden="1">
      <c r="G1203" s="152"/>
      <c r="K1203" s="128"/>
      <c r="M1203" s="114" t="s">
        <v>1868</v>
      </c>
      <c r="N1203" s="118">
        <v>2.1</v>
      </c>
      <c r="O1203" s="118">
        <v>37.4</v>
      </c>
      <c r="P1203" s="119">
        <f t="shared" si="19"/>
        <v>3.06</v>
      </c>
      <c r="Q1203" s="122" t="s">
        <v>287</v>
      </c>
      <c r="R1203" s="121" t="s">
        <v>4125</v>
      </c>
      <c r="S1203" s="122">
        <v>3.06</v>
      </c>
      <c r="T1203" s="122" t="s">
        <v>193</v>
      </c>
    </row>
    <row r="1204" spans="7:20" s="145" customFormat="1" hidden="1">
      <c r="G1204" s="152"/>
      <c r="K1204" s="128"/>
      <c r="M1204" s="114" t="s">
        <v>1869</v>
      </c>
      <c r="N1204" s="118">
        <v>3.4</v>
      </c>
      <c r="O1204" s="118">
        <v>80.8</v>
      </c>
      <c r="P1204" s="119">
        <f t="shared" si="19"/>
        <v>2.04</v>
      </c>
      <c r="Q1204" s="122" t="s">
        <v>1870</v>
      </c>
      <c r="R1204" s="121" t="s">
        <v>4317</v>
      </c>
      <c r="S1204" s="122">
        <v>2.04</v>
      </c>
      <c r="T1204" s="122" t="s">
        <v>50</v>
      </c>
    </row>
    <row r="1205" spans="7:20" s="145" customFormat="1" hidden="1">
      <c r="G1205" s="152"/>
      <c r="K1205" s="128"/>
      <c r="M1205" s="114" t="s">
        <v>1871</v>
      </c>
      <c r="N1205" s="118">
        <v>3.6</v>
      </c>
      <c r="O1205" s="118">
        <v>39.299999999999997</v>
      </c>
      <c r="P1205" s="119">
        <f t="shared" si="19"/>
        <v>2.33</v>
      </c>
      <c r="Q1205" s="122" t="s">
        <v>1872</v>
      </c>
      <c r="R1205" s="121" t="s">
        <v>4040</v>
      </c>
      <c r="S1205" s="122">
        <v>2.33</v>
      </c>
      <c r="T1205" s="122" t="s">
        <v>1513</v>
      </c>
    </row>
    <row r="1206" spans="7:20" s="145" customFormat="1" hidden="1">
      <c r="G1206" s="152"/>
      <c r="K1206" s="128"/>
      <c r="M1206" s="114" t="s">
        <v>1873</v>
      </c>
      <c r="N1206" s="118">
        <v>15.6</v>
      </c>
      <c r="O1206" s="118">
        <v>45.2</v>
      </c>
      <c r="P1206" s="119">
        <f t="shared" si="19"/>
        <v>2.5</v>
      </c>
      <c r="Q1206" s="120" t="s">
        <v>147</v>
      </c>
      <c r="R1206" s="121" t="s">
        <v>4341</v>
      </c>
      <c r="S1206" s="122">
        <v>2.5</v>
      </c>
      <c r="T1206" s="122" t="s">
        <v>661</v>
      </c>
    </row>
    <row r="1207" spans="7:20" s="145" customFormat="1" hidden="1">
      <c r="G1207" s="152"/>
      <c r="K1207" s="128"/>
      <c r="M1207" s="114" t="s">
        <v>1880</v>
      </c>
      <c r="N1207" s="118">
        <v>1.2</v>
      </c>
      <c r="O1207" s="118">
        <v>0.5</v>
      </c>
      <c r="P1207" s="119">
        <f t="shared" si="19"/>
        <v>1.6</v>
      </c>
      <c r="Q1207" s="122" t="s">
        <v>1881</v>
      </c>
      <c r="R1207" s="121" t="s">
        <v>3785</v>
      </c>
      <c r="S1207" s="122">
        <v>1.6</v>
      </c>
      <c r="T1207" s="122" t="s">
        <v>285</v>
      </c>
    </row>
    <row r="1208" spans="7:20" s="145" customFormat="1" hidden="1">
      <c r="G1208" s="152"/>
      <c r="K1208" s="128"/>
      <c r="M1208" s="114" t="s">
        <v>1882</v>
      </c>
      <c r="N1208" s="118">
        <v>18.7</v>
      </c>
      <c r="O1208" s="118">
        <v>42.7</v>
      </c>
      <c r="P1208" s="119">
        <f t="shared" si="19"/>
        <v>2.9</v>
      </c>
      <c r="Q1208" s="122" t="s">
        <v>343</v>
      </c>
      <c r="R1208" s="121" t="s">
        <v>3916</v>
      </c>
      <c r="S1208" s="122">
        <v>2.9</v>
      </c>
      <c r="T1208" s="122" t="s">
        <v>377</v>
      </c>
    </row>
    <row r="1209" spans="7:20" s="145" customFormat="1" hidden="1">
      <c r="G1209" s="152"/>
      <c r="K1209" s="128"/>
      <c r="M1209" s="114" t="s">
        <v>1883</v>
      </c>
      <c r="N1209" s="118">
        <v>7.9</v>
      </c>
      <c r="O1209" s="118">
        <v>16.3</v>
      </c>
      <c r="P1209" s="119">
        <f t="shared" si="19"/>
        <v>2.9</v>
      </c>
      <c r="Q1209" s="122" t="s">
        <v>166</v>
      </c>
      <c r="R1209" s="121" t="s">
        <v>4119</v>
      </c>
      <c r="S1209" s="122">
        <v>2.9</v>
      </c>
      <c r="T1209" s="122" t="s">
        <v>377</v>
      </c>
    </row>
    <row r="1210" spans="7:20" s="145" customFormat="1" hidden="1">
      <c r="G1210" s="152"/>
      <c r="K1210" s="128"/>
      <c r="M1210" s="114" t="s">
        <v>1760</v>
      </c>
      <c r="N1210" s="118">
        <v>3.5</v>
      </c>
      <c r="O1210" s="118">
        <v>37.200000000000003</v>
      </c>
      <c r="P1210" s="119">
        <f t="shared" si="19"/>
        <v>2.81</v>
      </c>
      <c r="Q1210" s="122" t="s">
        <v>1761</v>
      </c>
      <c r="R1210" s="121" t="s">
        <v>4424</v>
      </c>
      <c r="S1210" s="122">
        <v>2.81</v>
      </c>
      <c r="T1210" s="122" t="s">
        <v>722</v>
      </c>
    </row>
    <row r="1211" spans="7:20" s="145" customFormat="1" hidden="1">
      <c r="G1211" s="152"/>
      <c r="K1211" s="128"/>
      <c r="M1211" s="114" t="s">
        <v>1762</v>
      </c>
      <c r="N1211" s="118">
        <v>3.2</v>
      </c>
      <c r="O1211" s="118">
        <v>33.299999999999997</v>
      </c>
      <c r="P1211" s="119">
        <f t="shared" si="19"/>
        <v>3.02</v>
      </c>
      <c r="Q1211" s="122" t="s">
        <v>1763</v>
      </c>
      <c r="R1211" s="121" t="s">
        <v>3731</v>
      </c>
      <c r="S1211" s="122">
        <v>3.02</v>
      </c>
      <c r="T1211" s="122" t="s">
        <v>1422</v>
      </c>
    </row>
    <row r="1212" spans="7:20" s="145" customFormat="1" hidden="1">
      <c r="G1212" s="152"/>
      <c r="K1212" s="128"/>
      <c r="M1212" s="114" t="s">
        <v>1764</v>
      </c>
      <c r="N1212" s="118">
        <v>84.4</v>
      </c>
      <c r="O1212" s="118">
        <v>0</v>
      </c>
      <c r="P1212" s="119">
        <f t="shared" si="19"/>
        <v>2.46</v>
      </c>
      <c r="Q1212" s="122" t="s">
        <v>418</v>
      </c>
      <c r="R1212" s="121" t="s">
        <v>4342</v>
      </c>
      <c r="S1212" s="122">
        <v>2.46</v>
      </c>
      <c r="T1212" s="122" t="s">
        <v>852</v>
      </c>
    </row>
    <row r="1213" spans="7:20" s="145" customFormat="1" hidden="1">
      <c r="G1213" s="152"/>
      <c r="K1213" s="128"/>
      <c r="M1213" s="114" t="s">
        <v>1766</v>
      </c>
      <c r="N1213" s="118">
        <v>0.1</v>
      </c>
      <c r="O1213" s="118">
        <v>0</v>
      </c>
      <c r="P1213" s="119">
        <f t="shared" si="19"/>
        <v>3.13</v>
      </c>
      <c r="Q1213" s="122" t="s">
        <v>1767</v>
      </c>
      <c r="R1213" s="121" t="s">
        <v>4449</v>
      </c>
      <c r="S1213" s="122">
        <v>3.13</v>
      </c>
      <c r="T1213" s="122" t="s">
        <v>1149</v>
      </c>
    </row>
    <row r="1214" spans="7:20" s="145" customFormat="1" hidden="1">
      <c r="G1214" s="152"/>
      <c r="K1214" s="128"/>
      <c r="M1214" s="114" t="s">
        <v>1768</v>
      </c>
      <c r="N1214" s="118">
        <v>0.1</v>
      </c>
      <c r="O1214" s="118" t="s">
        <v>30</v>
      </c>
      <c r="P1214" s="119">
        <f t="shared" si="19"/>
        <v>2.2999999999999998</v>
      </c>
      <c r="Q1214" s="122" t="s">
        <v>1769</v>
      </c>
      <c r="R1214" s="121" t="s">
        <v>4332</v>
      </c>
      <c r="S1214" s="122">
        <v>2.2999999999999998</v>
      </c>
      <c r="T1214" s="122" t="s">
        <v>1513</v>
      </c>
    </row>
    <row r="1215" spans="7:20" s="145" customFormat="1" hidden="1">
      <c r="G1215" s="152"/>
      <c r="K1215" s="128"/>
      <c r="M1215" s="114" t="s">
        <v>1770</v>
      </c>
      <c r="N1215" s="118">
        <v>0.9</v>
      </c>
      <c r="O1215" s="118">
        <v>2.6</v>
      </c>
      <c r="P1215" s="119">
        <f t="shared" si="19"/>
        <v>2.23</v>
      </c>
      <c r="Q1215" s="120" t="s">
        <v>30</v>
      </c>
      <c r="R1215" s="121" t="s">
        <v>4376</v>
      </c>
      <c r="S1215" s="122">
        <v>2.23</v>
      </c>
      <c r="T1215" s="122" t="s">
        <v>2396</v>
      </c>
    </row>
    <row r="1216" spans="7:20" s="145" customFormat="1" hidden="1">
      <c r="G1216" s="152"/>
      <c r="K1216" s="128"/>
      <c r="M1216" s="114" t="s">
        <v>1771</v>
      </c>
      <c r="N1216" s="118">
        <v>1</v>
      </c>
      <c r="O1216" s="118">
        <v>1.8</v>
      </c>
      <c r="P1216" s="119">
        <f t="shared" si="19"/>
        <v>2.81</v>
      </c>
      <c r="Q1216" s="120" t="s">
        <v>30</v>
      </c>
      <c r="R1216" s="121" t="s">
        <v>4052</v>
      </c>
      <c r="S1216" s="122">
        <v>2.81</v>
      </c>
      <c r="T1216" s="122" t="s">
        <v>3335</v>
      </c>
    </row>
    <row r="1217" spans="7:20" s="145" customFormat="1" hidden="1">
      <c r="G1217" s="152"/>
      <c r="K1217" s="128"/>
      <c r="M1217" s="114" t="s">
        <v>1772</v>
      </c>
      <c r="N1217" s="118">
        <v>22.9</v>
      </c>
      <c r="O1217" s="118">
        <v>0</v>
      </c>
      <c r="P1217" s="119">
        <f t="shared" si="19"/>
        <v>3.42</v>
      </c>
      <c r="Q1217" s="120" t="s">
        <v>147</v>
      </c>
      <c r="R1217" s="121" t="s">
        <v>4001</v>
      </c>
      <c r="S1217" s="122">
        <v>3.42</v>
      </c>
      <c r="T1217" s="122" t="s">
        <v>614</v>
      </c>
    </row>
    <row r="1218" spans="7:20" s="145" customFormat="1" hidden="1">
      <c r="G1218" s="152"/>
      <c r="K1218" s="128"/>
      <c r="M1218" s="114" t="s">
        <v>1773</v>
      </c>
      <c r="N1218" s="118">
        <v>17.100000000000001</v>
      </c>
      <c r="O1218" s="118">
        <v>0</v>
      </c>
      <c r="P1218" s="119">
        <f t="shared" si="19"/>
        <v>3.05</v>
      </c>
      <c r="Q1218" s="120" t="s">
        <v>147</v>
      </c>
      <c r="R1218" s="121" t="s">
        <v>4457</v>
      </c>
      <c r="S1218" s="122">
        <v>3.05</v>
      </c>
      <c r="T1218" s="122" t="s">
        <v>728</v>
      </c>
    </row>
    <row r="1219" spans="7:20" s="145" customFormat="1" hidden="1">
      <c r="G1219" s="152"/>
      <c r="K1219" s="128"/>
      <c r="M1219" s="114" t="s">
        <v>1774</v>
      </c>
      <c r="N1219" s="118">
        <v>28.1</v>
      </c>
      <c r="O1219" s="118">
        <v>0</v>
      </c>
      <c r="P1219" s="119">
        <f t="shared" si="19"/>
        <v>2.2799999999999998</v>
      </c>
      <c r="Q1219" s="120" t="s">
        <v>147</v>
      </c>
      <c r="R1219" s="121" t="s">
        <v>4122</v>
      </c>
      <c r="S1219" s="122">
        <v>2.2799999999999998</v>
      </c>
      <c r="T1219" s="122" t="s">
        <v>3813</v>
      </c>
    </row>
    <row r="1220" spans="7:20" s="145" customFormat="1" hidden="1">
      <c r="G1220" s="152"/>
      <c r="K1220" s="128"/>
      <c r="M1220" s="114" t="s">
        <v>1775</v>
      </c>
      <c r="N1220" s="118">
        <v>1.8</v>
      </c>
      <c r="O1220" s="118">
        <v>8.1</v>
      </c>
      <c r="P1220" s="119">
        <f t="shared" si="19"/>
        <v>3.11</v>
      </c>
      <c r="Q1220" s="122" t="s">
        <v>343</v>
      </c>
      <c r="R1220" s="121" t="s">
        <v>4333</v>
      </c>
      <c r="S1220" s="122">
        <v>3.11</v>
      </c>
      <c r="T1220" s="122" t="s">
        <v>875</v>
      </c>
    </row>
    <row r="1221" spans="7:20" s="145" customFormat="1" hidden="1">
      <c r="G1221" s="152"/>
      <c r="K1221" s="128"/>
      <c r="M1221" s="114" t="s">
        <v>1776</v>
      </c>
      <c r="N1221" s="118">
        <v>7.4</v>
      </c>
      <c r="O1221" s="118">
        <v>60</v>
      </c>
      <c r="P1221" s="119">
        <f t="shared" si="19"/>
        <v>2.97</v>
      </c>
      <c r="Q1221" s="122" t="s">
        <v>1513</v>
      </c>
      <c r="R1221" s="121" t="s">
        <v>4079</v>
      </c>
      <c r="S1221" s="122">
        <v>2.97</v>
      </c>
      <c r="T1221" s="122" t="s">
        <v>193</v>
      </c>
    </row>
    <row r="1222" spans="7:20" s="145" customFormat="1" hidden="1">
      <c r="G1222" s="152"/>
      <c r="K1222" s="128"/>
      <c r="M1222" s="114" t="s">
        <v>1777</v>
      </c>
      <c r="N1222" s="118">
        <v>5.6</v>
      </c>
      <c r="O1222" s="118">
        <v>65.900000000000006</v>
      </c>
      <c r="P1222" s="119">
        <f t="shared" si="19"/>
        <v>3.07</v>
      </c>
      <c r="Q1222" s="122" t="s">
        <v>1778</v>
      </c>
      <c r="R1222" s="121" t="s">
        <v>4334</v>
      </c>
      <c r="S1222" s="122">
        <v>3.07</v>
      </c>
      <c r="T1222" s="122" t="s">
        <v>2603</v>
      </c>
    </row>
    <row r="1223" spans="7:20" s="145" customFormat="1" hidden="1">
      <c r="G1223" s="152"/>
      <c r="K1223" s="128"/>
      <c r="M1223" s="114" t="s">
        <v>1517</v>
      </c>
      <c r="N1223" s="120" t="s">
        <v>30</v>
      </c>
      <c r="O1223" s="118">
        <v>84.7</v>
      </c>
      <c r="P1223" s="119">
        <f t="shared" si="19"/>
        <v>1.36</v>
      </c>
      <c r="Q1223" s="122" t="s">
        <v>418</v>
      </c>
      <c r="R1223" s="121" t="s">
        <v>4335</v>
      </c>
      <c r="S1223" s="122">
        <v>1.36</v>
      </c>
      <c r="T1223" s="122" t="s">
        <v>1730</v>
      </c>
    </row>
    <row r="1224" spans="7:20" s="145" customFormat="1" hidden="1">
      <c r="G1224" s="152"/>
      <c r="K1224" s="128"/>
      <c r="M1224" s="114" t="s">
        <v>1518</v>
      </c>
      <c r="N1224" s="118">
        <v>16.5</v>
      </c>
      <c r="O1224" s="118">
        <v>0</v>
      </c>
      <c r="P1224" s="119">
        <f t="shared" si="19"/>
        <v>1.01</v>
      </c>
      <c r="Q1224" s="120" t="s">
        <v>961</v>
      </c>
      <c r="R1224" s="121" t="s">
        <v>4073</v>
      </c>
      <c r="S1224" s="122">
        <v>1.01</v>
      </c>
      <c r="T1224" s="122" t="s">
        <v>558</v>
      </c>
    </row>
    <row r="1225" spans="7:20" s="145" customFormat="1" hidden="1">
      <c r="G1225" s="152"/>
      <c r="K1225" s="128"/>
      <c r="M1225" s="114" t="s">
        <v>1519</v>
      </c>
      <c r="N1225" s="118">
        <v>27.5</v>
      </c>
      <c r="O1225" s="118">
        <v>0</v>
      </c>
      <c r="P1225" s="119">
        <f t="shared" si="19"/>
        <v>2.42</v>
      </c>
      <c r="Q1225" s="120" t="s">
        <v>270</v>
      </c>
      <c r="R1225" s="121" t="s">
        <v>4336</v>
      </c>
      <c r="S1225" s="122">
        <v>2.42</v>
      </c>
      <c r="T1225" s="122" t="s">
        <v>2957</v>
      </c>
    </row>
    <row r="1226" spans="7:20" s="145" customFormat="1" hidden="1">
      <c r="G1226" s="152"/>
      <c r="K1226" s="128"/>
      <c r="M1226" s="114" t="s">
        <v>1637</v>
      </c>
      <c r="N1226" s="118">
        <v>1.1000000000000001</v>
      </c>
      <c r="O1226" s="118">
        <v>3</v>
      </c>
      <c r="P1226" s="119">
        <f t="shared" si="19"/>
        <v>1.6</v>
      </c>
      <c r="Q1226" s="120" t="s">
        <v>147</v>
      </c>
      <c r="R1226" s="121" t="s">
        <v>4296</v>
      </c>
      <c r="S1226" s="122">
        <v>1.6</v>
      </c>
      <c r="T1226" s="122" t="s">
        <v>254</v>
      </c>
    </row>
    <row r="1227" spans="7:20" s="145" customFormat="1" hidden="1">
      <c r="G1227" s="152"/>
      <c r="K1227" s="128"/>
      <c r="M1227" s="114" t="s">
        <v>1638</v>
      </c>
      <c r="N1227" s="118">
        <v>0.7</v>
      </c>
      <c r="O1227" s="118">
        <v>12.9</v>
      </c>
      <c r="P1227" s="119">
        <f t="shared" si="19"/>
        <v>1.1000000000000001</v>
      </c>
      <c r="Q1227" s="120" t="s">
        <v>147</v>
      </c>
      <c r="R1227" s="121" t="s">
        <v>4337</v>
      </c>
      <c r="S1227" s="122">
        <v>1.1000000000000001</v>
      </c>
      <c r="T1227" s="122" t="s">
        <v>1098</v>
      </c>
    </row>
    <row r="1228" spans="7:20" s="145" customFormat="1" hidden="1">
      <c r="G1228" s="152"/>
      <c r="K1228" s="128"/>
      <c r="M1228" s="114" t="s">
        <v>1901</v>
      </c>
      <c r="N1228" s="118">
        <v>0.9</v>
      </c>
      <c r="O1228" s="118">
        <v>2.5</v>
      </c>
      <c r="P1228" s="119">
        <f t="shared" si="19"/>
        <v>1.1000000000000001</v>
      </c>
      <c r="Q1228" s="120" t="s">
        <v>147</v>
      </c>
      <c r="R1228" s="121" t="s">
        <v>4538</v>
      </c>
      <c r="S1228" s="122">
        <v>1.1000000000000001</v>
      </c>
      <c r="T1228" s="122" t="s">
        <v>1098</v>
      </c>
    </row>
    <row r="1229" spans="7:20" s="145" customFormat="1" hidden="1">
      <c r="G1229" s="152"/>
      <c r="K1229" s="128"/>
      <c r="M1229" s="114" t="s">
        <v>1902</v>
      </c>
      <c r="N1229" s="118">
        <v>0.7</v>
      </c>
      <c r="O1229" s="118">
        <v>9.1999999999999993</v>
      </c>
      <c r="P1229" s="119">
        <f t="shared" ref="P1229:P1292" si="20">SUM(S1229:T1229)</f>
        <v>2.7</v>
      </c>
      <c r="Q1229" s="122" t="s">
        <v>166</v>
      </c>
      <c r="R1229" s="121" t="s">
        <v>4553</v>
      </c>
      <c r="S1229" s="122">
        <v>2.7</v>
      </c>
      <c r="T1229" s="122" t="s">
        <v>543</v>
      </c>
    </row>
    <row r="1230" spans="7:20" s="145" customFormat="1" hidden="1">
      <c r="G1230" s="152"/>
      <c r="K1230" s="128"/>
      <c r="M1230" s="114" t="s">
        <v>1783</v>
      </c>
      <c r="N1230" s="118">
        <v>6.9</v>
      </c>
      <c r="O1230" s="118">
        <v>6.5</v>
      </c>
      <c r="P1230" s="119">
        <f t="shared" si="20"/>
        <v>1.5</v>
      </c>
      <c r="Q1230" s="122" t="s">
        <v>1784</v>
      </c>
      <c r="R1230" s="121" t="s">
        <v>4549</v>
      </c>
      <c r="S1230" s="122">
        <v>1.5</v>
      </c>
      <c r="T1230" s="122" t="s">
        <v>285</v>
      </c>
    </row>
    <row r="1231" spans="7:20" s="145" customFormat="1" hidden="1">
      <c r="G1231" s="152"/>
      <c r="K1231" s="128"/>
      <c r="M1231" s="114" t="s">
        <v>1785</v>
      </c>
      <c r="N1231" s="118">
        <v>0.5</v>
      </c>
      <c r="O1231" s="118">
        <v>2.2999999999999998</v>
      </c>
      <c r="P1231" s="119">
        <f t="shared" si="20"/>
        <v>2.4</v>
      </c>
      <c r="Q1231" s="120" t="s">
        <v>30</v>
      </c>
      <c r="R1231" s="121" t="s">
        <v>4052</v>
      </c>
      <c r="S1231" s="122">
        <v>2.4</v>
      </c>
      <c r="T1231" s="122" t="s">
        <v>661</v>
      </c>
    </row>
    <row r="1232" spans="7:20" s="145" customFormat="1" hidden="1">
      <c r="G1232" s="152"/>
      <c r="K1232" s="128"/>
      <c r="M1232" s="114" t="s">
        <v>1786</v>
      </c>
      <c r="N1232" s="118">
        <v>0.4</v>
      </c>
      <c r="O1232" s="118">
        <v>2.7</v>
      </c>
      <c r="P1232" s="119">
        <f t="shared" si="20"/>
        <v>2.2999999999999998</v>
      </c>
      <c r="Q1232" s="120" t="s">
        <v>30</v>
      </c>
      <c r="R1232" s="121" t="s">
        <v>4313</v>
      </c>
      <c r="S1232" s="122">
        <v>2.2999999999999998</v>
      </c>
      <c r="T1232" s="122" t="s">
        <v>338</v>
      </c>
    </row>
    <row r="1233" spans="7:20" s="145" customFormat="1" hidden="1">
      <c r="G1233" s="152"/>
      <c r="K1233" s="128"/>
      <c r="M1233" s="114" t="s">
        <v>1787</v>
      </c>
      <c r="N1233" s="118">
        <v>1.9</v>
      </c>
      <c r="O1233" s="118">
        <v>3</v>
      </c>
      <c r="P1233" s="119">
        <f t="shared" si="20"/>
        <v>3.5</v>
      </c>
      <c r="Q1233" s="120" t="s">
        <v>147</v>
      </c>
      <c r="R1233" s="121" t="s">
        <v>3955</v>
      </c>
      <c r="S1233" s="122">
        <v>3.5</v>
      </c>
      <c r="T1233" s="122" t="s">
        <v>213</v>
      </c>
    </row>
    <row r="1234" spans="7:20" s="145" customFormat="1" hidden="1">
      <c r="G1234" s="152"/>
      <c r="K1234" s="128"/>
      <c r="M1234" s="114" t="s">
        <v>1649</v>
      </c>
      <c r="N1234" s="118">
        <v>1.6</v>
      </c>
      <c r="O1234" s="118">
        <v>0.8</v>
      </c>
      <c r="P1234" s="119">
        <f t="shared" si="20"/>
        <v>3.3</v>
      </c>
      <c r="Q1234" s="120" t="s">
        <v>147</v>
      </c>
      <c r="R1234" s="121" t="s">
        <v>4294</v>
      </c>
      <c r="S1234" s="122">
        <v>3.3</v>
      </c>
      <c r="T1234" s="122" t="s">
        <v>234</v>
      </c>
    </row>
    <row r="1235" spans="7:20" s="145" customFormat="1" hidden="1">
      <c r="G1235" s="152"/>
      <c r="K1235" s="128"/>
      <c r="M1235" s="114" t="s">
        <v>1650</v>
      </c>
      <c r="N1235" s="118">
        <v>0.8</v>
      </c>
      <c r="O1235" s="118">
        <v>3.3</v>
      </c>
      <c r="P1235" s="119">
        <f t="shared" si="20"/>
        <v>2.9</v>
      </c>
      <c r="Q1235" s="120" t="s">
        <v>30</v>
      </c>
      <c r="R1235" s="121" t="s">
        <v>4420</v>
      </c>
      <c r="S1235" s="122">
        <v>2.9</v>
      </c>
      <c r="T1235" s="122" t="s">
        <v>141</v>
      </c>
    </row>
    <row r="1236" spans="7:20" s="145" customFormat="1" hidden="1">
      <c r="G1236" s="152"/>
      <c r="K1236" s="128"/>
      <c r="M1236" s="114" t="s">
        <v>1651</v>
      </c>
      <c r="N1236" s="118">
        <v>0.5</v>
      </c>
      <c r="O1236" s="118">
        <v>4.0999999999999996</v>
      </c>
      <c r="P1236" s="119">
        <f t="shared" si="20"/>
        <v>2.66</v>
      </c>
      <c r="Q1236" s="120" t="s">
        <v>147</v>
      </c>
      <c r="R1236" s="121" t="s">
        <v>4225</v>
      </c>
      <c r="S1236" s="122">
        <v>2.66</v>
      </c>
      <c r="T1236" s="122" t="s">
        <v>3575</v>
      </c>
    </row>
    <row r="1237" spans="7:20" s="145" customFormat="1" hidden="1">
      <c r="G1237" s="152"/>
      <c r="K1237" s="128"/>
      <c r="M1237" s="114" t="s">
        <v>1652</v>
      </c>
      <c r="N1237" s="118">
        <v>1.4</v>
      </c>
      <c r="O1237" s="118">
        <v>3.6</v>
      </c>
      <c r="P1237" s="119">
        <f t="shared" si="20"/>
        <v>2.4700000000000002</v>
      </c>
      <c r="Q1237" s="120" t="s">
        <v>147</v>
      </c>
      <c r="R1237" s="121" t="s">
        <v>4225</v>
      </c>
      <c r="S1237" s="122">
        <v>2.4700000000000002</v>
      </c>
      <c r="T1237" s="122" t="s">
        <v>2898</v>
      </c>
    </row>
    <row r="1238" spans="7:20" s="145" customFormat="1" hidden="1">
      <c r="G1238" s="152"/>
      <c r="K1238" s="128"/>
      <c r="M1238" s="114" t="s">
        <v>1653</v>
      </c>
      <c r="N1238" s="118">
        <v>0.3</v>
      </c>
      <c r="O1238" s="118">
        <v>16</v>
      </c>
      <c r="P1238" s="119">
        <f t="shared" si="20"/>
        <v>2.4900000000000002</v>
      </c>
      <c r="Q1238" s="120" t="s">
        <v>30</v>
      </c>
      <c r="R1238" s="121" t="s">
        <v>4306</v>
      </c>
      <c r="S1238" s="122">
        <v>2.4900000000000002</v>
      </c>
      <c r="T1238" s="122" t="s">
        <v>1146</v>
      </c>
    </row>
    <row r="1239" spans="7:20" s="145" customFormat="1" hidden="1">
      <c r="G1239" s="152"/>
      <c r="K1239" s="128"/>
      <c r="M1239" s="114" t="s">
        <v>2030</v>
      </c>
      <c r="N1239" s="118">
        <v>0.4</v>
      </c>
      <c r="O1239" s="118">
        <v>8.3000000000000007</v>
      </c>
      <c r="P1239" s="119">
        <f t="shared" si="20"/>
        <v>2.99</v>
      </c>
      <c r="Q1239" s="120" t="s">
        <v>30</v>
      </c>
      <c r="R1239" s="121" t="s">
        <v>3952</v>
      </c>
      <c r="S1239" s="122">
        <v>2.99</v>
      </c>
      <c r="T1239" s="122" t="s">
        <v>4019</v>
      </c>
    </row>
    <row r="1240" spans="7:20" s="145" customFormat="1" hidden="1">
      <c r="G1240" s="152"/>
      <c r="K1240" s="128"/>
      <c r="M1240" s="114" t="s">
        <v>2031</v>
      </c>
      <c r="N1240" s="118">
        <v>0.6</v>
      </c>
      <c r="O1240" s="118">
        <v>7.3</v>
      </c>
      <c r="P1240" s="119">
        <f t="shared" si="20"/>
        <v>2.2599999999999998</v>
      </c>
      <c r="Q1240" s="120" t="s">
        <v>30</v>
      </c>
      <c r="R1240" s="121" t="s">
        <v>3951</v>
      </c>
      <c r="S1240" s="122">
        <v>2.2599999999999998</v>
      </c>
      <c r="T1240" s="122" t="s">
        <v>1507</v>
      </c>
    </row>
    <row r="1241" spans="7:20" s="145" customFormat="1" hidden="1">
      <c r="G1241" s="152"/>
      <c r="K1241" s="128"/>
      <c r="M1241" s="114" t="s">
        <v>2032</v>
      </c>
      <c r="N1241" s="118">
        <v>0.5</v>
      </c>
      <c r="O1241" s="118">
        <v>4.5999999999999996</v>
      </c>
      <c r="P1241" s="119">
        <f t="shared" si="20"/>
        <v>3.1</v>
      </c>
      <c r="Q1241" s="120" t="s">
        <v>30</v>
      </c>
      <c r="R1241" s="121" t="s">
        <v>4037</v>
      </c>
      <c r="S1241" s="122">
        <v>3.1</v>
      </c>
      <c r="T1241" s="122" t="s">
        <v>977</v>
      </c>
    </row>
    <row r="1242" spans="7:20" s="145" customFormat="1" hidden="1">
      <c r="G1242" s="152"/>
      <c r="K1242" s="128"/>
      <c r="M1242" s="114" t="s">
        <v>2033</v>
      </c>
      <c r="N1242" s="118">
        <v>0.8</v>
      </c>
      <c r="O1242" s="118">
        <v>6.8</v>
      </c>
      <c r="P1242" s="119">
        <f t="shared" si="20"/>
        <v>2.4700000000000002</v>
      </c>
      <c r="Q1242" s="120" t="s">
        <v>30</v>
      </c>
      <c r="R1242" s="121" t="s">
        <v>3951</v>
      </c>
      <c r="S1242" s="122">
        <v>2.4700000000000002</v>
      </c>
      <c r="T1242" s="122" t="s">
        <v>262</v>
      </c>
    </row>
    <row r="1243" spans="7:20" s="145" customFormat="1" hidden="1">
      <c r="G1243" s="152"/>
      <c r="K1243" s="128"/>
      <c r="M1243" s="114" t="s">
        <v>2131</v>
      </c>
      <c r="N1243" s="118">
        <v>0.7</v>
      </c>
      <c r="O1243" s="118">
        <v>16.100000000000001</v>
      </c>
      <c r="P1243" s="119">
        <f t="shared" si="20"/>
        <v>1.01</v>
      </c>
      <c r="Q1243" s="122" t="s">
        <v>176</v>
      </c>
      <c r="R1243" s="121" t="s">
        <v>4415</v>
      </c>
      <c r="S1243" s="122">
        <v>1.01</v>
      </c>
      <c r="T1243" s="122" t="s">
        <v>3992</v>
      </c>
    </row>
    <row r="1244" spans="7:20" s="145" customFormat="1" hidden="1">
      <c r="G1244" s="152"/>
      <c r="K1244" s="128"/>
      <c r="M1244" s="114" t="s">
        <v>2132</v>
      </c>
      <c r="N1244" s="118">
        <v>0.7</v>
      </c>
      <c r="O1244" s="118">
        <v>15.8</v>
      </c>
      <c r="P1244" s="119">
        <f t="shared" si="20"/>
        <v>2.4700000000000002</v>
      </c>
      <c r="Q1244" s="122" t="s">
        <v>176</v>
      </c>
      <c r="R1244" s="121" t="s">
        <v>3781</v>
      </c>
      <c r="S1244" s="122">
        <v>2.4700000000000002</v>
      </c>
      <c r="T1244" s="122" t="s">
        <v>599</v>
      </c>
    </row>
    <row r="1245" spans="7:20" s="145" customFormat="1" hidden="1">
      <c r="G1245" s="152"/>
      <c r="K1245" s="128"/>
      <c r="M1245" s="114" t="s">
        <v>2133</v>
      </c>
      <c r="N1245" s="118">
        <v>0.7</v>
      </c>
      <c r="O1245" s="118">
        <v>15.2</v>
      </c>
      <c r="P1245" s="119">
        <f t="shared" si="20"/>
        <v>1.55</v>
      </c>
      <c r="Q1245" s="120" t="s">
        <v>174</v>
      </c>
      <c r="R1245" s="121" t="s">
        <v>4306</v>
      </c>
      <c r="S1245" s="122">
        <v>1.55</v>
      </c>
      <c r="T1245" s="122" t="s">
        <v>212</v>
      </c>
    </row>
    <row r="1246" spans="7:20" s="145" customFormat="1" hidden="1">
      <c r="G1246" s="152"/>
      <c r="K1246" s="128"/>
      <c r="M1246" s="114" t="s">
        <v>2034</v>
      </c>
      <c r="N1246" s="118">
        <v>0.6</v>
      </c>
      <c r="O1246" s="118">
        <v>17</v>
      </c>
      <c r="P1246" s="119">
        <f t="shared" si="20"/>
        <v>3.33</v>
      </c>
      <c r="Q1246" s="120" t="s">
        <v>51</v>
      </c>
      <c r="R1246" s="121" t="s">
        <v>4566</v>
      </c>
      <c r="S1246" s="122">
        <v>3.33</v>
      </c>
      <c r="T1246" s="122" t="s">
        <v>1602</v>
      </c>
    </row>
    <row r="1247" spans="7:20" s="145" customFormat="1" hidden="1">
      <c r="G1247" s="152"/>
      <c r="K1247" s="128"/>
      <c r="M1247" s="114" t="s">
        <v>1917</v>
      </c>
      <c r="N1247" s="118">
        <v>4.4000000000000004</v>
      </c>
      <c r="O1247" s="118">
        <v>65.2</v>
      </c>
      <c r="P1247" s="119">
        <f t="shared" si="20"/>
        <v>2.2000000000000002</v>
      </c>
      <c r="Q1247" s="122" t="s">
        <v>1918</v>
      </c>
      <c r="R1247" s="121" t="s">
        <v>4291</v>
      </c>
      <c r="S1247" s="122">
        <v>2.2000000000000002</v>
      </c>
      <c r="T1247" s="122" t="s">
        <v>338</v>
      </c>
    </row>
    <row r="1248" spans="7:20" s="145" customFormat="1" hidden="1">
      <c r="G1248" s="152"/>
      <c r="K1248" s="128"/>
      <c r="M1248" s="114" t="s">
        <v>1919</v>
      </c>
      <c r="N1248" s="118">
        <v>0.3</v>
      </c>
      <c r="O1248" s="118">
        <v>4.7</v>
      </c>
      <c r="P1248" s="119">
        <f t="shared" si="20"/>
        <v>2.46</v>
      </c>
      <c r="Q1248" s="122" t="s">
        <v>894</v>
      </c>
      <c r="R1248" s="121" t="s">
        <v>3951</v>
      </c>
      <c r="S1248" s="122">
        <v>2.46</v>
      </c>
      <c r="T1248" s="122" t="s">
        <v>599</v>
      </c>
    </row>
    <row r="1249" spans="7:20" s="145" customFormat="1" hidden="1">
      <c r="G1249" s="152"/>
      <c r="K1249" s="128"/>
      <c r="M1249" s="114" t="s">
        <v>1920</v>
      </c>
      <c r="N1249" s="118">
        <v>21.6</v>
      </c>
      <c r="O1249" s="118">
        <v>31.9</v>
      </c>
      <c r="P1249" s="119">
        <f t="shared" si="20"/>
        <v>2.9</v>
      </c>
      <c r="Q1249" s="122" t="s">
        <v>1921</v>
      </c>
      <c r="R1249" s="121" t="s">
        <v>3916</v>
      </c>
      <c r="S1249" s="122">
        <v>2.9</v>
      </c>
      <c r="T1249" s="122" t="s">
        <v>728</v>
      </c>
    </row>
    <row r="1250" spans="7:20" s="145" customFormat="1" hidden="1">
      <c r="G1250" s="152"/>
      <c r="K1250" s="128"/>
      <c r="M1250" s="114" t="s">
        <v>1922</v>
      </c>
      <c r="N1250" s="118">
        <v>0.8</v>
      </c>
      <c r="O1250" s="118">
        <v>9.6999999999999993</v>
      </c>
      <c r="P1250" s="119">
        <f t="shared" si="20"/>
        <v>2.6</v>
      </c>
      <c r="Q1250" s="120" t="s">
        <v>30</v>
      </c>
      <c r="R1250" s="121" t="s">
        <v>3777</v>
      </c>
      <c r="S1250" s="122">
        <v>2.6</v>
      </c>
      <c r="T1250" s="122" t="s">
        <v>543</v>
      </c>
    </row>
    <row r="1251" spans="7:20" s="145" customFormat="1" hidden="1">
      <c r="G1251" s="152"/>
      <c r="K1251" s="128"/>
      <c r="M1251" s="114" t="s">
        <v>2035</v>
      </c>
      <c r="N1251" s="118">
        <v>0.7</v>
      </c>
      <c r="O1251" s="118">
        <v>9.1999999999999993</v>
      </c>
      <c r="P1251" s="119">
        <f t="shared" si="20"/>
        <v>2.6</v>
      </c>
      <c r="Q1251" s="120" t="s">
        <v>30</v>
      </c>
      <c r="R1251" s="121" t="s">
        <v>4302</v>
      </c>
      <c r="S1251" s="122">
        <v>2.6</v>
      </c>
      <c r="T1251" s="122" t="s">
        <v>543</v>
      </c>
    </row>
    <row r="1252" spans="7:20" s="145" customFormat="1" hidden="1">
      <c r="G1252" s="152"/>
      <c r="K1252" s="128"/>
      <c r="M1252" s="114" t="s">
        <v>2036</v>
      </c>
      <c r="N1252" s="118">
        <v>0.7</v>
      </c>
      <c r="O1252" s="118">
        <v>20.7</v>
      </c>
      <c r="P1252" s="119">
        <f t="shared" si="20"/>
        <v>2.77</v>
      </c>
      <c r="Q1252" s="120" t="s">
        <v>30</v>
      </c>
      <c r="R1252" s="121" t="s">
        <v>4555</v>
      </c>
      <c r="S1252" s="122">
        <v>2.77</v>
      </c>
      <c r="T1252" s="122" t="s">
        <v>3500</v>
      </c>
    </row>
    <row r="1253" spans="7:20" s="145" customFormat="1" hidden="1">
      <c r="G1253" s="152"/>
      <c r="K1253" s="128"/>
      <c r="M1253" s="114" t="s">
        <v>1916</v>
      </c>
      <c r="N1253" s="118">
        <v>0.7</v>
      </c>
      <c r="O1253" s="118">
        <v>19.899999999999999</v>
      </c>
      <c r="P1253" s="119">
        <f t="shared" si="20"/>
        <v>3.2</v>
      </c>
      <c r="Q1253" s="120" t="s">
        <v>30</v>
      </c>
      <c r="R1253" s="121" t="s">
        <v>4000</v>
      </c>
      <c r="S1253" s="122">
        <v>3.2</v>
      </c>
      <c r="T1253" s="122" t="s">
        <v>234</v>
      </c>
    </row>
    <row r="1254" spans="7:20" s="145" customFormat="1" hidden="1">
      <c r="G1254" s="152"/>
      <c r="K1254" s="128"/>
      <c r="M1254" s="114" t="s">
        <v>1807</v>
      </c>
      <c r="N1254" s="118">
        <v>0.6</v>
      </c>
      <c r="O1254" s="118">
        <v>8.3000000000000007</v>
      </c>
      <c r="P1254" s="119">
        <f t="shared" si="20"/>
        <v>3.5</v>
      </c>
      <c r="Q1254" s="120" t="s">
        <v>30</v>
      </c>
      <c r="R1254" s="121" t="s">
        <v>4295</v>
      </c>
      <c r="S1254" s="122">
        <v>3.5</v>
      </c>
      <c r="T1254" s="122" t="s">
        <v>343</v>
      </c>
    </row>
    <row r="1255" spans="7:20" s="145" customFormat="1" hidden="1">
      <c r="G1255" s="152"/>
      <c r="K1255" s="128"/>
      <c r="M1255" s="114" t="s">
        <v>1808</v>
      </c>
      <c r="N1255" s="118">
        <v>0.7</v>
      </c>
      <c r="O1255" s="118">
        <v>8.6999999999999993</v>
      </c>
      <c r="P1255" s="119">
        <f t="shared" si="20"/>
        <v>1.9</v>
      </c>
      <c r="Q1255" s="120" t="s">
        <v>30</v>
      </c>
      <c r="R1255" s="121" t="s">
        <v>3956</v>
      </c>
      <c r="S1255" s="122">
        <v>1.9</v>
      </c>
      <c r="T1255" s="122" t="s">
        <v>452</v>
      </c>
    </row>
    <row r="1256" spans="7:20" s="145" customFormat="1" hidden="1">
      <c r="G1256" s="152"/>
      <c r="K1256" s="128"/>
      <c r="M1256" s="114" t="s">
        <v>1809</v>
      </c>
      <c r="N1256" s="118">
        <v>2.8</v>
      </c>
      <c r="O1256" s="118">
        <v>7.5</v>
      </c>
      <c r="P1256" s="119">
        <f t="shared" si="20"/>
        <v>2.8</v>
      </c>
      <c r="Q1256" s="122" t="s">
        <v>166</v>
      </c>
      <c r="R1256" s="121" t="s">
        <v>3953</v>
      </c>
      <c r="S1256" s="122">
        <v>2.8</v>
      </c>
      <c r="T1256" s="122" t="s">
        <v>141</v>
      </c>
    </row>
    <row r="1257" spans="7:20" s="145" customFormat="1" hidden="1">
      <c r="G1257" s="152"/>
      <c r="K1257" s="128"/>
      <c r="M1257" s="114" t="s">
        <v>1810</v>
      </c>
      <c r="N1257" s="118">
        <v>27.6</v>
      </c>
      <c r="O1257" s="118">
        <v>0</v>
      </c>
      <c r="P1257" s="119">
        <f t="shared" si="20"/>
        <v>3.4</v>
      </c>
      <c r="Q1257" s="122" t="s">
        <v>234</v>
      </c>
      <c r="R1257" s="121" t="s">
        <v>3962</v>
      </c>
      <c r="S1257" s="122">
        <v>3.4</v>
      </c>
      <c r="T1257" s="122" t="s">
        <v>213</v>
      </c>
    </row>
    <row r="1258" spans="7:20" s="145" customFormat="1" hidden="1">
      <c r="G1258" s="152"/>
      <c r="K1258" s="128"/>
      <c r="M1258" s="114" t="s">
        <v>1932</v>
      </c>
      <c r="N1258" s="118">
        <v>12.7</v>
      </c>
      <c r="O1258" s="118">
        <v>0</v>
      </c>
      <c r="P1258" s="119">
        <f t="shared" si="20"/>
        <v>3.3</v>
      </c>
      <c r="Q1258" s="122" t="s">
        <v>343</v>
      </c>
      <c r="R1258" s="121" t="s">
        <v>3890</v>
      </c>
      <c r="S1258" s="122">
        <v>3.3</v>
      </c>
      <c r="T1258" s="122" t="s">
        <v>468</v>
      </c>
    </row>
    <row r="1259" spans="7:20" s="145" customFormat="1" hidden="1">
      <c r="G1259" s="152"/>
      <c r="K1259" s="128"/>
      <c r="M1259" s="114" t="s">
        <v>1933</v>
      </c>
      <c r="N1259" s="118">
        <v>1.4</v>
      </c>
      <c r="O1259" s="118">
        <v>2.2000000000000002</v>
      </c>
      <c r="P1259" s="119">
        <f t="shared" si="20"/>
        <v>2.76</v>
      </c>
      <c r="Q1259" s="122" t="s">
        <v>668</v>
      </c>
      <c r="R1259" s="121" t="s">
        <v>3962</v>
      </c>
      <c r="S1259" s="122">
        <v>2.76</v>
      </c>
      <c r="T1259" s="122" t="s">
        <v>3159</v>
      </c>
    </row>
    <row r="1260" spans="7:20" s="145" customFormat="1" hidden="1">
      <c r="G1260" s="152"/>
      <c r="K1260" s="128"/>
      <c r="M1260" s="114" t="s">
        <v>1934</v>
      </c>
      <c r="N1260" s="118">
        <v>0.8</v>
      </c>
      <c r="O1260" s="118">
        <v>5</v>
      </c>
      <c r="P1260" s="119">
        <f t="shared" si="20"/>
        <v>3.19</v>
      </c>
      <c r="Q1260" s="120" t="s">
        <v>147</v>
      </c>
      <c r="R1260" s="121" t="s">
        <v>3778</v>
      </c>
      <c r="S1260" s="122">
        <v>3.19</v>
      </c>
      <c r="T1260" s="122" t="s">
        <v>392</v>
      </c>
    </row>
    <row r="1261" spans="7:20" s="145" customFormat="1" hidden="1">
      <c r="G1261" s="152"/>
      <c r="K1261" s="128"/>
      <c r="M1261" s="114" t="s">
        <v>1935</v>
      </c>
      <c r="N1261" s="118">
        <v>0.7</v>
      </c>
      <c r="O1261" s="118">
        <v>4.5</v>
      </c>
      <c r="P1261" s="119">
        <f t="shared" si="20"/>
        <v>3.27</v>
      </c>
      <c r="Q1261" s="120" t="s">
        <v>147</v>
      </c>
      <c r="R1261" s="121" t="s">
        <v>4540</v>
      </c>
      <c r="S1261" s="122">
        <v>3.27</v>
      </c>
      <c r="T1261" s="122" t="s">
        <v>628</v>
      </c>
    </row>
    <row r="1262" spans="7:20" s="145" customFormat="1" hidden="1">
      <c r="G1262" s="152"/>
      <c r="K1262" s="128"/>
      <c r="M1262" s="114" t="s">
        <v>1936</v>
      </c>
      <c r="N1262" s="118">
        <v>6.5</v>
      </c>
      <c r="O1262" s="118">
        <v>49.9</v>
      </c>
      <c r="P1262" s="119">
        <f t="shared" si="20"/>
        <v>2.34</v>
      </c>
      <c r="Q1262" s="122" t="s">
        <v>982</v>
      </c>
      <c r="R1262" s="121" t="s">
        <v>4374</v>
      </c>
      <c r="S1262" s="122">
        <v>2.34</v>
      </c>
      <c r="T1262" s="122" t="s">
        <v>210</v>
      </c>
    </row>
    <row r="1263" spans="7:20" s="145" customFormat="1" hidden="1">
      <c r="G1263" s="152"/>
      <c r="K1263" s="128"/>
      <c r="M1263" s="114" t="s">
        <v>1937</v>
      </c>
      <c r="N1263" s="118">
        <v>7.2</v>
      </c>
      <c r="O1263" s="118">
        <v>43.3</v>
      </c>
      <c r="P1263" s="119">
        <f t="shared" si="20"/>
        <v>2.2599999999999998</v>
      </c>
      <c r="Q1263" s="122" t="s">
        <v>1938</v>
      </c>
      <c r="R1263" s="121" t="s">
        <v>4143</v>
      </c>
      <c r="S1263" s="122">
        <v>2.2599999999999998</v>
      </c>
      <c r="T1263" s="122" t="s">
        <v>1552</v>
      </c>
    </row>
    <row r="1264" spans="7:20" s="145" customFormat="1" hidden="1">
      <c r="G1264" s="152"/>
      <c r="K1264" s="128"/>
      <c r="M1264" s="114" t="s">
        <v>1943</v>
      </c>
      <c r="N1264" s="118">
        <v>14.7</v>
      </c>
      <c r="O1264" s="118">
        <v>12.6</v>
      </c>
      <c r="P1264" s="119">
        <f t="shared" si="20"/>
        <v>2.54</v>
      </c>
      <c r="Q1264" s="120" t="s">
        <v>147</v>
      </c>
      <c r="R1264" s="121" t="s">
        <v>4025</v>
      </c>
      <c r="S1264" s="122">
        <v>2.54</v>
      </c>
      <c r="T1264" s="122" t="s">
        <v>2399</v>
      </c>
    </row>
    <row r="1265" spans="7:20" s="145" customFormat="1" hidden="1">
      <c r="G1265" s="152"/>
      <c r="K1265" s="128"/>
      <c r="M1265" s="114" t="s">
        <v>1944</v>
      </c>
      <c r="N1265" s="118">
        <v>11.8</v>
      </c>
      <c r="O1265" s="118">
        <v>10.1</v>
      </c>
      <c r="P1265" s="119">
        <f t="shared" si="20"/>
        <v>3.21</v>
      </c>
      <c r="Q1265" s="120" t="s">
        <v>147</v>
      </c>
      <c r="R1265" s="121" t="s">
        <v>4076</v>
      </c>
      <c r="S1265" s="122">
        <v>3.21</v>
      </c>
      <c r="T1265" s="122" t="s">
        <v>468</v>
      </c>
    </row>
    <row r="1266" spans="7:20" s="145" customFormat="1" hidden="1">
      <c r="G1266" s="152"/>
      <c r="K1266" s="128"/>
      <c r="M1266" s="114" t="s">
        <v>1828</v>
      </c>
      <c r="N1266" s="118">
        <v>13.8</v>
      </c>
      <c r="O1266" s="118">
        <v>10.5</v>
      </c>
      <c r="P1266" s="119">
        <f t="shared" si="20"/>
        <v>3</v>
      </c>
      <c r="Q1266" s="120" t="s">
        <v>147</v>
      </c>
      <c r="R1266" s="121" t="s">
        <v>3908</v>
      </c>
      <c r="S1266" s="122">
        <v>3</v>
      </c>
      <c r="T1266" s="122" t="s">
        <v>436</v>
      </c>
    </row>
    <row r="1267" spans="7:20" s="145" customFormat="1" hidden="1">
      <c r="G1267" s="152"/>
      <c r="K1267" s="128"/>
      <c r="M1267" s="114" t="s">
        <v>1834</v>
      </c>
      <c r="N1267" s="118">
        <v>18.399999999999999</v>
      </c>
      <c r="O1267" s="118">
        <v>3.9</v>
      </c>
      <c r="P1267" s="119">
        <f t="shared" si="20"/>
        <v>2.2000000000000002</v>
      </c>
      <c r="Q1267" s="122" t="s">
        <v>468</v>
      </c>
      <c r="R1267" s="121" t="s">
        <v>4270</v>
      </c>
      <c r="S1267" s="122">
        <v>2.2000000000000002</v>
      </c>
      <c r="T1267" s="122" t="s">
        <v>661</v>
      </c>
    </row>
    <row r="1268" spans="7:20" s="145" customFormat="1" hidden="1">
      <c r="G1268" s="152"/>
      <c r="K1268" s="128"/>
      <c r="M1268" s="114" t="s">
        <v>1835</v>
      </c>
      <c r="N1268" s="118">
        <v>21.1</v>
      </c>
      <c r="O1268" s="118">
        <v>4.5</v>
      </c>
      <c r="P1268" s="119">
        <f t="shared" si="20"/>
        <v>2.6</v>
      </c>
      <c r="Q1268" s="122" t="s">
        <v>285</v>
      </c>
      <c r="R1268" s="121" t="s">
        <v>4032</v>
      </c>
      <c r="S1268" s="122">
        <v>2.6</v>
      </c>
      <c r="T1268" s="122" t="s">
        <v>377</v>
      </c>
    </row>
    <row r="1269" spans="7:20" s="145" customFormat="1" hidden="1">
      <c r="G1269" s="152"/>
      <c r="K1269" s="128"/>
      <c r="M1269" s="114" t="s">
        <v>1836</v>
      </c>
      <c r="N1269" s="118">
        <v>18.399999999999999</v>
      </c>
      <c r="O1269" s="118">
        <v>3.9</v>
      </c>
      <c r="P1269" s="119">
        <f t="shared" si="20"/>
        <v>0.74</v>
      </c>
      <c r="Q1269" s="122" t="s">
        <v>332</v>
      </c>
      <c r="R1269" s="121" t="s">
        <v>4270</v>
      </c>
      <c r="S1269" s="122">
        <v>0.74</v>
      </c>
      <c r="T1269" s="122" t="s">
        <v>3811</v>
      </c>
    </row>
    <row r="1270" spans="7:20" s="145" customFormat="1" hidden="1">
      <c r="G1270" s="152"/>
      <c r="K1270" s="128"/>
      <c r="M1270" s="114" t="s">
        <v>1837</v>
      </c>
      <c r="N1270" s="118">
        <v>21.1</v>
      </c>
      <c r="O1270" s="118">
        <v>4.5</v>
      </c>
      <c r="P1270" s="119">
        <f t="shared" si="20"/>
        <v>2.2999999999999998</v>
      </c>
      <c r="Q1270" s="122" t="s">
        <v>234</v>
      </c>
      <c r="R1270" s="121" t="s">
        <v>4032</v>
      </c>
      <c r="S1270" s="122">
        <v>2.2999999999999998</v>
      </c>
      <c r="T1270" s="122" t="s">
        <v>1146</v>
      </c>
    </row>
    <row r="1271" spans="7:20" s="145" customFormat="1" hidden="1">
      <c r="G1271" s="152"/>
      <c r="K1271" s="128"/>
      <c r="M1271" s="114" t="s">
        <v>1711</v>
      </c>
      <c r="N1271" s="118">
        <v>18.399999999999999</v>
      </c>
      <c r="O1271" s="118">
        <v>3.9</v>
      </c>
      <c r="P1271" s="119">
        <f t="shared" si="20"/>
        <v>3.3</v>
      </c>
      <c r="Q1271" s="122" t="s">
        <v>468</v>
      </c>
      <c r="R1271" s="121" t="s">
        <v>4270</v>
      </c>
      <c r="S1271" s="122">
        <v>3.3</v>
      </c>
      <c r="T1271" s="122" t="s">
        <v>213</v>
      </c>
    </row>
    <row r="1272" spans="7:20" s="145" customFormat="1" hidden="1">
      <c r="G1272" s="152"/>
      <c r="K1272" s="128"/>
      <c r="M1272" s="114" t="s">
        <v>1712</v>
      </c>
      <c r="N1272" s="118">
        <v>23.9</v>
      </c>
      <c r="O1272" s="118">
        <v>0</v>
      </c>
      <c r="P1272" s="119">
        <f t="shared" si="20"/>
        <v>3.17</v>
      </c>
      <c r="Q1272" s="122" t="s">
        <v>176</v>
      </c>
      <c r="R1272" s="121" t="s">
        <v>4119</v>
      </c>
      <c r="S1272" s="122">
        <v>3.17</v>
      </c>
      <c r="T1272" s="122" t="s">
        <v>734</v>
      </c>
    </row>
    <row r="1273" spans="7:20" s="145" customFormat="1" hidden="1">
      <c r="G1273" s="152"/>
      <c r="K1273" s="128"/>
      <c r="M1273" s="114" t="s">
        <v>1840</v>
      </c>
      <c r="N1273" s="118">
        <v>21</v>
      </c>
      <c r="O1273" s="118">
        <v>0</v>
      </c>
      <c r="P1273" s="119">
        <f t="shared" si="20"/>
        <v>2.39</v>
      </c>
      <c r="Q1273" s="122" t="s">
        <v>172</v>
      </c>
      <c r="R1273" s="121" t="s">
        <v>4416</v>
      </c>
      <c r="S1273" s="122">
        <v>2.39</v>
      </c>
      <c r="T1273" s="122" t="s">
        <v>1392</v>
      </c>
    </row>
    <row r="1274" spans="7:20" s="145" customFormat="1" hidden="1">
      <c r="G1274" s="152"/>
      <c r="K1274" s="128"/>
      <c r="M1274" s="114" t="s">
        <v>1962</v>
      </c>
      <c r="N1274" s="118">
        <v>22.8</v>
      </c>
      <c r="O1274" s="118">
        <v>0</v>
      </c>
      <c r="P1274" s="119">
        <f t="shared" si="20"/>
        <v>3.09</v>
      </c>
      <c r="Q1274" s="122" t="s">
        <v>841</v>
      </c>
      <c r="R1274" s="121" t="s">
        <v>4218</v>
      </c>
      <c r="S1274" s="122">
        <v>3.09</v>
      </c>
      <c r="T1274" s="122" t="s">
        <v>1571</v>
      </c>
    </row>
    <row r="1275" spans="7:20" s="145" customFormat="1" hidden="1">
      <c r="G1275" s="152"/>
      <c r="K1275" s="128"/>
      <c r="M1275" s="114" t="s">
        <v>1718</v>
      </c>
      <c r="N1275" s="118">
        <v>19.8</v>
      </c>
      <c r="O1275" s="118">
        <v>0</v>
      </c>
      <c r="P1275" s="119">
        <f t="shared" si="20"/>
        <v>2.27</v>
      </c>
      <c r="Q1275" s="122" t="s">
        <v>166</v>
      </c>
      <c r="R1275" s="121" t="s">
        <v>3964</v>
      </c>
      <c r="S1275" s="122">
        <v>2.27</v>
      </c>
      <c r="T1275" s="122" t="s">
        <v>1415</v>
      </c>
    </row>
    <row r="1276" spans="7:20" s="145" customFormat="1" hidden="1">
      <c r="G1276" s="152"/>
      <c r="K1276" s="128"/>
      <c r="M1276" s="114" t="s">
        <v>1843</v>
      </c>
      <c r="N1276" s="118">
        <v>17.8</v>
      </c>
      <c r="O1276" s="118">
        <v>0</v>
      </c>
      <c r="P1276" s="119">
        <f t="shared" si="20"/>
        <v>2.19</v>
      </c>
      <c r="Q1276" s="122" t="s">
        <v>287</v>
      </c>
      <c r="R1276" s="121" t="s">
        <v>4419</v>
      </c>
      <c r="S1276" s="122">
        <v>2.19</v>
      </c>
      <c r="T1276" s="122" t="s">
        <v>1340</v>
      </c>
    </row>
    <row r="1277" spans="7:20" s="145" customFormat="1" hidden="1">
      <c r="G1277" s="152"/>
      <c r="K1277" s="128"/>
      <c r="M1277" s="114" t="s">
        <v>1844</v>
      </c>
      <c r="N1277" s="118">
        <v>21.8</v>
      </c>
      <c r="O1277" s="118">
        <v>0</v>
      </c>
      <c r="P1277" s="119">
        <f t="shared" si="20"/>
        <v>2.31</v>
      </c>
      <c r="Q1277" s="122" t="s">
        <v>287</v>
      </c>
      <c r="R1277" s="121" t="s">
        <v>4560</v>
      </c>
      <c r="S1277" s="122">
        <v>2.31</v>
      </c>
      <c r="T1277" s="122" t="s">
        <v>797</v>
      </c>
    </row>
    <row r="1278" spans="7:20" s="145" customFormat="1" hidden="1">
      <c r="G1278" s="152"/>
      <c r="K1278" s="128"/>
      <c r="M1278" s="114" t="s">
        <v>1845</v>
      </c>
      <c r="N1278" s="118">
        <v>19.2</v>
      </c>
      <c r="O1278" s="118">
        <v>0</v>
      </c>
      <c r="P1278" s="119">
        <f t="shared" si="20"/>
        <v>1.5</v>
      </c>
      <c r="Q1278" s="122" t="s">
        <v>476</v>
      </c>
      <c r="R1278" s="121" t="s">
        <v>4130</v>
      </c>
      <c r="S1278" s="122">
        <v>1.5</v>
      </c>
      <c r="T1278" s="122" t="s">
        <v>332</v>
      </c>
    </row>
    <row r="1279" spans="7:20" s="145" customFormat="1" hidden="1">
      <c r="G1279" s="152"/>
      <c r="K1279" s="128"/>
      <c r="M1279" s="114" t="s">
        <v>2081</v>
      </c>
      <c r="N1279" s="118">
        <v>19.7</v>
      </c>
      <c r="O1279" s="118">
        <v>0</v>
      </c>
      <c r="P1279" s="119">
        <f t="shared" si="20"/>
        <v>1.4</v>
      </c>
      <c r="Q1279" s="122" t="s">
        <v>476</v>
      </c>
      <c r="R1279" s="121" t="s">
        <v>3971</v>
      </c>
      <c r="S1279" s="122">
        <v>1.4</v>
      </c>
      <c r="T1279" s="122" t="s">
        <v>548</v>
      </c>
    </row>
    <row r="1280" spans="7:20" s="145" customFormat="1" hidden="1">
      <c r="G1280" s="152"/>
      <c r="K1280" s="128"/>
      <c r="M1280" s="114" t="s">
        <v>2082</v>
      </c>
      <c r="N1280" s="118">
        <v>22.5</v>
      </c>
      <c r="O1280" s="118">
        <v>0</v>
      </c>
      <c r="P1280" s="119">
        <f t="shared" si="20"/>
        <v>2.1</v>
      </c>
      <c r="Q1280" s="122" t="s">
        <v>287</v>
      </c>
      <c r="R1280" s="121" t="s">
        <v>3898</v>
      </c>
      <c r="S1280" s="122">
        <v>2.1</v>
      </c>
      <c r="T1280" s="122" t="s">
        <v>661</v>
      </c>
    </row>
    <row r="1281" spans="7:20" s="145" customFormat="1" hidden="1">
      <c r="G1281" s="152"/>
      <c r="K1281" s="128"/>
      <c r="M1281" s="114" t="s">
        <v>2083</v>
      </c>
      <c r="N1281" s="118">
        <v>20</v>
      </c>
      <c r="O1281" s="118">
        <v>0</v>
      </c>
      <c r="P1281" s="119">
        <f t="shared" si="20"/>
        <v>2.7</v>
      </c>
      <c r="Q1281" s="122" t="s">
        <v>476</v>
      </c>
      <c r="R1281" s="121" t="s">
        <v>3964</v>
      </c>
      <c r="S1281" s="122">
        <v>2.7</v>
      </c>
      <c r="T1281" s="122" t="s">
        <v>728</v>
      </c>
    </row>
    <row r="1282" spans="7:20" s="145" customFormat="1" hidden="1">
      <c r="G1282" s="152"/>
      <c r="K1282" s="128"/>
      <c r="M1282" s="114" t="s">
        <v>2187</v>
      </c>
      <c r="N1282" s="118">
        <v>21.8</v>
      </c>
      <c r="O1282" s="118">
        <v>0</v>
      </c>
      <c r="P1282" s="119">
        <f t="shared" si="20"/>
        <v>1.3</v>
      </c>
      <c r="Q1282" s="122" t="s">
        <v>56</v>
      </c>
      <c r="R1282" s="121" t="s">
        <v>4300</v>
      </c>
      <c r="S1282" s="122">
        <v>1.3</v>
      </c>
      <c r="T1282" s="122" t="s">
        <v>254</v>
      </c>
    </row>
    <row r="1283" spans="7:20" s="145" customFormat="1" hidden="1">
      <c r="G1283" s="152"/>
      <c r="K1283" s="128"/>
      <c r="M1283" s="114" t="s">
        <v>2085</v>
      </c>
      <c r="N1283" s="118">
        <v>19</v>
      </c>
      <c r="O1283" s="118">
        <v>0</v>
      </c>
      <c r="P1283" s="119">
        <f t="shared" si="20"/>
        <v>2.68</v>
      </c>
      <c r="Q1283" s="122" t="s">
        <v>166</v>
      </c>
      <c r="R1283" s="121" t="s">
        <v>4555</v>
      </c>
      <c r="S1283" s="122">
        <v>2.68</v>
      </c>
      <c r="T1283" s="122" t="s">
        <v>1921</v>
      </c>
    </row>
    <row r="1284" spans="7:20" s="145" customFormat="1" hidden="1">
      <c r="G1284" s="152"/>
      <c r="K1284" s="128"/>
      <c r="M1284" s="114" t="s">
        <v>2190</v>
      </c>
      <c r="N1284" s="118">
        <v>17.100000000000001</v>
      </c>
      <c r="O1284" s="118">
        <v>10</v>
      </c>
      <c r="P1284" s="119">
        <f t="shared" si="20"/>
        <v>0.6</v>
      </c>
      <c r="Q1284" s="122" t="s">
        <v>338</v>
      </c>
      <c r="R1284" s="121" t="s">
        <v>4045</v>
      </c>
      <c r="S1284" s="122">
        <v>0.6</v>
      </c>
      <c r="T1284" s="122" t="s">
        <v>369</v>
      </c>
    </row>
    <row r="1285" spans="7:20" s="145" customFormat="1" hidden="1">
      <c r="G1285" s="152"/>
      <c r="K1285" s="128"/>
      <c r="M1285" s="114" t="s">
        <v>1980</v>
      </c>
      <c r="N1285" s="118">
        <v>17.100000000000001</v>
      </c>
      <c r="O1285" s="118">
        <v>10</v>
      </c>
      <c r="P1285" s="119">
        <f t="shared" si="20"/>
        <v>3</v>
      </c>
      <c r="Q1285" s="122" t="s">
        <v>34</v>
      </c>
      <c r="R1285" s="121" t="s">
        <v>4045</v>
      </c>
      <c r="S1285" s="122">
        <v>3</v>
      </c>
      <c r="T1285" s="122" t="s">
        <v>234</v>
      </c>
    </row>
    <row r="1286" spans="7:20" s="145" customFormat="1" hidden="1">
      <c r="G1286" s="152"/>
      <c r="K1286" s="128"/>
      <c r="M1286" s="114" t="s">
        <v>2086</v>
      </c>
      <c r="N1286" s="118">
        <v>17.100000000000001</v>
      </c>
      <c r="O1286" s="118">
        <v>10</v>
      </c>
      <c r="P1286" s="119">
        <f t="shared" si="20"/>
        <v>3.2</v>
      </c>
      <c r="Q1286" s="122" t="s">
        <v>2087</v>
      </c>
      <c r="R1286" s="121" t="s">
        <v>4045</v>
      </c>
      <c r="S1286" s="122">
        <v>3.2</v>
      </c>
      <c r="T1286" s="122" t="s">
        <v>213</v>
      </c>
    </row>
    <row r="1287" spans="7:20" s="145" customFormat="1" hidden="1">
      <c r="G1287" s="152"/>
      <c r="K1287" s="128"/>
      <c r="M1287" s="114" t="s">
        <v>1982</v>
      </c>
      <c r="N1287" s="118">
        <v>17.100000000000001</v>
      </c>
      <c r="O1287" s="118">
        <v>10</v>
      </c>
      <c r="P1287" s="119">
        <f t="shared" si="20"/>
        <v>1.5</v>
      </c>
      <c r="Q1287" s="122" t="s">
        <v>332</v>
      </c>
      <c r="R1287" s="121" t="s">
        <v>4045</v>
      </c>
      <c r="S1287" s="122">
        <v>1.5</v>
      </c>
      <c r="T1287" s="122" t="s">
        <v>332</v>
      </c>
    </row>
    <row r="1288" spans="7:20" s="145" customFormat="1" hidden="1">
      <c r="G1288" s="152"/>
      <c r="K1288" s="128"/>
      <c r="M1288" s="114" t="s">
        <v>1983</v>
      </c>
      <c r="N1288" s="118">
        <v>10.7</v>
      </c>
      <c r="O1288" s="118">
        <v>19.2</v>
      </c>
      <c r="P1288" s="119">
        <f t="shared" si="20"/>
        <v>3.1</v>
      </c>
      <c r="Q1288" s="122" t="s">
        <v>347</v>
      </c>
      <c r="R1288" s="121" t="s">
        <v>4131</v>
      </c>
      <c r="S1288" s="122">
        <v>3.1</v>
      </c>
      <c r="T1288" s="122" t="s">
        <v>468</v>
      </c>
    </row>
    <row r="1289" spans="7:20" s="145" customFormat="1" hidden="1">
      <c r="G1289" s="152"/>
      <c r="K1289" s="128"/>
      <c r="M1289" s="114" t="s">
        <v>1984</v>
      </c>
      <c r="N1289" s="118">
        <v>22.2</v>
      </c>
      <c r="O1289" s="118">
        <v>0</v>
      </c>
      <c r="P1289" s="119">
        <f t="shared" si="20"/>
        <v>3.1</v>
      </c>
      <c r="Q1289" s="122" t="s">
        <v>468</v>
      </c>
      <c r="R1289" s="121" t="s">
        <v>3935</v>
      </c>
      <c r="S1289" s="122">
        <v>3.1</v>
      </c>
      <c r="T1289" s="122" t="s">
        <v>468</v>
      </c>
    </row>
    <row r="1290" spans="7:20" s="145" customFormat="1" hidden="1">
      <c r="G1290" s="152"/>
      <c r="K1290" s="128"/>
      <c r="M1290" s="114" t="s">
        <v>1981</v>
      </c>
      <c r="N1290" s="118">
        <v>14.4</v>
      </c>
      <c r="O1290" s="118">
        <v>0</v>
      </c>
      <c r="P1290" s="119">
        <f t="shared" si="20"/>
        <v>3.1</v>
      </c>
      <c r="Q1290" s="122" t="s">
        <v>213</v>
      </c>
      <c r="R1290" s="121" t="s">
        <v>4320</v>
      </c>
      <c r="S1290" s="122">
        <v>3.1</v>
      </c>
      <c r="T1290" s="122" t="s">
        <v>468</v>
      </c>
    </row>
    <row r="1291" spans="7:20" s="145" customFormat="1" hidden="1">
      <c r="G1291" s="152"/>
      <c r="K1291" s="128"/>
      <c r="M1291" s="114" t="s">
        <v>1858</v>
      </c>
      <c r="N1291" s="118">
        <v>18</v>
      </c>
      <c r="O1291" s="118">
        <v>0</v>
      </c>
      <c r="P1291" s="119">
        <f t="shared" si="20"/>
        <v>2.97</v>
      </c>
      <c r="Q1291" s="122" t="s">
        <v>213</v>
      </c>
      <c r="R1291" s="121" t="s">
        <v>4560</v>
      </c>
      <c r="S1291" s="122">
        <v>2.97</v>
      </c>
      <c r="T1291" s="122" t="s">
        <v>459</v>
      </c>
    </row>
    <row r="1292" spans="7:20" s="145" customFormat="1" hidden="1">
      <c r="G1292" s="152"/>
      <c r="K1292" s="128"/>
      <c r="M1292" s="114" t="s">
        <v>1859</v>
      </c>
      <c r="N1292" s="118">
        <v>25.3</v>
      </c>
      <c r="O1292" s="118">
        <v>0</v>
      </c>
      <c r="P1292" s="119">
        <f t="shared" si="20"/>
        <v>3</v>
      </c>
      <c r="Q1292" s="122" t="s">
        <v>468</v>
      </c>
      <c r="R1292" s="121" t="s">
        <v>3896</v>
      </c>
      <c r="S1292" s="122">
        <v>3</v>
      </c>
      <c r="T1292" s="122" t="s">
        <v>426</v>
      </c>
    </row>
    <row r="1293" spans="7:20" s="145" customFormat="1" hidden="1">
      <c r="G1293" s="152"/>
      <c r="K1293" s="128"/>
      <c r="M1293" s="114" t="s">
        <v>1860</v>
      </c>
      <c r="N1293" s="118">
        <v>24.7</v>
      </c>
      <c r="O1293" s="118">
        <v>1.1000000000000001</v>
      </c>
      <c r="P1293" s="119">
        <f t="shared" ref="P1293:P1356" si="21">SUM(S1293:T1293)</f>
        <v>2.9</v>
      </c>
      <c r="Q1293" s="122" t="s">
        <v>1098</v>
      </c>
      <c r="R1293" s="121" t="s">
        <v>4273</v>
      </c>
      <c r="S1293" s="122">
        <v>2.9</v>
      </c>
      <c r="T1293" s="122" t="s">
        <v>642</v>
      </c>
    </row>
    <row r="1294" spans="7:20" s="145" customFormat="1" hidden="1">
      <c r="G1294" s="152"/>
      <c r="K1294" s="128"/>
      <c r="M1294" s="114" t="s">
        <v>1861</v>
      </c>
      <c r="N1294" s="118">
        <v>22.7</v>
      </c>
      <c r="O1294" s="118">
        <v>1</v>
      </c>
      <c r="P1294" s="119">
        <f t="shared" si="21"/>
        <v>3.04</v>
      </c>
      <c r="Q1294" s="122" t="s">
        <v>217</v>
      </c>
      <c r="R1294" s="121" t="s">
        <v>4457</v>
      </c>
      <c r="S1294" s="122">
        <v>3.04</v>
      </c>
      <c r="T1294" s="122" t="s">
        <v>628</v>
      </c>
    </row>
    <row r="1295" spans="7:20" s="145" customFormat="1" hidden="1">
      <c r="G1295" s="152"/>
      <c r="K1295" s="128"/>
      <c r="M1295" s="114" t="s">
        <v>1862</v>
      </c>
      <c r="N1295" s="118">
        <v>21.5</v>
      </c>
      <c r="O1295" s="118">
        <v>0</v>
      </c>
      <c r="P1295" s="119">
        <f t="shared" si="21"/>
        <v>2.52</v>
      </c>
      <c r="Q1295" s="122" t="s">
        <v>213</v>
      </c>
      <c r="R1295" s="121" t="s">
        <v>3891</v>
      </c>
      <c r="S1295" s="122">
        <v>2.52</v>
      </c>
      <c r="T1295" s="122" t="s">
        <v>141</v>
      </c>
    </row>
    <row r="1296" spans="7:20" s="145" customFormat="1" hidden="1">
      <c r="G1296" s="152"/>
      <c r="K1296" s="128"/>
      <c r="M1296" s="114" t="s">
        <v>1997</v>
      </c>
      <c r="N1296" s="118">
        <v>19.7</v>
      </c>
      <c r="O1296" s="118">
        <v>0</v>
      </c>
      <c r="P1296" s="119">
        <f t="shared" si="21"/>
        <v>2.72</v>
      </c>
      <c r="Q1296" s="122" t="s">
        <v>213</v>
      </c>
      <c r="R1296" s="121" t="s">
        <v>3898</v>
      </c>
      <c r="S1296" s="122">
        <v>2.72</v>
      </c>
      <c r="T1296" s="122" t="s">
        <v>466</v>
      </c>
    </row>
    <row r="1297" spans="7:20" s="145" customFormat="1" hidden="1">
      <c r="G1297" s="152"/>
      <c r="K1297" s="128"/>
      <c r="M1297" s="114" t="s">
        <v>1998</v>
      </c>
      <c r="N1297" s="118">
        <v>4.8</v>
      </c>
      <c r="O1297" s="118">
        <v>44</v>
      </c>
      <c r="P1297" s="119">
        <f t="shared" si="21"/>
        <v>2.8</v>
      </c>
      <c r="Q1297" s="122" t="s">
        <v>1549</v>
      </c>
      <c r="R1297" s="121" t="s">
        <v>4055</v>
      </c>
      <c r="S1297" s="122">
        <v>2.8</v>
      </c>
      <c r="T1297" s="122" t="s">
        <v>982</v>
      </c>
    </row>
    <row r="1298" spans="7:20" s="145" customFormat="1" hidden="1">
      <c r="G1298" s="152"/>
      <c r="K1298" s="128"/>
      <c r="M1298" s="114" t="s">
        <v>1999</v>
      </c>
      <c r="N1298" s="118">
        <v>2.2000000000000002</v>
      </c>
      <c r="O1298" s="118">
        <v>49.1</v>
      </c>
      <c r="P1298" s="119">
        <f t="shared" si="21"/>
        <v>2.86</v>
      </c>
      <c r="Q1298" s="122" t="s">
        <v>2000</v>
      </c>
      <c r="R1298" s="121" t="s">
        <v>4474</v>
      </c>
      <c r="S1298" s="122">
        <v>2.86</v>
      </c>
      <c r="T1298" s="122" t="s">
        <v>731</v>
      </c>
    </row>
    <row r="1299" spans="7:20" s="145" customFormat="1" hidden="1">
      <c r="G1299" s="152"/>
      <c r="K1299" s="128"/>
      <c r="M1299" s="114" t="s">
        <v>2001</v>
      </c>
      <c r="N1299" s="118">
        <v>18.399999999999999</v>
      </c>
      <c r="O1299" s="118">
        <v>1</v>
      </c>
      <c r="P1299" s="119">
        <f t="shared" si="21"/>
        <v>0.8</v>
      </c>
      <c r="Q1299" s="122" t="s">
        <v>543</v>
      </c>
      <c r="R1299" s="121" t="s">
        <v>3774</v>
      </c>
      <c r="S1299" s="122">
        <v>0.8</v>
      </c>
      <c r="T1299" s="122" t="s">
        <v>663</v>
      </c>
    </row>
    <row r="1300" spans="7:20" s="145" customFormat="1" hidden="1">
      <c r="G1300" s="152"/>
      <c r="K1300" s="128"/>
      <c r="M1300" s="114" t="s">
        <v>1875</v>
      </c>
      <c r="N1300" s="118">
        <v>23.3</v>
      </c>
      <c r="O1300" s="118">
        <v>0</v>
      </c>
      <c r="P1300" s="119">
        <f t="shared" si="21"/>
        <v>2.6</v>
      </c>
      <c r="Q1300" s="122" t="s">
        <v>1876</v>
      </c>
      <c r="R1300" s="121" t="s">
        <v>4151</v>
      </c>
      <c r="S1300" s="122">
        <v>2.6</v>
      </c>
      <c r="T1300" s="122" t="s">
        <v>728</v>
      </c>
    </row>
    <row r="1301" spans="7:20" s="145" customFormat="1" hidden="1">
      <c r="G1301" s="152"/>
      <c r="K1301" s="128"/>
      <c r="M1301" s="114" t="s">
        <v>1877</v>
      </c>
      <c r="N1301" s="118">
        <v>17.5</v>
      </c>
      <c r="O1301" s="118">
        <v>0</v>
      </c>
      <c r="P1301" s="119">
        <f t="shared" si="21"/>
        <v>2.7</v>
      </c>
      <c r="Q1301" s="122" t="s">
        <v>217</v>
      </c>
      <c r="R1301" s="121" t="s">
        <v>4032</v>
      </c>
      <c r="S1301" s="122">
        <v>2.7</v>
      </c>
      <c r="T1301" s="122" t="s">
        <v>466</v>
      </c>
    </row>
    <row r="1302" spans="7:20" s="145" customFormat="1" hidden="1">
      <c r="G1302" s="152"/>
      <c r="K1302" s="128"/>
      <c r="M1302" s="114" t="s">
        <v>1878</v>
      </c>
      <c r="N1302" s="118">
        <v>27.5</v>
      </c>
      <c r="O1302" s="118">
        <v>0</v>
      </c>
      <c r="P1302" s="119">
        <f t="shared" si="21"/>
        <v>2.4</v>
      </c>
      <c r="Q1302" s="122" t="s">
        <v>532</v>
      </c>
      <c r="R1302" s="121" t="s">
        <v>3734</v>
      </c>
      <c r="S1302" s="122">
        <v>2.4</v>
      </c>
      <c r="T1302" s="122" t="s">
        <v>377</v>
      </c>
    </row>
    <row r="1303" spans="7:20" s="145" customFormat="1" hidden="1">
      <c r="G1303" s="152"/>
      <c r="K1303" s="128"/>
      <c r="M1303" s="114" t="s">
        <v>1879</v>
      </c>
      <c r="N1303" s="118">
        <v>29.9</v>
      </c>
      <c r="O1303" s="118">
        <v>0</v>
      </c>
      <c r="P1303" s="119">
        <f t="shared" si="21"/>
        <v>2.4</v>
      </c>
      <c r="Q1303" s="120" t="s">
        <v>147</v>
      </c>
      <c r="R1303" s="121" t="s">
        <v>4122</v>
      </c>
      <c r="S1303" s="122">
        <v>2.4</v>
      </c>
      <c r="T1303" s="122" t="s">
        <v>377</v>
      </c>
    </row>
    <row r="1304" spans="7:20" s="145" customFormat="1" hidden="1">
      <c r="G1304" s="152"/>
      <c r="K1304" s="128"/>
      <c r="M1304" s="114" t="s">
        <v>2003</v>
      </c>
      <c r="N1304" s="118">
        <v>21.8</v>
      </c>
      <c r="O1304" s="118">
        <v>0</v>
      </c>
      <c r="P1304" s="119">
        <f t="shared" si="21"/>
        <v>2.4</v>
      </c>
      <c r="Q1304" s="120" t="s">
        <v>147</v>
      </c>
      <c r="R1304" s="121" t="s">
        <v>3918</v>
      </c>
      <c r="S1304" s="122">
        <v>2.4</v>
      </c>
      <c r="T1304" s="122" t="s">
        <v>377</v>
      </c>
    </row>
    <row r="1305" spans="7:20" s="145" customFormat="1" hidden="1">
      <c r="G1305" s="152"/>
      <c r="K1305" s="128"/>
      <c r="M1305" s="114" t="s">
        <v>2004</v>
      </c>
      <c r="N1305" s="118">
        <v>14.1</v>
      </c>
      <c r="O1305" s="118">
        <v>6</v>
      </c>
      <c r="P1305" s="119">
        <f t="shared" si="21"/>
        <v>2.4</v>
      </c>
      <c r="Q1305" s="122" t="s">
        <v>2005</v>
      </c>
      <c r="R1305" s="121" t="s">
        <v>4132</v>
      </c>
      <c r="S1305" s="122">
        <v>2.4</v>
      </c>
      <c r="T1305" s="122" t="s">
        <v>377</v>
      </c>
    </row>
    <row r="1306" spans="7:20" s="145" customFormat="1" hidden="1">
      <c r="G1306" s="152"/>
      <c r="K1306" s="128"/>
      <c r="M1306" s="114" t="s">
        <v>2006</v>
      </c>
      <c r="N1306" s="118">
        <v>5.4</v>
      </c>
      <c r="O1306" s="118">
        <v>2.2999999999999998</v>
      </c>
      <c r="P1306" s="119">
        <f t="shared" si="21"/>
        <v>2.4</v>
      </c>
      <c r="Q1306" s="122" t="s">
        <v>1686</v>
      </c>
      <c r="R1306" s="121" t="s">
        <v>3732</v>
      </c>
      <c r="S1306" s="122">
        <v>2.4</v>
      </c>
      <c r="T1306" s="122" t="s">
        <v>377</v>
      </c>
    </row>
    <row r="1307" spans="7:20" s="145" customFormat="1" hidden="1">
      <c r="G1307" s="152"/>
      <c r="K1307" s="128"/>
      <c r="M1307" s="114" t="s">
        <v>2007</v>
      </c>
      <c r="N1307" s="118">
        <v>17.100000000000001</v>
      </c>
      <c r="O1307" s="118">
        <v>0</v>
      </c>
      <c r="P1307" s="119">
        <f t="shared" si="21"/>
        <v>1.77</v>
      </c>
      <c r="Q1307" s="122" t="s">
        <v>548</v>
      </c>
      <c r="R1307" s="121" t="s">
        <v>4148</v>
      </c>
      <c r="S1307" s="122">
        <v>1.77</v>
      </c>
      <c r="T1307" s="122" t="s">
        <v>283</v>
      </c>
    </row>
    <row r="1308" spans="7:20" s="145" customFormat="1" hidden="1">
      <c r="G1308" s="152"/>
      <c r="K1308" s="128"/>
      <c r="M1308" s="114" t="s">
        <v>2008</v>
      </c>
      <c r="N1308" s="118">
        <v>25.3</v>
      </c>
      <c r="O1308" s="118">
        <v>0</v>
      </c>
      <c r="P1308" s="119">
        <f t="shared" si="21"/>
        <v>1.9</v>
      </c>
      <c r="Q1308" s="120" t="s">
        <v>147</v>
      </c>
      <c r="R1308" s="121" t="s">
        <v>3808</v>
      </c>
      <c r="S1308" s="122">
        <v>1.9</v>
      </c>
      <c r="T1308" s="122" t="s">
        <v>42</v>
      </c>
    </row>
    <row r="1309" spans="7:20" s="145" customFormat="1" hidden="1">
      <c r="G1309" s="152"/>
      <c r="K1309" s="128"/>
      <c r="M1309" s="114" t="s">
        <v>1884</v>
      </c>
      <c r="N1309" s="118">
        <v>18.2</v>
      </c>
      <c r="O1309" s="118">
        <v>0</v>
      </c>
      <c r="P1309" s="119">
        <f t="shared" si="21"/>
        <v>2.73</v>
      </c>
      <c r="Q1309" s="122" t="s">
        <v>223</v>
      </c>
      <c r="R1309" s="121" t="s">
        <v>4077</v>
      </c>
      <c r="S1309" s="122">
        <v>2.73</v>
      </c>
      <c r="T1309" s="122" t="s">
        <v>1383</v>
      </c>
    </row>
    <row r="1310" spans="7:20" s="145" customFormat="1" hidden="1">
      <c r="G1310" s="152"/>
      <c r="K1310" s="128"/>
      <c r="M1310" s="114" t="s">
        <v>1885</v>
      </c>
      <c r="N1310" s="118">
        <v>27.8</v>
      </c>
      <c r="O1310" s="118">
        <v>0</v>
      </c>
      <c r="P1310" s="119">
        <f t="shared" si="21"/>
        <v>2.31</v>
      </c>
      <c r="Q1310" s="122" t="s">
        <v>217</v>
      </c>
      <c r="R1310" s="121" t="s">
        <v>4076</v>
      </c>
      <c r="S1310" s="122">
        <v>2.31</v>
      </c>
      <c r="T1310" s="122" t="s">
        <v>2172</v>
      </c>
    </row>
    <row r="1311" spans="7:20" s="145" customFormat="1" hidden="1">
      <c r="G1311" s="152"/>
      <c r="K1311" s="128"/>
      <c r="M1311" s="114" t="s">
        <v>1765</v>
      </c>
      <c r="N1311" s="118">
        <v>17.100000000000001</v>
      </c>
      <c r="O1311" s="118">
        <v>0</v>
      </c>
      <c r="P1311" s="119">
        <f t="shared" si="21"/>
        <v>2.73</v>
      </c>
      <c r="Q1311" s="122" t="s">
        <v>797</v>
      </c>
      <c r="R1311" s="121" t="s">
        <v>3967</v>
      </c>
      <c r="S1311" s="122">
        <v>2.73</v>
      </c>
      <c r="T1311" s="122" t="s">
        <v>1383</v>
      </c>
    </row>
    <row r="1312" spans="7:20" s="145" customFormat="1" hidden="1">
      <c r="G1312" s="152"/>
      <c r="K1312" s="128"/>
      <c r="M1312" s="114" t="s">
        <v>1887</v>
      </c>
      <c r="N1312" s="118">
        <v>25.1</v>
      </c>
      <c r="O1312" s="118">
        <v>0</v>
      </c>
      <c r="P1312" s="119">
        <f t="shared" si="21"/>
        <v>1.8</v>
      </c>
      <c r="Q1312" s="120" t="s">
        <v>147</v>
      </c>
      <c r="R1312" s="121" t="s">
        <v>3726</v>
      </c>
      <c r="S1312" s="122">
        <v>1.8</v>
      </c>
      <c r="T1312" s="122" t="s">
        <v>3813</v>
      </c>
    </row>
    <row r="1313" spans="7:20" s="145" customFormat="1" hidden="1">
      <c r="G1313" s="152"/>
      <c r="K1313" s="128"/>
      <c r="M1313" s="114" t="s">
        <v>1888</v>
      </c>
      <c r="N1313" s="118">
        <v>20.100000000000001</v>
      </c>
      <c r="O1313" s="118">
        <v>0</v>
      </c>
      <c r="P1313" s="119">
        <f t="shared" si="21"/>
        <v>3.16</v>
      </c>
      <c r="Q1313" s="122" t="s">
        <v>558</v>
      </c>
      <c r="R1313" s="121" t="s">
        <v>3737</v>
      </c>
      <c r="S1313" s="122">
        <v>3.16</v>
      </c>
      <c r="T1313" s="122" t="s">
        <v>343</v>
      </c>
    </row>
    <row r="1314" spans="7:20" s="145" customFormat="1" hidden="1">
      <c r="G1314" s="152"/>
      <c r="K1314" s="128"/>
      <c r="M1314" s="114" t="s">
        <v>1889</v>
      </c>
      <c r="N1314" s="118">
        <v>13.7</v>
      </c>
      <c r="O1314" s="118">
        <v>0</v>
      </c>
      <c r="P1314" s="119">
        <f t="shared" si="21"/>
        <v>2.17</v>
      </c>
      <c r="Q1314" s="122" t="s">
        <v>670</v>
      </c>
      <c r="R1314" s="121" t="s">
        <v>4421</v>
      </c>
      <c r="S1314" s="122">
        <v>2.17</v>
      </c>
      <c r="T1314" s="122" t="s">
        <v>1244</v>
      </c>
    </row>
    <row r="1315" spans="7:20" s="145" customFormat="1" hidden="1">
      <c r="G1315" s="152"/>
      <c r="K1315" s="128"/>
      <c r="M1315" s="114" t="s">
        <v>1890</v>
      </c>
      <c r="N1315" s="118">
        <v>17.8</v>
      </c>
      <c r="O1315" s="118">
        <v>0</v>
      </c>
      <c r="P1315" s="119">
        <f t="shared" si="21"/>
        <v>1.66</v>
      </c>
      <c r="Q1315" s="122" t="s">
        <v>986</v>
      </c>
      <c r="R1315" s="121" t="s">
        <v>3784</v>
      </c>
      <c r="S1315" s="122">
        <v>1.66</v>
      </c>
      <c r="T1315" s="122" t="s">
        <v>3550</v>
      </c>
    </row>
    <row r="1316" spans="7:20" s="145" customFormat="1" hidden="1">
      <c r="G1316" s="152"/>
      <c r="K1316" s="128"/>
      <c r="M1316" s="114" t="s">
        <v>1891</v>
      </c>
      <c r="N1316" s="118">
        <v>16.7</v>
      </c>
      <c r="O1316" s="120">
        <v>10</v>
      </c>
      <c r="P1316" s="119">
        <f t="shared" si="21"/>
        <v>2.93</v>
      </c>
      <c r="Q1316" s="120" t="s">
        <v>147</v>
      </c>
      <c r="R1316" s="121" t="s">
        <v>3933</v>
      </c>
      <c r="S1316" s="122">
        <v>2.93</v>
      </c>
      <c r="T1316" s="122" t="s">
        <v>628</v>
      </c>
    </row>
    <row r="1317" spans="7:20" s="145" customFormat="1" hidden="1">
      <c r="G1317" s="152"/>
      <c r="K1317" s="128"/>
      <c r="M1317" s="114" t="s">
        <v>1892</v>
      </c>
      <c r="N1317" s="118">
        <v>0.1</v>
      </c>
      <c r="O1317" s="118">
        <v>8.5</v>
      </c>
      <c r="P1317" s="119">
        <f t="shared" si="21"/>
        <v>2.78</v>
      </c>
      <c r="Q1317" s="120" t="s">
        <v>30</v>
      </c>
      <c r="R1317" s="121" t="s">
        <v>4036</v>
      </c>
      <c r="S1317" s="122">
        <v>2.78</v>
      </c>
      <c r="T1317" s="122" t="s">
        <v>642</v>
      </c>
    </row>
    <row r="1318" spans="7:20" s="145" customFormat="1" hidden="1">
      <c r="G1318" s="152"/>
      <c r="K1318" s="128"/>
      <c r="M1318" s="114" t="s">
        <v>1893</v>
      </c>
      <c r="N1318" s="118">
        <v>0.3</v>
      </c>
      <c r="O1318" s="118">
        <v>4.5999999999999996</v>
      </c>
      <c r="P1318" s="119">
        <f t="shared" si="21"/>
        <v>2.59</v>
      </c>
      <c r="Q1318" s="120" t="s">
        <v>30</v>
      </c>
      <c r="R1318" s="121" t="s">
        <v>4544</v>
      </c>
      <c r="S1318" s="122">
        <v>2.59</v>
      </c>
      <c r="T1318" s="122" t="s">
        <v>873</v>
      </c>
    </row>
    <row r="1319" spans="7:20" s="145" customFormat="1" hidden="1">
      <c r="G1319" s="152"/>
      <c r="K1319" s="128"/>
      <c r="M1319" s="114" t="s">
        <v>1779</v>
      </c>
      <c r="N1319" s="118">
        <v>0.3</v>
      </c>
      <c r="O1319" s="118">
        <v>42.6</v>
      </c>
      <c r="P1319" s="119">
        <f t="shared" si="21"/>
        <v>2.14</v>
      </c>
      <c r="Q1319" s="120" t="s">
        <v>30</v>
      </c>
      <c r="R1319" s="121" t="s">
        <v>3970</v>
      </c>
      <c r="S1319" s="122">
        <v>2.14</v>
      </c>
      <c r="T1319" s="122" t="s">
        <v>738</v>
      </c>
    </row>
    <row r="1320" spans="7:20" s="145" customFormat="1" hidden="1">
      <c r="G1320" s="152"/>
      <c r="K1320" s="128"/>
      <c r="M1320" s="114" t="s">
        <v>1780</v>
      </c>
      <c r="N1320" s="118">
        <v>21.8</v>
      </c>
      <c r="O1320" s="118">
        <v>0</v>
      </c>
      <c r="P1320" s="119">
        <f t="shared" si="21"/>
        <v>2.2999999999999998</v>
      </c>
      <c r="Q1320" s="120" t="s">
        <v>147</v>
      </c>
      <c r="R1320" s="121" t="s">
        <v>4196</v>
      </c>
      <c r="S1320" s="122">
        <v>2.2999999999999998</v>
      </c>
      <c r="T1320" s="122" t="s">
        <v>189</v>
      </c>
    </row>
    <row r="1321" spans="7:20" s="145" customFormat="1" hidden="1">
      <c r="G1321" s="152"/>
      <c r="K1321" s="128"/>
      <c r="M1321" s="114" t="s">
        <v>1781</v>
      </c>
      <c r="N1321" s="118">
        <v>24.1</v>
      </c>
      <c r="O1321" s="118">
        <v>0</v>
      </c>
      <c r="P1321" s="119">
        <f t="shared" si="21"/>
        <v>2.2000000000000002</v>
      </c>
      <c r="Q1321" s="122" t="s">
        <v>234</v>
      </c>
      <c r="R1321" s="121" t="s">
        <v>3896</v>
      </c>
      <c r="S1321" s="122">
        <v>2.2000000000000002</v>
      </c>
      <c r="T1321" s="122" t="s">
        <v>543</v>
      </c>
    </row>
    <row r="1322" spans="7:20" s="145" customFormat="1" hidden="1">
      <c r="G1322" s="152"/>
      <c r="K1322" s="128"/>
      <c r="M1322" s="114" t="s">
        <v>1896</v>
      </c>
      <c r="N1322" s="118">
        <v>16.899999999999999</v>
      </c>
      <c r="O1322" s="118">
        <v>0</v>
      </c>
      <c r="P1322" s="119">
        <f t="shared" si="21"/>
        <v>2.2400000000000002</v>
      </c>
      <c r="Q1322" s="122" t="s">
        <v>213</v>
      </c>
      <c r="R1322" s="121" t="s">
        <v>3965</v>
      </c>
      <c r="S1322" s="122">
        <v>2.2400000000000002</v>
      </c>
      <c r="T1322" s="122" t="s">
        <v>2172</v>
      </c>
    </row>
    <row r="1323" spans="7:20" s="145" customFormat="1" hidden="1">
      <c r="G1323" s="152"/>
      <c r="K1323" s="128"/>
      <c r="M1323" s="114" t="s">
        <v>1897</v>
      </c>
      <c r="N1323" s="118">
        <v>5.0999999999999996</v>
      </c>
      <c r="O1323" s="118">
        <v>0.9</v>
      </c>
      <c r="P1323" s="119">
        <f t="shared" si="21"/>
        <v>2.5</v>
      </c>
      <c r="Q1323" s="122" t="s">
        <v>1898</v>
      </c>
      <c r="R1323" s="121" t="s">
        <v>4133</v>
      </c>
      <c r="S1323" s="122">
        <v>2.5</v>
      </c>
      <c r="T1323" s="122" t="s">
        <v>728</v>
      </c>
    </row>
    <row r="1324" spans="7:20" s="145" customFormat="1" hidden="1">
      <c r="G1324" s="152"/>
      <c r="K1324" s="128"/>
      <c r="M1324" s="114" t="s">
        <v>1899</v>
      </c>
      <c r="N1324" s="118">
        <v>0.4</v>
      </c>
      <c r="O1324" s="118">
        <v>76.400000000000006</v>
      </c>
      <c r="P1324" s="119">
        <f t="shared" si="21"/>
        <v>2.9</v>
      </c>
      <c r="Q1324" s="122" t="s">
        <v>418</v>
      </c>
      <c r="R1324" s="121" t="s">
        <v>4293</v>
      </c>
      <c r="S1324" s="122">
        <v>2.9</v>
      </c>
      <c r="T1324" s="122" t="s">
        <v>468</v>
      </c>
    </row>
    <row r="1325" spans="7:20" s="145" customFormat="1" hidden="1">
      <c r="G1325" s="152"/>
      <c r="K1325" s="128"/>
      <c r="M1325" s="114" t="s">
        <v>1900</v>
      </c>
      <c r="N1325" s="118">
        <v>0.6</v>
      </c>
      <c r="O1325" s="118">
        <v>74.400000000000006</v>
      </c>
      <c r="P1325" s="119">
        <f t="shared" si="21"/>
        <v>2.2000000000000002</v>
      </c>
      <c r="Q1325" s="122" t="s">
        <v>418</v>
      </c>
      <c r="R1325" s="121" t="s">
        <v>4134</v>
      </c>
      <c r="S1325" s="122">
        <v>2.2000000000000002</v>
      </c>
      <c r="T1325" s="122" t="s">
        <v>2399</v>
      </c>
    </row>
    <row r="1326" spans="7:20" s="145" customFormat="1" hidden="1">
      <c r="G1326" s="152"/>
      <c r="K1326" s="128"/>
      <c r="M1326" s="114" t="s">
        <v>2022</v>
      </c>
      <c r="N1326" s="118">
        <v>4.0999999999999996</v>
      </c>
      <c r="O1326" s="118">
        <v>13.5</v>
      </c>
      <c r="P1326" s="119">
        <f t="shared" si="21"/>
        <v>2.44</v>
      </c>
      <c r="Q1326" s="122" t="s">
        <v>543</v>
      </c>
      <c r="R1326" s="121" t="s">
        <v>3971</v>
      </c>
      <c r="S1326" s="122">
        <v>2.44</v>
      </c>
      <c r="T1326" s="122" t="s">
        <v>193</v>
      </c>
    </row>
    <row r="1327" spans="7:20" s="145" customFormat="1" hidden="1">
      <c r="G1327" s="152"/>
      <c r="K1327" s="128"/>
      <c r="M1327" s="114" t="s">
        <v>1904</v>
      </c>
      <c r="N1327" s="118">
        <v>4.0999999999999996</v>
      </c>
      <c r="O1327" s="118">
        <v>13.5</v>
      </c>
      <c r="P1327" s="119">
        <f t="shared" si="21"/>
        <v>2.76</v>
      </c>
      <c r="Q1327" s="122" t="s">
        <v>444</v>
      </c>
      <c r="R1327" s="121" t="s">
        <v>4565</v>
      </c>
      <c r="S1327" s="122">
        <v>2.76</v>
      </c>
      <c r="T1327" s="122" t="s">
        <v>774</v>
      </c>
    </row>
    <row r="1328" spans="7:20" s="145" customFormat="1" hidden="1">
      <c r="G1328" s="152"/>
      <c r="K1328" s="128"/>
      <c r="M1328" s="114" t="s">
        <v>1905</v>
      </c>
      <c r="N1328" s="118">
        <v>4.0999999999999996</v>
      </c>
      <c r="O1328" s="118">
        <v>13.3</v>
      </c>
      <c r="P1328" s="119">
        <f t="shared" si="21"/>
        <v>3.03</v>
      </c>
      <c r="Q1328" s="122" t="s">
        <v>360</v>
      </c>
      <c r="R1328" s="121" t="s">
        <v>4119</v>
      </c>
      <c r="S1328" s="122">
        <v>3.03</v>
      </c>
      <c r="T1328" s="122" t="s">
        <v>444</v>
      </c>
    </row>
    <row r="1329" spans="7:20" s="145" customFormat="1" hidden="1">
      <c r="G1329" s="152"/>
      <c r="K1329" s="128"/>
      <c r="M1329" s="114" t="s">
        <v>1906</v>
      </c>
      <c r="N1329" s="118">
        <v>9.4</v>
      </c>
      <c r="O1329" s="118">
        <v>83.7</v>
      </c>
      <c r="P1329" s="119">
        <f t="shared" si="21"/>
        <v>2.88</v>
      </c>
      <c r="Q1329" s="122" t="s">
        <v>1146</v>
      </c>
      <c r="R1329" s="121" t="s">
        <v>4341</v>
      </c>
      <c r="S1329" s="122">
        <v>2.88</v>
      </c>
      <c r="T1329" s="122" t="s">
        <v>734</v>
      </c>
    </row>
    <row r="1330" spans="7:20" s="145" customFormat="1" hidden="1">
      <c r="G1330" s="152"/>
      <c r="K1330" s="128"/>
      <c r="M1330" s="114" t="s">
        <v>1907</v>
      </c>
      <c r="N1330" s="118">
        <v>2.5</v>
      </c>
      <c r="O1330" s="118">
        <v>17.899999999999999</v>
      </c>
      <c r="P1330" s="119">
        <f t="shared" si="21"/>
        <v>2.81</v>
      </c>
      <c r="Q1330" s="122" t="s">
        <v>543</v>
      </c>
      <c r="R1330" s="121" t="s">
        <v>4230</v>
      </c>
      <c r="S1330" s="122">
        <v>2.81</v>
      </c>
      <c r="T1330" s="122" t="s">
        <v>450</v>
      </c>
    </row>
    <row r="1331" spans="7:20" s="145" customFormat="1" hidden="1">
      <c r="G1331" s="152"/>
      <c r="K1331" s="128"/>
      <c r="M1331" s="114" t="s">
        <v>1908</v>
      </c>
      <c r="N1331" s="118">
        <v>4.5</v>
      </c>
      <c r="O1331" s="118">
        <v>11</v>
      </c>
      <c r="P1331" s="119">
        <f t="shared" si="21"/>
        <v>2.2599999999999998</v>
      </c>
      <c r="Q1331" s="120" t="s">
        <v>147</v>
      </c>
      <c r="R1331" s="121" t="s">
        <v>4306</v>
      </c>
      <c r="S1331" s="122">
        <v>2.2599999999999998</v>
      </c>
      <c r="T1331" s="122" t="s">
        <v>446</v>
      </c>
    </row>
    <row r="1332" spans="7:20" s="145" customFormat="1" hidden="1">
      <c r="G1332" s="152"/>
      <c r="K1332" s="128"/>
      <c r="M1332" s="114" t="s">
        <v>1909</v>
      </c>
      <c r="N1332" s="118">
        <v>7.3</v>
      </c>
      <c r="O1332" s="118">
        <v>58.3</v>
      </c>
      <c r="P1332" s="119">
        <f t="shared" si="21"/>
        <v>2.09</v>
      </c>
      <c r="Q1332" s="122" t="s">
        <v>1910</v>
      </c>
      <c r="R1332" s="121" t="s">
        <v>4388</v>
      </c>
      <c r="S1332" s="122">
        <v>2.09</v>
      </c>
      <c r="T1332" s="122" t="s">
        <v>54</v>
      </c>
    </row>
    <row r="1333" spans="7:20" s="145" customFormat="1" hidden="1">
      <c r="G1333" s="152"/>
      <c r="K1333" s="128"/>
      <c r="M1333" s="114" t="s">
        <v>2029</v>
      </c>
      <c r="N1333" s="118">
        <v>7.2</v>
      </c>
      <c r="O1333" s="118">
        <v>10.6</v>
      </c>
      <c r="P1333" s="119">
        <f t="shared" si="21"/>
        <v>2.2599999999999998</v>
      </c>
      <c r="Q1333" s="122" t="s">
        <v>223</v>
      </c>
      <c r="R1333" s="121" t="s">
        <v>3961</v>
      </c>
      <c r="S1333" s="122">
        <v>2.2599999999999998</v>
      </c>
      <c r="T1333" s="122" t="s">
        <v>377</v>
      </c>
    </row>
    <row r="1334" spans="7:20" s="145" customFormat="1" hidden="1">
      <c r="G1334" s="152"/>
      <c r="K1334" s="128"/>
      <c r="M1334" s="114" t="s">
        <v>2127</v>
      </c>
      <c r="N1334" s="118">
        <v>6.8</v>
      </c>
      <c r="O1334" s="118">
        <v>10.5</v>
      </c>
      <c r="P1334" s="119">
        <f t="shared" si="21"/>
        <v>1.45</v>
      </c>
      <c r="Q1334" s="120" t="s">
        <v>147</v>
      </c>
      <c r="R1334" s="121" t="s">
        <v>4401</v>
      </c>
      <c r="S1334" s="122">
        <v>1.45</v>
      </c>
      <c r="T1334" s="122" t="s">
        <v>452</v>
      </c>
    </row>
    <row r="1335" spans="7:20" s="145" customFormat="1" hidden="1">
      <c r="G1335" s="152"/>
      <c r="K1335" s="128"/>
      <c r="M1335" s="114" t="s">
        <v>2128</v>
      </c>
      <c r="N1335" s="118">
        <v>3.9</v>
      </c>
      <c r="O1335" s="118">
        <v>34.9</v>
      </c>
      <c r="P1335" s="119">
        <f t="shared" si="21"/>
        <v>2.31</v>
      </c>
      <c r="Q1335" s="122" t="s">
        <v>2129</v>
      </c>
      <c r="R1335" s="121" t="s">
        <v>4153</v>
      </c>
      <c r="S1335" s="122">
        <v>2.31</v>
      </c>
      <c r="T1335" s="122" t="s">
        <v>3159</v>
      </c>
    </row>
    <row r="1336" spans="7:20" s="145" customFormat="1" hidden="1">
      <c r="G1336" s="152"/>
      <c r="K1336" s="128"/>
      <c r="M1336" s="114" t="s">
        <v>2130</v>
      </c>
      <c r="N1336" s="118">
        <v>3.2</v>
      </c>
      <c r="O1336" s="118">
        <v>23.2</v>
      </c>
      <c r="P1336" s="119">
        <f t="shared" si="21"/>
        <v>1.66</v>
      </c>
      <c r="Q1336" s="122" t="s">
        <v>1150</v>
      </c>
      <c r="R1336" s="121" t="s">
        <v>4424</v>
      </c>
      <c r="S1336" s="122">
        <v>1.66</v>
      </c>
      <c r="T1336" s="122" t="s">
        <v>1539</v>
      </c>
    </row>
    <row r="1337" spans="7:20" s="145" customFormat="1" hidden="1">
      <c r="G1337" s="152"/>
      <c r="K1337" s="128"/>
      <c r="M1337" s="114" t="s">
        <v>2134</v>
      </c>
      <c r="N1337" s="118">
        <v>3.5</v>
      </c>
      <c r="O1337" s="118">
        <v>21</v>
      </c>
      <c r="P1337" s="119">
        <f t="shared" si="21"/>
        <v>1.35</v>
      </c>
      <c r="Q1337" s="122" t="s">
        <v>2135</v>
      </c>
      <c r="R1337" s="121" t="s">
        <v>4272</v>
      </c>
      <c r="S1337" s="122">
        <v>1.35</v>
      </c>
      <c r="T1337" s="122" t="s">
        <v>2472</v>
      </c>
    </row>
    <row r="1338" spans="7:20" s="145" customFormat="1" hidden="1">
      <c r="G1338" s="152"/>
      <c r="K1338" s="128"/>
      <c r="M1338" s="114" t="s">
        <v>2138</v>
      </c>
      <c r="N1338" s="118">
        <v>0.4</v>
      </c>
      <c r="O1338" s="118">
        <v>72.7</v>
      </c>
      <c r="P1338" s="119">
        <f t="shared" si="21"/>
        <v>2.41</v>
      </c>
      <c r="Q1338" s="120" t="s">
        <v>30</v>
      </c>
      <c r="R1338" s="121" t="s">
        <v>4371</v>
      </c>
      <c r="S1338" s="122">
        <v>2.41</v>
      </c>
      <c r="T1338" s="122" t="s">
        <v>1921</v>
      </c>
    </row>
    <row r="1339" spans="7:20" s="145" customFormat="1" hidden="1">
      <c r="G1339" s="152"/>
      <c r="K1339" s="128"/>
      <c r="M1339" s="114" t="s">
        <v>2136</v>
      </c>
      <c r="N1339" s="118">
        <v>2.9</v>
      </c>
      <c r="O1339" s="118">
        <v>32</v>
      </c>
      <c r="P1339" s="119">
        <f t="shared" si="21"/>
        <v>2.0699999999999998</v>
      </c>
      <c r="Q1339" s="122" t="s">
        <v>2137</v>
      </c>
      <c r="R1339" s="121" t="s">
        <v>4124</v>
      </c>
      <c r="S1339" s="122">
        <v>2.0699999999999998</v>
      </c>
      <c r="T1339" s="122" t="s">
        <v>1816</v>
      </c>
    </row>
    <row r="1340" spans="7:20" s="145" customFormat="1" hidden="1">
      <c r="G1340" s="152"/>
      <c r="K1340" s="128"/>
      <c r="M1340" s="114" t="s">
        <v>2038</v>
      </c>
      <c r="N1340" s="118">
        <v>2.9</v>
      </c>
      <c r="O1340" s="118">
        <v>31.7</v>
      </c>
      <c r="P1340" s="119">
        <f t="shared" si="21"/>
        <v>2.23</v>
      </c>
      <c r="Q1340" s="122" t="s">
        <v>2039</v>
      </c>
      <c r="R1340" s="121" t="s">
        <v>3734</v>
      </c>
      <c r="S1340" s="122">
        <v>2.23</v>
      </c>
      <c r="T1340" s="122" t="s">
        <v>745</v>
      </c>
    </row>
    <row r="1341" spans="7:20" s="145" customFormat="1" hidden="1">
      <c r="G1341" s="152"/>
      <c r="K1341" s="128"/>
      <c r="M1341" s="114" t="s">
        <v>2040</v>
      </c>
      <c r="N1341" s="118">
        <v>4.2</v>
      </c>
      <c r="O1341" s="118">
        <v>32.200000000000003</v>
      </c>
      <c r="P1341" s="119">
        <f t="shared" si="21"/>
        <v>2.14</v>
      </c>
      <c r="Q1341" s="122" t="s">
        <v>1022</v>
      </c>
      <c r="R1341" s="121" t="s">
        <v>4196</v>
      </c>
      <c r="S1341" s="122">
        <v>2.14</v>
      </c>
      <c r="T1341" s="122" t="s">
        <v>2172</v>
      </c>
    </row>
    <row r="1342" spans="7:20" s="145" customFormat="1" hidden="1">
      <c r="G1342" s="152"/>
      <c r="K1342" s="128"/>
      <c r="M1342" s="114" t="s">
        <v>2037</v>
      </c>
      <c r="N1342" s="118">
        <v>3.2</v>
      </c>
      <c r="O1342" s="118">
        <v>22</v>
      </c>
      <c r="P1342" s="119">
        <f t="shared" si="21"/>
        <v>1.9</v>
      </c>
      <c r="Q1342" s="122" t="s">
        <v>776</v>
      </c>
      <c r="R1342" s="121" t="s">
        <v>3969</v>
      </c>
      <c r="S1342" s="122">
        <v>1.9</v>
      </c>
      <c r="T1342" s="122" t="s">
        <v>1146</v>
      </c>
    </row>
    <row r="1343" spans="7:20" s="145" customFormat="1" hidden="1">
      <c r="G1343" s="152"/>
      <c r="K1343" s="128"/>
      <c r="M1343" s="114" t="s">
        <v>1923</v>
      </c>
      <c r="N1343" s="118">
        <v>2.6</v>
      </c>
      <c r="O1343" s="118">
        <v>29.8</v>
      </c>
      <c r="P1343" s="119">
        <f t="shared" si="21"/>
        <v>2.6</v>
      </c>
      <c r="Q1343" s="122" t="s">
        <v>1924</v>
      </c>
      <c r="R1343" s="121" t="s">
        <v>4122</v>
      </c>
      <c r="S1343" s="122">
        <v>2.6</v>
      </c>
      <c r="T1343" s="122" t="s">
        <v>719</v>
      </c>
    </row>
    <row r="1344" spans="7:20" s="145" customFormat="1" hidden="1">
      <c r="G1344" s="152"/>
      <c r="K1344" s="128"/>
      <c r="M1344" s="114" t="s">
        <v>1925</v>
      </c>
      <c r="N1344" s="118">
        <v>4.4000000000000004</v>
      </c>
      <c r="O1344" s="118">
        <v>20.6</v>
      </c>
      <c r="P1344" s="119">
        <f t="shared" si="21"/>
        <v>2.7</v>
      </c>
      <c r="Q1344" s="120" t="s">
        <v>147</v>
      </c>
      <c r="R1344" s="121" t="s">
        <v>4462</v>
      </c>
      <c r="S1344" s="122">
        <v>2.7</v>
      </c>
      <c r="T1344" s="122" t="s">
        <v>234</v>
      </c>
    </row>
    <row r="1345" spans="7:20" s="145" customFormat="1" hidden="1">
      <c r="G1345" s="152"/>
      <c r="K1345" s="128"/>
      <c r="M1345" s="114" t="s">
        <v>1926</v>
      </c>
      <c r="N1345" s="118">
        <v>6</v>
      </c>
      <c r="O1345" s="118">
        <v>60.8</v>
      </c>
      <c r="P1345" s="119">
        <f t="shared" si="21"/>
        <v>2.9</v>
      </c>
      <c r="Q1345" s="122" t="s">
        <v>1927</v>
      </c>
      <c r="R1345" s="121" t="s">
        <v>4387</v>
      </c>
      <c r="S1345" s="122">
        <v>2.9</v>
      </c>
      <c r="T1345" s="122" t="s">
        <v>213</v>
      </c>
    </row>
    <row r="1346" spans="7:20" s="145" customFormat="1" hidden="1">
      <c r="G1346" s="152"/>
      <c r="K1346" s="128"/>
      <c r="M1346" s="114" t="s">
        <v>1928</v>
      </c>
      <c r="N1346" s="118">
        <v>0.2</v>
      </c>
      <c r="O1346" s="118">
        <v>63.4</v>
      </c>
      <c r="P1346" s="119">
        <f t="shared" si="21"/>
        <v>2.8</v>
      </c>
      <c r="Q1346" s="122" t="s">
        <v>1929</v>
      </c>
      <c r="R1346" s="121" t="s">
        <v>4310</v>
      </c>
      <c r="S1346" s="122">
        <v>2.8</v>
      </c>
      <c r="T1346" s="122" t="s">
        <v>468</v>
      </c>
    </row>
    <row r="1347" spans="7:20" s="145" customFormat="1" hidden="1">
      <c r="G1347" s="152"/>
      <c r="K1347" s="128"/>
      <c r="M1347" s="114" t="s">
        <v>1930</v>
      </c>
      <c r="N1347" s="118">
        <v>1.3</v>
      </c>
      <c r="O1347" s="118">
        <v>90.1</v>
      </c>
      <c r="P1347" s="119">
        <f t="shared" si="21"/>
        <v>2.8</v>
      </c>
      <c r="Q1347" s="120" t="s">
        <v>30</v>
      </c>
      <c r="R1347" s="121" t="s">
        <v>4471</v>
      </c>
      <c r="S1347" s="122">
        <v>2.8</v>
      </c>
      <c r="T1347" s="122" t="s">
        <v>468</v>
      </c>
    </row>
    <row r="1348" spans="7:20" s="145" customFormat="1" hidden="1">
      <c r="G1348" s="152"/>
      <c r="K1348" s="128"/>
      <c r="M1348" s="114" t="s">
        <v>1931</v>
      </c>
      <c r="N1348" s="120" t="s">
        <v>30</v>
      </c>
      <c r="O1348" s="118">
        <v>88.9</v>
      </c>
      <c r="P1348" s="119">
        <f t="shared" si="21"/>
        <v>2.8</v>
      </c>
      <c r="Q1348" s="122" t="s">
        <v>418</v>
      </c>
      <c r="R1348" s="121" t="s">
        <v>3833</v>
      </c>
      <c r="S1348" s="122">
        <v>2.8</v>
      </c>
      <c r="T1348" s="122" t="s">
        <v>468</v>
      </c>
    </row>
    <row r="1349" spans="7:20" s="145" customFormat="1" hidden="1">
      <c r="G1349" s="152"/>
      <c r="K1349" s="128"/>
      <c r="M1349" s="114" t="s">
        <v>2048</v>
      </c>
      <c r="N1349" s="118">
        <v>1.1000000000000001</v>
      </c>
      <c r="O1349" s="118">
        <v>93.4</v>
      </c>
      <c r="P1349" s="119">
        <f t="shared" si="21"/>
        <v>1.6</v>
      </c>
      <c r="Q1349" s="120" t="s">
        <v>30</v>
      </c>
      <c r="R1349" s="121" t="s">
        <v>4055</v>
      </c>
      <c r="S1349" s="122">
        <v>1.6</v>
      </c>
      <c r="T1349" s="122" t="s">
        <v>1539</v>
      </c>
    </row>
    <row r="1350" spans="7:20" s="145" customFormat="1" hidden="1">
      <c r="G1350" s="152"/>
      <c r="K1350" s="128"/>
      <c r="M1350" s="114" t="s">
        <v>2049</v>
      </c>
      <c r="N1350" s="118">
        <v>3.3</v>
      </c>
      <c r="O1350" s="118">
        <v>14.4</v>
      </c>
      <c r="P1350" s="119">
        <f t="shared" si="21"/>
        <v>1.72</v>
      </c>
      <c r="Q1350" s="122" t="s">
        <v>2050</v>
      </c>
      <c r="R1350" s="121" t="s">
        <v>4218</v>
      </c>
      <c r="S1350" s="122">
        <v>1.72</v>
      </c>
      <c r="T1350" s="122" t="s">
        <v>2995</v>
      </c>
    </row>
    <row r="1351" spans="7:20" s="145" customFormat="1" hidden="1">
      <c r="G1351" s="152"/>
      <c r="K1351" s="128"/>
      <c r="M1351" s="114" t="s">
        <v>2051</v>
      </c>
      <c r="N1351" s="118">
        <v>3.2</v>
      </c>
      <c r="O1351" s="118">
        <v>14.3</v>
      </c>
      <c r="P1351" s="119">
        <f t="shared" si="21"/>
        <v>2.02</v>
      </c>
      <c r="Q1351" s="122" t="s">
        <v>2052</v>
      </c>
      <c r="R1351" s="121" t="s">
        <v>3896</v>
      </c>
      <c r="S1351" s="122">
        <v>2.02</v>
      </c>
      <c r="T1351" s="122" t="s">
        <v>1392</v>
      </c>
    </row>
    <row r="1352" spans="7:20" s="145" customFormat="1" hidden="1">
      <c r="G1352" s="152"/>
      <c r="K1352" s="128"/>
      <c r="M1352" s="114" t="s">
        <v>1940</v>
      </c>
      <c r="N1352" s="118">
        <v>16</v>
      </c>
      <c r="O1352" s="118">
        <v>52</v>
      </c>
      <c r="P1352" s="119">
        <f t="shared" si="21"/>
        <v>1.97</v>
      </c>
      <c r="Q1352" s="122" t="s">
        <v>1941</v>
      </c>
      <c r="R1352" s="121" t="s">
        <v>4104</v>
      </c>
      <c r="S1352" s="122">
        <v>1.97</v>
      </c>
      <c r="T1352" s="122" t="s">
        <v>797</v>
      </c>
    </row>
    <row r="1353" spans="7:20" s="145" customFormat="1" hidden="1">
      <c r="G1353" s="152"/>
      <c r="K1353" s="128"/>
      <c r="M1353" s="114" t="s">
        <v>1942</v>
      </c>
      <c r="N1353" s="118">
        <v>5.7</v>
      </c>
      <c r="O1353" s="118">
        <v>82.5</v>
      </c>
      <c r="P1353" s="119">
        <f t="shared" si="21"/>
        <v>2.13</v>
      </c>
      <c r="Q1353" s="122" t="s">
        <v>530</v>
      </c>
      <c r="R1353" s="121" t="s">
        <v>4308</v>
      </c>
      <c r="S1353" s="122">
        <v>2.13</v>
      </c>
      <c r="T1353" s="122" t="s">
        <v>3335</v>
      </c>
    </row>
    <row r="1354" spans="7:20" s="145" customFormat="1" hidden="1">
      <c r="G1354" s="152"/>
      <c r="K1354" s="128"/>
      <c r="M1354" s="114" t="s">
        <v>2055</v>
      </c>
      <c r="N1354" s="118">
        <v>21.7</v>
      </c>
      <c r="O1354" s="118">
        <v>0</v>
      </c>
      <c r="P1354" s="119">
        <f t="shared" si="21"/>
        <v>2.65</v>
      </c>
      <c r="Q1354" s="120" t="s">
        <v>147</v>
      </c>
      <c r="R1354" s="121" t="s">
        <v>3961</v>
      </c>
      <c r="S1354" s="122">
        <v>2.65</v>
      </c>
      <c r="T1354" s="122" t="s">
        <v>459</v>
      </c>
    </row>
    <row r="1355" spans="7:20" s="145" customFormat="1" hidden="1">
      <c r="G1355" s="152"/>
      <c r="K1355" s="128"/>
      <c r="M1355" s="114" t="s">
        <v>2056</v>
      </c>
      <c r="N1355" s="118">
        <v>1.3</v>
      </c>
      <c r="O1355" s="118">
        <v>21.4</v>
      </c>
      <c r="P1355" s="119">
        <f t="shared" si="21"/>
        <v>2.34</v>
      </c>
      <c r="Q1355" s="120" t="s">
        <v>147</v>
      </c>
      <c r="R1355" s="121" t="s">
        <v>4197</v>
      </c>
      <c r="S1355" s="122">
        <v>2.34</v>
      </c>
      <c r="T1355" s="122" t="s">
        <v>1921</v>
      </c>
    </row>
    <row r="1356" spans="7:20" s="145" customFormat="1" hidden="1">
      <c r="G1356" s="152"/>
      <c r="K1356" s="128"/>
      <c r="M1356" s="114" t="s">
        <v>2057</v>
      </c>
      <c r="N1356" s="118">
        <v>4.4000000000000004</v>
      </c>
      <c r="O1356" s="118">
        <v>69.3</v>
      </c>
      <c r="P1356" s="119">
        <f t="shared" si="21"/>
        <v>1.1599999999999999</v>
      </c>
      <c r="Q1356" s="122" t="s">
        <v>2058</v>
      </c>
      <c r="R1356" s="121" t="s">
        <v>4055</v>
      </c>
      <c r="S1356" s="122">
        <v>1.1599999999999999</v>
      </c>
      <c r="T1356" s="122" t="s">
        <v>3663</v>
      </c>
    </row>
    <row r="1357" spans="7:20" s="145" customFormat="1" hidden="1">
      <c r="G1357" s="152"/>
      <c r="K1357" s="128"/>
      <c r="M1357" s="114" t="s">
        <v>2059</v>
      </c>
      <c r="N1357" s="118">
        <v>3.2</v>
      </c>
      <c r="O1357" s="118">
        <v>58.2</v>
      </c>
      <c r="P1357" s="119">
        <f t="shared" ref="P1357:P1420" si="22">SUM(S1357:T1357)</f>
        <v>1.9</v>
      </c>
      <c r="Q1357" s="122" t="s">
        <v>2060</v>
      </c>
      <c r="R1357" s="121" t="s">
        <v>4314</v>
      </c>
      <c r="S1357" s="122">
        <v>1.9</v>
      </c>
      <c r="T1357" s="122" t="s">
        <v>1447</v>
      </c>
    </row>
    <row r="1358" spans="7:20" s="145" customFormat="1" hidden="1">
      <c r="G1358" s="152"/>
      <c r="K1358" s="128"/>
      <c r="M1358" s="114" t="s">
        <v>2061</v>
      </c>
      <c r="N1358" s="118">
        <v>0.6</v>
      </c>
      <c r="O1358" s="118">
        <v>69</v>
      </c>
      <c r="P1358" s="119">
        <f t="shared" si="22"/>
        <v>2.37</v>
      </c>
      <c r="Q1358" s="122" t="s">
        <v>418</v>
      </c>
      <c r="R1358" s="121" t="s">
        <v>3991</v>
      </c>
      <c r="S1358" s="122">
        <v>2.37</v>
      </c>
      <c r="T1358" s="122" t="s">
        <v>1149</v>
      </c>
    </row>
    <row r="1359" spans="7:20" s="145" customFormat="1" hidden="1">
      <c r="G1359" s="152"/>
      <c r="K1359" s="128"/>
      <c r="M1359" s="114" t="s">
        <v>1945</v>
      </c>
      <c r="N1359" s="118">
        <v>0.5</v>
      </c>
      <c r="O1359" s="118">
        <v>31.9</v>
      </c>
      <c r="P1359" s="119">
        <f t="shared" si="22"/>
        <v>2.78</v>
      </c>
      <c r="Q1359" s="120" t="s">
        <v>30</v>
      </c>
      <c r="R1359" s="121" t="s">
        <v>4421</v>
      </c>
      <c r="S1359" s="122">
        <v>2.78</v>
      </c>
      <c r="T1359" s="122" t="s">
        <v>503</v>
      </c>
    </row>
    <row r="1360" spans="7:20" s="145" customFormat="1" hidden="1">
      <c r="G1360" s="152"/>
      <c r="K1360" s="128"/>
      <c r="M1360" s="114" t="s">
        <v>1946</v>
      </c>
      <c r="N1360" s="118">
        <v>0.4</v>
      </c>
      <c r="O1360" s="118">
        <v>69.3</v>
      </c>
      <c r="P1360" s="119">
        <f t="shared" si="22"/>
        <v>0.77</v>
      </c>
      <c r="Q1360" s="122" t="s">
        <v>418</v>
      </c>
      <c r="R1360" s="121" t="s">
        <v>3991</v>
      </c>
      <c r="S1360" s="122">
        <v>0.77</v>
      </c>
      <c r="T1360" s="122" t="s">
        <v>3515</v>
      </c>
    </row>
    <row r="1361" spans="7:20" s="145" customFormat="1" hidden="1">
      <c r="G1361" s="152"/>
      <c r="K1361" s="128"/>
      <c r="M1361" s="114" t="s">
        <v>1947</v>
      </c>
      <c r="N1361" s="118">
        <v>0.7</v>
      </c>
      <c r="O1361" s="118">
        <v>12.4</v>
      </c>
      <c r="P1361" s="119">
        <f t="shared" si="22"/>
        <v>1.81</v>
      </c>
      <c r="Q1361" s="122" t="s">
        <v>166</v>
      </c>
      <c r="R1361" s="121" t="s">
        <v>4463</v>
      </c>
      <c r="S1361" s="122">
        <v>1.81</v>
      </c>
      <c r="T1361" s="122" t="s">
        <v>1146</v>
      </c>
    </row>
    <row r="1362" spans="7:20" s="145" customFormat="1" hidden="1">
      <c r="G1362" s="152"/>
      <c r="K1362" s="128"/>
      <c r="M1362" s="114" t="s">
        <v>1829</v>
      </c>
      <c r="N1362" s="118">
        <v>4.2</v>
      </c>
      <c r="O1362" s="118">
        <v>57.5</v>
      </c>
      <c r="P1362" s="119">
        <f t="shared" si="22"/>
        <v>1.6</v>
      </c>
      <c r="Q1362" s="122" t="s">
        <v>1830</v>
      </c>
      <c r="R1362" s="121" t="s">
        <v>4217</v>
      </c>
      <c r="S1362" s="120">
        <v>1.6</v>
      </c>
      <c r="T1362" s="120" t="s">
        <v>338</v>
      </c>
    </row>
    <row r="1363" spans="7:20" s="145" customFormat="1" hidden="1">
      <c r="G1363" s="152"/>
      <c r="K1363" s="128"/>
      <c r="M1363" s="114" t="s">
        <v>1831</v>
      </c>
      <c r="N1363" s="118">
        <v>2.6</v>
      </c>
      <c r="O1363" s="118">
        <v>16.8</v>
      </c>
      <c r="P1363" s="119">
        <f t="shared" si="22"/>
        <v>2.1</v>
      </c>
      <c r="Q1363" s="120" t="s">
        <v>30</v>
      </c>
      <c r="R1363" s="121" t="s">
        <v>4256</v>
      </c>
      <c r="S1363" s="122">
        <v>2.1</v>
      </c>
      <c r="T1363" s="122" t="s">
        <v>377</v>
      </c>
    </row>
    <row r="1364" spans="7:20" s="145" customFormat="1" hidden="1">
      <c r="G1364" s="152"/>
      <c r="K1364" s="128"/>
      <c r="M1364" s="114" t="s">
        <v>1832</v>
      </c>
      <c r="N1364" s="118">
        <v>1.2</v>
      </c>
      <c r="O1364" s="118">
        <v>15.1</v>
      </c>
      <c r="P1364" s="119">
        <f t="shared" si="22"/>
        <v>1.3</v>
      </c>
      <c r="Q1364" s="122" t="s">
        <v>418</v>
      </c>
      <c r="R1364" s="121" t="s">
        <v>3957</v>
      </c>
      <c r="S1364" s="122">
        <v>1.3</v>
      </c>
      <c r="T1364" s="122" t="s">
        <v>452</v>
      </c>
    </row>
    <row r="1365" spans="7:20" s="145" customFormat="1" hidden="1">
      <c r="G1365" s="152"/>
      <c r="K1365" s="128"/>
      <c r="M1365" s="114" t="s">
        <v>1948</v>
      </c>
      <c r="N1365" s="118">
        <v>1.6</v>
      </c>
      <c r="O1365" s="118" t="s">
        <v>30</v>
      </c>
      <c r="P1365" s="119">
        <f t="shared" si="22"/>
        <v>2.9</v>
      </c>
      <c r="Q1365" s="122" t="s">
        <v>418</v>
      </c>
      <c r="R1365" s="121" t="s">
        <v>4340</v>
      </c>
      <c r="S1365" s="122">
        <v>2.9</v>
      </c>
      <c r="T1365" s="122" t="s">
        <v>343</v>
      </c>
    </row>
    <row r="1366" spans="7:20" s="145" customFormat="1" hidden="1">
      <c r="G1366" s="152"/>
      <c r="K1366" s="128"/>
      <c r="M1366" s="114" t="s">
        <v>1949</v>
      </c>
      <c r="N1366" s="118">
        <v>19</v>
      </c>
      <c r="O1366" s="118">
        <v>0</v>
      </c>
      <c r="P1366" s="119">
        <f t="shared" si="22"/>
        <v>2.5</v>
      </c>
      <c r="Q1366" s="122" t="s">
        <v>213</v>
      </c>
      <c r="R1366" s="121" t="s">
        <v>4220</v>
      </c>
      <c r="S1366" s="122">
        <v>2.5</v>
      </c>
      <c r="T1366" s="122" t="s">
        <v>719</v>
      </c>
    </row>
    <row r="1367" spans="7:20" s="145" customFormat="1" hidden="1">
      <c r="G1367" s="152"/>
      <c r="K1367" s="128"/>
      <c r="M1367" s="114" t="s">
        <v>1950</v>
      </c>
      <c r="N1367" s="118">
        <v>1.5</v>
      </c>
      <c r="O1367" s="118">
        <v>19.7</v>
      </c>
      <c r="P1367" s="119">
        <f t="shared" si="22"/>
        <v>1.97</v>
      </c>
      <c r="Q1367" s="122" t="s">
        <v>166</v>
      </c>
      <c r="R1367" s="121" t="s">
        <v>4416</v>
      </c>
      <c r="S1367" s="122">
        <v>1.97</v>
      </c>
      <c r="T1367" s="122" t="s">
        <v>3575</v>
      </c>
    </row>
    <row r="1368" spans="7:20" s="145" customFormat="1" hidden="1">
      <c r="G1368" s="152"/>
      <c r="K1368" s="128"/>
      <c r="M1368" s="114" t="s">
        <v>1951</v>
      </c>
      <c r="N1368" s="118">
        <v>14.7</v>
      </c>
      <c r="O1368" s="118">
        <v>0</v>
      </c>
      <c r="P1368" s="119">
        <f t="shared" si="22"/>
        <v>1.9</v>
      </c>
      <c r="Q1368" s="120" t="s">
        <v>147</v>
      </c>
      <c r="R1368" s="121" t="s">
        <v>4473</v>
      </c>
      <c r="S1368" s="122">
        <v>1.9</v>
      </c>
      <c r="T1368" s="122" t="s">
        <v>797</v>
      </c>
    </row>
    <row r="1369" spans="7:20" s="145" customFormat="1" hidden="1">
      <c r="G1369" s="152"/>
      <c r="K1369" s="128"/>
      <c r="M1369" s="114" t="s">
        <v>1952</v>
      </c>
      <c r="N1369" s="118">
        <v>19.5</v>
      </c>
      <c r="O1369" s="118">
        <v>0</v>
      </c>
      <c r="P1369" s="119">
        <f t="shared" si="22"/>
        <v>1.9</v>
      </c>
      <c r="Q1369" s="120" t="s">
        <v>147</v>
      </c>
      <c r="R1369" s="121" t="s">
        <v>4051</v>
      </c>
      <c r="S1369" s="122">
        <v>1.9</v>
      </c>
      <c r="T1369" s="122" t="s">
        <v>797</v>
      </c>
    </row>
    <row r="1370" spans="7:20" s="145" customFormat="1" hidden="1">
      <c r="G1370" s="152"/>
      <c r="K1370" s="128"/>
      <c r="M1370" s="114" t="s">
        <v>1953</v>
      </c>
      <c r="N1370" s="118">
        <v>14.4</v>
      </c>
      <c r="O1370" s="118">
        <v>5.9</v>
      </c>
      <c r="P1370" s="119">
        <f t="shared" si="22"/>
        <v>0.7</v>
      </c>
      <c r="Q1370" s="122" t="s">
        <v>1311</v>
      </c>
      <c r="R1370" s="121" t="s">
        <v>4467</v>
      </c>
      <c r="S1370" s="122">
        <v>0.7</v>
      </c>
      <c r="T1370" s="122" t="s">
        <v>404</v>
      </c>
    </row>
    <row r="1371" spans="7:20" s="145" customFormat="1" hidden="1">
      <c r="G1371" s="152"/>
      <c r="K1371" s="128"/>
      <c r="M1371" s="114" t="s">
        <v>1954</v>
      </c>
      <c r="N1371" s="118">
        <v>15.9</v>
      </c>
      <c r="O1371" s="118">
        <v>9.1</v>
      </c>
      <c r="P1371" s="119">
        <f t="shared" si="22"/>
        <v>2.8</v>
      </c>
      <c r="Q1371" s="122" t="s">
        <v>1955</v>
      </c>
      <c r="R1371" s="121" t="s">
        <v>4311</v>
      </c>
      <c r="S1371" s="122">
        <v>2.8</v>
      </c>
      <c r="T1371" s="122" t="s">
        <v>213</v>
      </c>
    </row>
    <row r="1372" spans="7:20" s="145" customFormat="1" hidden="1">
      <c r="G1372" s="152"/>
      <c r="K1372" s="128"/>
      <c r="M1372" s="114" t="s">
        <v>1956</v>
      </c>
      <c r="N1372" s="118">
        <v>3.4</v>
      </c>
      <c r="O1372" s="118">
        <v>6.6</v>
      </c>
      <c r="P1372" s="119">
        <f t="shared" si="22"/>
        <v>0.8</v>
      </c>
      <c r="Q1372" s="122" t="s">
        <v>283</v>
      </c>
      <c r="R1372" s="121" t="s">
        <v>4226</v>
      </c>
      <c r="S1372" s="122">
        <v>0.8</v>
      </c>
      <c r="T1372" s="122" t="s">
        <v>2549</v>
      </c>
    </row>
    <row r="1373" spans="7:20" s="145" customFormat="1" hidden="1">
      <c r="G1373" s="152"/>
      <c r="K1373" s="128"/>
      <c r="M1373" s="114" t="s">
        <v>1838</v>
      </c>
      <c r="N1373" s="118">
        <v>8.5</v>
      </c>
      <c r="O1373" s="118">
        <v>25.8</v>
      </c>
      <c r="P1373" s="119">
        <f t="shared" si="22"/>
        <v>1.1299999999999999</v>
      </c>
      <c r="Q1373" s="122" t="s">
        <v>642</v>
      </c>
      <c r="R1373" s="121" t="s">
        <v>4122</v>
      </c>
      <c r="S1373" s="122">
        <v>1.1299999999999999</v>
      </c>
      <c r="T1373" s="122" t="s">
        <v>3288</v>
      </c>
    </row>
    <row r="1374" spans="7:20" s="145" customFormat="1" hidden="1">
      <c r="G1374" s="152"/>
      <c r="K1374" s="128"/>
      <c r="M1374" s="114" t="s">
        <v>1839</v>
      </c>
      <c r="N1374" s="118">
        <v>11.7</v>
      </c>
      <c r="O1374" s="118">
        <v>4.5999999999999996</v>
      </c>
      <c r="P1374" s="119">
        <f t="shared" si="22"/>
        <v>2.75</v>
      </c>
      <c r="Q1374" s="122" t="s">
        <v>1958</v>
      </c>
      <c r="R1374" s="121" t="s">
        <v>3919</v>
      </c>
      <c r="S1374" s="120">
        <v>2.75</v>
      </c>
      <c r="T1374" s="120" t="s">
        <v>499</v>
      </c>
    </row>
    <row r="1375" spans="7:20" s="145" customFormat="1" hidden="1">
      <c r="G1375" s="152"/>
      <c r="K1375" s="128"/>
      <c r="M1375" s="114" t="s">
        <v>1959</v>
      </c>
      <c r="N1375" s="118">
        <v>11</v>
      </c>
      <c r="O1375" s="118">
        <v>4</v>
      </c>
      <c r="P1375" s="119">
        <f t="shared" si="22"/>
        <v>2.13</v>
      </c>
      <c r="Q1375" s="122" t="s">
        <v>1960</v>
      </c>
      <c r="R1375" s="121" t="s">
        <v>4123</v>
      </c>
      <c r="S1375" s="122">
        <v>2.13</v>
      </c>
      <c r="T1375" s="122" t="s">
        <v>2852</v>
      </c>
    </row>
    <row r="1376" spans="7:20" s="145" customFormat="1" hidden="1">
      <c r="G1376" s="152"/>
      <c r="K1376" s="128"/>
      <c r="M1376" s="114" t="s">
        <v>1961</v>
      </c>
      <c r="N1376" s="118">
        <v>11.4</v>
      </c>
      <c r="O1376" s="118">
        <v>3.2</v>
      </c>
      <c r="P1376" s="119">
        <f t="shared" si="22"/>
        <v>2.41</v>
      </c>
      <c r="Q1376" s="122" t="s">
        <v>1847</v>
      </c>
      <c r="R1376" s="121" t="s">
        <v>4457</v>
      </c>
      <c r="S1376" s="122">
        <v>2.41</v>
      </c>
      <c r="T1376" s="122" t="s">
        <v>982</v>
      </c>
    </row>
    <row r="1377" spans="7:20" s="145" customFormat="1" hidden="1">
      <c r="G1377" s="152"/>
      <c r="K1377" s="128"/>
      <c r="M1377" s="114" t="s">
        <v>1964</v>
      </c>
      <c r="N1377" s="118">
        <v>4.8</v>
      </c>
      <c r="O1377" s="118">
        <v>27.3</v>
      </c>
      <c r="P1377" s="119">
        <f t="shared" si="22"/>
        <v>1.98</v>
      </c>
      <c r="Q1377" s="122" t="s">
        <v>1965</v>
      </c>
      <c r="R1377" s="121" t="s">
        <v>3969</v>
      </c>
      <c r="S1377" s="122">
        <v>1.98</v>
      </c>
      <c r="T1377" s="122" t="s">
        <v>3788</v>
      </c>
    </row>
    <row r="1378" spans="7:20" s="145" customFormat="1" hidden="1">
      <c r="G1378" s="152"/>
      <c r="K1378" s="128"/>
      <c r="M1378" s="114" t="s">
        <v>1963</v>
      </c>
      <c r="N1378" s="118">
        <v>4.8</v>
      </c>
      <c r="O1378" s="118">
        <v>27</v>
      </c>
      <c r="P1378" s="119">
        <f t="shared" si="22"/>
        <v>2.68</v>
      </c>
      <c r="Q1378" s="122" t="s">
        <v>1149</v>
      </c>
      <c r="R1378" s="121" t="s">
        <v>3969</v>
      </c>
      <c r="S1378" s="122">
        <v>2.68</v>
      </c>
      <c r="T1378" s="122" t="s">
        <v>499</v>
      </c>
    </row>
    <row r="1379" spans="7:20" s="145" customFormat="1" hidden="1">
      <c r="G1379" s="152"/>
      <c r="K1379" s="128"/>
      <c r="M1379" s="114" t="s">
        <v>1967</v>
      </c>
      <c r="N1379" s="118">
        <v>23.7</v>
      </c>
      <c r="O1379" s="118">
        <v>0</v>
      </c>
      <c r="P1379" s="119">
        <f t="shared" si="22"/>
        <v>2.44</v>
      </c>
      <c r="Q1379" s="120" t="s">
        <v>147</v>
      </c>
      <c r="R1379" s="121" t="s">
        <v>4559</v>
      </c>
      <c r="S1379" s="122">
        <v>2.44</v>
      </c>
      <c r="T1379" s="122" t="s">
        <v>857</v>
      </c>
    </row>
    <row r="1380" spans="7:20" s="145" customFormat="1" hidden="1">
      <c r="G1380" s="152"/>
      <c r="K1380" s="128"/>
      <c r="M1380" s="114" t="s">
        <v>1968</v>
      </c>
      <c r="N1380" s="118">
        <v>17</v>
      </c>
      <c r="O1380" s="118">
        <v>0</v>
      </c>
      <c r="P1380" s="119">
        <f t="shared" si="22"/>
        <v>1.3</v>
      </c>
      <c r="Q1380" s="122" t="s">
        <v>141</v>
      </c>
      <c r="R1380" s="121" t="s">
        <v>3773</v>
      </c>
      <c r="S1380" s="122">
        <v>1.3</v>
      </c>
      <c r="T1380" s="122" t="s">
        <v>223</v>
      </c>
    </row>
    <row r="1381" spans="7:20" s="145" customFormat="1" hidden="1">
      <c r="G1381" s="152"/>
      <c r="K1381" s="128"/>
      <c r="M1381" s="114" t="s">
        <v>1969</v>
      </c>
      <c r="N1381" s="118">
        <v>17.2</v>
      </c>
      <c r="O1381" s="118">
        <v>0</v>
      </c>
      <c r="P1381" s="119">
        <f t="shared" si="22"/>
        <v>0.7</v>
      </c>
      <c r="Q1381" s="122" t="s">
        <v>728</v>
      </c>
      <c r="R1381" s="121" t="s">
        <v>4197</v>
      </c>
      <c r="S1381" s="122">
        <v>0.7</v>
      </c>
      <c r="T1381" s="122" t="s">
        <v>285</v>
      </c>
    </row>
    <row r="1382" spans="7:20" s="145" customFormat="1" hidden="1">
      <c r="G1382" s="152"/>
      <c r="K1382" s="128"/>
      <c r="M1382" s="114" t="s">
        <v>1970</v>
      </c>
      <c r="N1382" s="118">
        <v>24.5</v>
      </c>
      <c r="O1382" s="118">
        <v>0</v>
      </c>
      <c r="P1382" s="119">
        <f t="shared" si="22"/>
        <v>0.9</v>
      </c>
      <c r="Q1382" s="122" t="s">
        <v>661</v>
      </c>
      <c r="R1382" s="121" t="s">
        <v>4032</v>
      </c>
      <c r="S1382" s="122">
        <v>0.9</v>
      </c>
      <c r="T1382" s="122" t="s">
        <v>548</v>
      </c>
    </row>
    <row r="1383" spans="7:20" s="145" customFormat="1" hidden="1">
      <c r="G1383" s="152"/>
      <c r="K1383" s="128"/>
      <c r="M1383" s="114" t="s">
        <v>1971</v>
      </c>
      <c r="N1383" s="118">
        <v>29.2</v>
      </c>
      <c r="O1383" s="118">
        <v>0</v>
      </c>
      <c r="P1383" s="119">
        <f t="shared" si="22"/>
        <v>2</v>
      </c>
      <c r="Q1383" s="120" t="s">
        <v>147</v>
      </c>
      <c r="R1383" s="121" t="s">
        <v>4279</v>
      </c>
      <c r="S1383" s="120">
        <v>2</v>
      </c>
      <c r="T1383" s="120" t="s">
        <v>377</v>
      </c>
    </row>
    <row r="1384" spans="7:20" s="145" customFormat="1" hidden="1">
      <c r="G1384" s="152"/>
      <c r="K1384" s="128"/>
      <c r="M1384" s="114" t="s">
        <v>1972</v>
      </c>
      <c r="N1384" s="118">
        <v>15.5</v>
      </c>
      <c r="O1384" s="118">
        <v>0</v>
      </c>
      <c r="P1384" s="119">
        <f t="shared" si="22"/>
        <v>1.2</v>
      </c>
      <c r="Q1384" s="122" t="s">
        <v>141</v>
      </c>
      <c r="R1384" s="121" t="s">
        <v>3782</v>
      </c>
      <c r="S1384" s="122">
        <v>1.2</v>
      </c>
      <c r="T1384" s="122" t="s">
        <v>452</v>
      </c>
    </row>
    <row r="1385" spans="7:20" s="145" customFormat="1" hidden="1">
      <c r="G1385" s="152"/>
      <c r="K1385" s="128"/>
      <c r="M1385" s="114" t="s">
        <v>1973</v>
      </c>
      <c r="N1385" s="118">
        <v>24.4</v>
      </c>
      <c r="O1385" s="118">
        <v>0</v>
      </c>
      <c r="P1385" s="119">
        <f t="shared" si="22"/>
        <v>2</v>
      </c>
      <c r="Q1385" s="122" t="s">
        <v>332</v>
      </c>
      <c r="R1385" s="121" t="s">
        <v>4230</v>
      </c>
      <c r="S1385" s="122">
        <v>2</v>
      </c>
      <c r="T1385" s="122" t="s">
        <v>377</v>
      </c>
    </row>
    <row r="1386" spans="7:20" s="145" customFormat="1" hidden="1">
      <c r="G1386" s="152"/>
      <c r="K1386" s="128"/>
      <c r="M1386" s="114" t="s">
        <v>1974</v>
      </c>
      <c r="N1386" s="118">
        <v>18.600000000000001</v>
      </c>
      <c r="O1386" s="118" t="s">
        <v>30</v>
      </c>
      <c r="P1386" s="119">
        <f t="shared" si="22"/>
        <v>2.2999999999999998</v>
      </c>
      <c r="Q1386" s="122" t="s">
        <v>2079</v>
      </c>
      <c r="R1386" s="121" t="s">
        <v>4039</v>
      </c>
      <c r="S1386" s="122">
        <v>2.2999999999999998</v>
      </c>
      <c r="T1386" s="122" t="s">
        <v>466</v>
      </c>
    </row>
    <row r="1387" spans="7:20" s="145" customFormat="1" hidden="1">
      <c r="G1387" s="152"/>
      <c r="K1387" s="128"/>
      <c r="M1387" s="114" t="s">
        <v>2080</v>
      </c>
      <c r="N1387" s="118">
        <v>21.7</v>
      </c>
      <c r="O1387" s="118">
        <v>0</v>
      </c>
      <c r="P1387" s="119">
        <f t="shared" si="22"/>
        <v>2.5</v>
      </c>
      <c r="Q1387" s="122" t="s">
        <v>1778</v>
      </c>
      <c r="R1387" s="121" t="s">
        <v>4044</v>
      </c>
      <c r="S1387" s="122">
        <v>2.5</v>
      </c>
      <c r="T1387" s="122" t="s">
        <v>234</v>
      </c>
    </row>
    <row r="1388" spans="7:20" s="145" customFormat="1" hidden="1">
      <c r="G1388" s="152"/>
      <c r="K1388" s="128"/>
      <c r="M1388" s="114" t="s">
        <v>2182</v>
      </c>
      <c r="N1388" s="118">
        <v>19.3</v>
      </c>
      <c r="O1388" s="118">
        <v>0</v>
      </c>
      <c r="P1388" s="119">
        <f t="shared" si="22"/>
        <v>2.5</v>
      </c>
      <c r="Q1388" s="122" t="s">
        <v>2183</v>
      </c>
      <c r="R1388" s="121" t="s">
        <v>3828</v>
      </c>
      <c r="S1388" s="122">
        <v>2.5</v>
      </c>
      <c r="T1388" s="122" t="s">
        <v>234</v>
      </c>
    </row>
    <row r="1389" spans="7:20" s="145" customFormat="1" hidden="1">
      <c r="G1389" s="152"/>
      <c r="K1389" s="128"/>
      <c r="M1389" s="114" t="s">
        <v>2184</v>
      </c>
      <c r="N1389" s="118">
        <v>1.1000000000000001</v>
      </c>
      <c r="O1389" s="118">
        <v>10.6</v>
      </c>
      <c r="P1389" s="119">
        <f t="shared" si="22"/>
        <v>2.8</v>
      </c>
      <c r="Q1389" s="120" t="s">
        <v>147</v>
      </c>
      <c r="R1389" s="121" t="s">
        <v>4375</v>
      </c>
      <c r="S1389" s="122">
        <v>2.8</v>
      </c>
      <c r="T1389" s="122" t="s">
        <v>343</v>
      </c>
    </row>
    <row r="1390" spans="7:20" s="145" customFormat="1" hidden="1">
      <c r="G1390" s="152"/>
      <c r="K1390" s="128"/>
      <c r="M1390" s="114" t="s">
        <v>2185</v>
      </c>
      <c r="N1390" s="118">
        <v>1</v>
      </c>
      <c r="O1390" s="118">
        <v>9.1</v>
      </c>
      <c r="P1390" s="119">
        <f t="shared" si="22"/>
        <v>2.6</v>
      </c>
      <c r="Q1390" s="120" t="s">
        <v>147</v>
      </c>
      <c r="R1390" s="121" t="s">
        <v>3953</v>
      </c>
      <c r="S1390" s="122">
        <v>2.6</v>
      </c>
      <c r="T1390" s="122" t="s">
        <v>468</v>
      </c>
    </row>
    <row r="1391" spans="7:20" s="145" customFormat="1" hidden="1">
      <c r="G1391" s="152"/>
      <c r="K1391" s="128"/>
      <c r="M1391" s="114" t="s">
        <v>2186</v>
      </c>
      <c r="N1391" s="118">
        <v>2.4</v>
      </c>
      <c r="O1391" s="118">
        <v>16.399999999999999</v>
      </c>
      <c r="P1391" s="119">
        <f t="shared" si="22"/>
        <v>2.7</v>
      </c>
      <c r="Q1391" s="122" t="s">
        <v>2189</v>
      </c>
      <c r="R1391" s="121" t="s">
        <v>3962</v>
      </c>
      <c r="S1391" s="122">
        <v>2.7</v>
      </c>
      <c r="T1391" s="122" t="s">
        <v>213</v>
      </c>
    </row>
    <row r="1392" spans="7:20" s="145" customFormat="1" hidden="1">
      <c r="G1392" s="152"/>
      <c r="K1392" s="128"/>
      <c r="M1392" s="114" t="s">
        <v>2306</v>
      </c>
      <c r="N1392" s="118">
        <v>25.3</v>
      </c>
      <c r="O1392" s="118">
        <v>1.3</v>
      </c>
      <c r="P1392" s="119">
        <f t="shared" si="22"/>
        <v>2.7</v>
      </c>
      <c r="Q1392" s="122" t="s">
        <v>2307</v>
      </c>
      <c r="R1392" s="121" t="s">
        <v>3892</v>
      </c>
      <c r="S1392" s="122">
        <v>2.7</v>
      </c>
      <c r="T1392" s="122" t="s">
        <v>213</v>
      </c>
    </row>
    <row r="1393" spans="7:20" s="145" customFormat="1" hidden="1">
      <c r="G1393" s="152"/>
      <c r="K1393" s="128"/>
      <c r="M1393" s="114" t="s">
        <v>2088</v>
      </c>
      <c r="N1393" s="118">
        <v>23.8</v>
      </c>
      <c r="O1393" s="118">
        <v>9.6999999999999993</v>
      </c>
      <c r="P1393" s="119">
        <f t="shared" si="22"/>
        <v>2.5</v>
      </c>
      <c r="Q1393" s="122" t="s">
        <v>2089</v>
      </c>
      <c r="R1393" s="121" t="s">
        <v>4223</v>
      </c>
      <c r="S1393" s="122">
        <v>2.5</v>
      </c>
      <c r="T1393" s="122" t="s">
        <v>234</v>
      </c>
    </row>
    <row r="1394" spans="7:20" s="145" customFormat="1" hidden="1">
      <c r="G1394" s="152"/>
      <c r="K1394" s="128"/>
      <c r="M1394" s="114" t="s">
        <v>2090</v>
      </c>
      <c r="N1394" s="118">
        <v>1.2</v>
      </c>
      <c r="O1394" s="118">
        <v>3.1</v>
      </c>
      <c r="P1394" s="119">
        <f t="shared" si="22"/>
        <v>2.58</v>
      </c>
      <c r="Q1394" s="120" t="s">
        <v>30</v>
      </c>
      <c r="R1394" s="121" t="s">
        <v>4544</v>
      </c>
      <c r="S1394" s="122">
        <v>2.58</v>
      </c>
      <c r="T1394" s="122" t="s">
        <v>734</v>
      </c>
    </row>
    <row r="1395" spans="7:20" s="145" customFormat="1" hidden="1">
      <c r="G1395" s="152"/>
      <c r="K1395" s="128"/>
      <c r="M1395" s="114" t="s">
        <v>2091</v>
      </c>
      <c r="N1395" s="118">
        <v>1.6</v>
      </c>
      <c r="O1395" s="118">
        <v>3.7</v>
      </c>
      <c r="P1395" s="119">
        <f t="shared" si="22"/>
        <v>2.5099999999999998</v>
      </c>
      <c r="Q1395" s="120" t="s">
        <v>30</v>
      </c>
      <c r="R1395" s="121" t="s">
        <v>4041</v>
      </c>
      <c r="S1395" s="122">
        <v>2.5099999999999998</v>
      </c>
      <c r="T1395" s="122" t="s">
        <v>450</v>
      </c>
    </row>
    <row r="1396" spans="7:20" s="145" customFormat="1" hidden="1">
      <c r="G1396" s="152"/>
      <c r="K1396" s="128"/>
      <c r="M1396" s="114" t="s">
        <v>1985</v>
      </c>
      <c r="N1396" s="118">
        <v>5.7</v>
      </c>
      <c r="O1396" s="118">
        <v>13.8</v>
      </c>
      <c r="P1396" s="119">
        <f t="shared" si="22"/>
        <v>1.76</v>
      </c>
      <c r="Q1396" s="122" t="s">
        <v>1986</v>
      </c>
      <c r="R1396" s="121" t="s">
        <v>4154</v>
      </c>
      <c r="S1396" s="122">
        <v>1.76</v>
      </c>
      <c r="T1396" s="122" t="s">
        <v>1067</v>
      </c>
    </row>
    <row r="1397" spans="7:20" s="145" customFormat="1" hidden="1">
      <c r="G1397" s="152"/>
      <c r="K1397" s="128"/>
      <c r="M1397" s="114" t="s">
        <v>1987</v>
      </c>
      <c r="N1397" s="118">
        <v>0.9</v>
      </c>
      <c r="O1397" s="118">
        <v>9.3000000000000007</v>
      </c>
      <c r="P1397" s="119">
        <f t="shared" si="22"/>
        <v>2.5</v>
      </c>
      <c r="Q1397" s="120" t="s">
        <v>147</v>
      </c>
      <c r="R1397" s="121" t="s">
        <v>4558</v>
      </c>
      <c r="S1397" s="122">
        <v>2.5</v>
      </c>
      <c r="T1397" s="122" t="s">
        <v>450</v>
      </c>
    </row>
    <row r="1398" spans="7:20" s="145" customFormat="1" hidden="1">
      <c r="G1398" s="152"/>
      <c r="K1398" s="128"/>
      <c r="M1398" s="114" t="s">
        <v>1988</v>
      </c>
      <c r="N1398" s="118">
        <v>0.4</v>
      </c>
      <c r="O1398" s="118">
        <v>1.5</v>
      </c>
      <c r="P1398" s="119">
        <f t="shared" si="22"/>
        <v>2.11</v>
      </c>
      <c r="Q1398" s="120" t="s">
        <v>30</v>
      </c>
      <c r="R1398" s="121" t="s">
        <v>4464</v>
      </c>
      <c r="S1398" s="122">
        <v>2.11</v>
      </c>
      <c r="T1398" s="122" t="s">
        <v>322</v>
      </c>
    </row>
    <row r="1399" spans="7:20" s="145" customFormat="1" hidden="1">
      <c r="G1399" s="152"/>
      <c r="K1399" s="128"/>
      <c r="M1399" s="114" t="s">
        <v>1989</v>
      </c>
      <c r="N1399" s="118">
        <v>0.3</v>
      </c>
      <c r="O1399" s="118">
        <v>2.4</v>
      </c>
      <c r="P1399" s="119">
        <f t="shared" si="22"/>
        <v>2.0699999999999998</v>
      </c>
      <c r="Q1399" s="120" t="s">
        <v>30</v>
      </c>
      <c r="R1399" s="121" t="s">
        <v>4297</v>
      </c>
      <c r="S1399" s="122">
        <v>2.0699999999999998</v>
      </c>
      <c r="T1399" s="122" t="s">
        <v>141</v>
      </c>
    </row>
    <row r="1400" spans="7:20" s="145" customFormat="1" hidden="1">
      <c r="G1400" s="152"/>
      <c r="K1400" s="128"/>
      <c r="M1400" s="114" t="s">
        <v>1990</v>
      </c>
      <c r="N1400" s="118">
        <v>0.3</v>
      </c>
      <c r="O1400" s="118">
        <v>0.5</v>
      </c>
      <c r="P1400" s="119">
        <f t="shared" si="22"/>
        <v>2.06</v>
      </c>
      <c r="Q1400" s="120" t="s">
        <v>30</v>
      </c>
      <c r="R1400" s="121" t="s">
        <v>4538</v>
      </c>
      <c r="S1400" s="122">
        <v>2.06</v>
      </c>
      <c r="T1400" s="122" t="s">
        <v>141</v>
      </c>
    </row>
    <row r="1401" spans="7:20" s="145" customFormat="1" hidden="1">
      <c r="G1401" s="152"/>
      <c r="K1401" s="128"/>
      <c r="M1401" s="114" t="s">
        <v>1991</v>
      </c>
      <c r="N1401" s="118">
        <v>0.3</v>
      </c>
      <c r="O1401" s="118" t="s">
        <v>30</v>
      </c>
      <c r="P1401" s="119">
        <f t="shared" si="22"/>
        <v>2.5099999999999998</v>
      </c>
      <c r="Q1401" s="120" t="s">
        <v>30</v>
      </c>
      <c r="R1401" s="121" t="s">
        <v>4563</v>
      </c>
      <c r="S1401" s="122">
        <v>2.5099999999999998</v>
      </c>
      <c r="T1401" s="122" t="s">
        <v>1495</v>
      </c>
    </row>
    <row r="1402" spans="7:20" s="145" customFormat="1" hidden="1">
      <c r="G1402" s="152"/>
      <c r="K1402" s="128"/>
      <c r="M1402" s="114" t="s">
        <v>1992</v>
      </c>
      <c r="N1402" s="118">
        <v>0.3</v>
      </c>
      <c r="O1402" s="120" t="s">
        <v>30</v>
      </c>
      <c r="P1402" s="119">
        <f t="shared" si="22"/>
        <v>2.0099999999999998</v>
      </c>
      <c r="Q1402" s="120" t="s">
        <v>30</v>
      </c>
      <c r="R1402" s="121" t="s">
        <v>4540</v>
      </c>
      <c r="S1402" s="122">
        <v>2.0099999999999998</v>
      </c>
      <c r="T1402" s="122" t="s">
        <v>141</v>
      </c>
    </row>
    <row r="1403" spans="7:20" s="145" customFormat="1" hidden="1">
      <c r="G1403" s="152"/>
      <c r="K1403" s="128"/>
      <c r="M1403" s="114" t="s">
        <v>1993</v>
      </c>
      <c r="N1403" s="118">
        <v>16.399999999999999</v>
      </c>
      <c r="O1403" s="118">
        <v>2.2999999999999998</v>
      </c>
      <c r="P1403" s="119">
        <f t="shared" si="22"/>
        <v>2.59</v>
      </c>
      <c r="Q1403" s="122" t="s">
        <v>1994</v>
      </c>
      <c r="R1403" s="121" t="s">
        <v>3950</v>
      </c>
      <c r="S1403" s="122">
        <v>2.59</v>
      </c>
      <c r="T1403" s="122" t="s">
        <v>454</v>
      </c>
    </row>
    <row r="1404" spans="7:20" s="145" customFormat="1" hidden="1">
      <c r="G1404" s="152"/>
      <c r="K1404" s="128"/>
      <c r="M1404" s="114" t="s">
        <v>1995</v>
      </c>
      <c r="N1404" s="118">
        <v>19</v>
      </c>
      <c r="O1404" s="118">
        <v>0</v>
      </c>
      <c r="P1404" s="119">
        <f t="shared" si="22"/>
        <v>0.7</v>
      </c>
      <c r="Q1404" s="122" t="s">
        <v>1996</v>
      </c>
      <c r="R1404" s="121" t="s">
        <v>4155</v>
      </c>
      <c r="S1404" s="122">
        <v>0.7</v>
      </c>
      <c r="T1404" s="122" t="s">
        <v>254</v>
      </c>
    </row>
    <row r="1405" spans="7:20" s="145" customFormat="1" hidden="1">
      <c r="G1405" s="152"/>
      <c r="K1405" s="128"/>
      <c r="M1405" s="114" t="s">
        <v>2097</v>
      </c>
      <c r="N1405" s="118">
        <v>27.7</v>
      </c>
      <c r="O1405" s="118">
        <v>0</v>
      </c>
      <c r="P1405" s="119">
        <f t="shared" si="22"/>
        <v>1.8</v>
      </c>
      <c r="Q1405" s="122" t="s">
        <v>397</v>
      </c>
      <c r="R1405" s="121" t="s">
        <v>4146</v>
      </c>
      <c r="S1405" s="122">
        <v>1.8</v>
      </c>
      <c r="T1405" s="122" t="s">
        <v>543</v>
      </c>
    </row>
    <row r="1406" spans="7:20" s="145" customFormat="1" hidden="1">
      <c r="G1406" s="152"/>
      <c r="K1406" s="128"/>
      <c r="M1406" s="114" t="s">
        <v>2098</v>
      </c>
      <c r="N1406" s="118">
        <v>24.3</v>
      </c>
      <c r="O1406" s="118">
        <v>0</v>
      </c>
      <c r="P1406" s="119">
        <f t="shared" si="22"/>
        <v>2.2000000000000002</v>
      </c>
      <c r="Q1406" s="122" t="s">
        <v>2099</v>
      </c>
      <c r="R1406" s="121" t="s">
        <v>4474</v>
      </c>
      <c r="S1406" s="122">
        <v>2.2000000000000002</v>
      </c>
      <c r="T1406" s="122" t="s">
        <v>466</v>
      </c>
    </row>
    <row r="1407" spans="7:20" s="145" customFormat="1" hidden="1">
      <c r="G1407" s="152"/>
      <c r="K1407" s="128"/>
      <c r="M1407" s="114" t="s">
        <v>2100</v>
      </c>
      <c r="N1407" s="118">
        <v>17.5</v>
      </c>
      <c r="O1407" s="118">
        <v>0</v>
      </c>
      <c r="P1407" s="119">
        <f t="shared" si="22"/>
        <v>2.7</v>
      </c>
      <c r="Q1407" s="122" t="s">
        <v>961</v>
      </c>
      <c r="R1407" s="121" t="s">
        <v>3916</v>
      </c>
      <c r="S1407" s="122">
        <v>2.7</v>
      </c>
      <c r="T1407" s="122" t="s">
        <v>343</v>
      </c>
    </row>
    <row r="1408" spans="7:20" s="145" customFormat="1" hidden="1">
      <c r="G1408" s="152"/>
      <c r="K1408" s="128"/>
      <c r="M1408" s="114" t="s">
        <v>2002</v>
      </c>
      <c r="N1408" s="118">
        <v>14.1</v>
      </c>
      <c r="O1408" s="118">
        <v>0</v>
      </c>
      <c r="P1408" s="119">
        <f t="shared" si="22"/>
        <v>1.3</v>
      </c>
      <c r="Q1408" s="122" t="s">
        <v>240</v>
      </c>
      <c r="R1408" s="121" t="s">
        <v>4270</v>
      </c>
      <c r="S1408" s="122">
        <v>1.3</v>
      </c>
      <c r="T1408" s="122" t="s">
        <v>283</v>
      </c>
    </row>
    <row r="1409" spans="7:20" s="145" customFormat="1" hidden="1">
      <c r="G1409" s="152"/>
      <c r="K1409" s="128"/>
      <c r="M1409" s="114" t="s">
        <v>2102</v>
      </c>
      <c r="N1409" s="118">
        <v>28.5</v>
      </c>
      <c r="O1409" s="118">
        <v>0</v>
      </c>
      <c r="P1409" s="119">
        <f t="shared" si="22"/>
        <v>1.6</v>
      </c>
      <c r="Q1409" s="122" t="s">
        <v>397</v>
      </c>
      <c r="R1409" s="121" t="s">
        <v>4556</v>
      </c>
      <c r="S1409" s="122">
        <v>1.6</v>
      </c>
      <c r="T1409" s="122" t="s">
        <v>1146</v>
      </c>
    </row>
    <row r="1410" spans="7:20" s="145" customFormat="1" hidden="1">
      <c r="G1410" s="152"/>
      <c r="K1410" s="128"/>
      <c r="M1410" s="114" t="s">
        <v>2103</v>
      </c>
      <c r="N1410" s="118">
        <v>24.5</v>
      </c>
      <c r="O1410" s="118">
        <v>0</v>
      </c>
      <c r="P1410" s="119">
        <f t="shared" si="22"/>
        <v>2.5</v>
      </c>
      <c r="Q1410" s="122" t="s">
        <v>2104</v>
      </c>
      <c r="R1410" s="121" t="s">
        <v>3831</v>
      </c>
      <c r="S1410" s="122">
        <v>2.5</v>
      </c>
      <c r="T1410" s="122" t="s">
        <v>468</v>
      </c>
    </row>
    <row r="1411" spans="7:20" s="145" customFormat="1" hidden="1">
      <c r="G1411" s="152"/>
      <c r="K1411" s="128"/>
      <c r="M1411" s="114" t="s">
        <v>2009</v>
      </c>
      <c r="N1411" s="118">
        <v>17.600000000000001</v>
      </c>
      <c r="O1411" s="118">
        <v>0</v>
      </c>
      <c r="P1411" s="119">
        <f t="shared" si="22"/>
        <v>2.5299999999999998</v>
      </c>
      <c r="Q1411" s="122" t="s">
        <v>2108</v>
      </c>
      <c r="R1411" s="121" t="s">
        <v>4028</v>
      </c>
      <c r="S1411" s="122">
        <v>2.5299999999999998</v>
      </c>
      <c r="T1411" s="122" t="s">
        <v>772</v>
      </c>
    </row>
    <row r="1412" spans="7:20" s="145" customFormat="1" hidden="1">
      <c r="G1412" s="152"/>
      <c r="K1412" s="128"/>
      <c r="M1412" s="114" t="s">
        <v>1886</v>
      </c>
      <c r="N1412" s="118">
        <v>13.7</v>
      </c>
      <c r="O1412" s="118">
        <v>0</v>
      </c>
      <c r="P1412" s="119">
        <f t="shared" si="22"/>
        <v>1.57</v>
      </c>
      <c r="Q1412" s="122" t="s">
        <v>403</v>
      </c>
      <c r="R1412" s="121" t="s">
        <v>3894</v>
      </c>
      <c r="S1412" s="122">
        <v>1.57</v>
      </c>
      <c r="T1412" s="122" t="s">
        <v>1307</v>
      </c>
    </row>
    <row r="1413" spans="7:20" s="145" customFormat="1" hidden="1">
      <c r="G1413" s="152"/>
      <c r="K1413" s="128"/>
      <c r="M1413" s="114" t="s">
        <v>2010</v>
      </c>
      <c r="N1413" s="118">
        <v>16.3</v>
      </c>
      <c r="O1413" s="118">
        <v>0</v>
      </c>
      <c r="P1413" s="119">
        <f t="shared" si="22"/>
        <v>2.35</v>
      </c>
      <c r="Q1413" s="122" t="s">
        <v>1205</v>
      </c>
      <c r="R1413" s="121" t="s">
        <v>4080</v>
      </c>
      <c r="S1413" s="122">
        <v>2.35</v>
      </c>
      <c r="T1413" s="122" t="s">
        <v>497</v>
      </c>
    </row>
    <row r="1414" spans="7:20" s="145" customFormat="1" hidden="1">
      <c r="G1414" s="152"/>
      <c r="K1414" s="128"/>
      <c r="M1414" s="114" t="s">
        <v>2011</v>
      </c>
      <c r="N1414" s="118">
        <v>11.9</v>
      </c>
      <c r="O1414" s="118">
        <v>0</v>
      </c>
      <c r="P1414" s="119">
        <f t="shared" si="22"/>
        <v>0.95</v>
      </c>
      <c r="Q1414" s="122" t="s">
        <v>899</v>
      </c>
      <c r="R1414" s="121" t="s">
        <v>4156</v>
      </c>
      <c r="S1414" s="122">
        <v>0.95</v>
      </c>
      <c r="T1414" s="122" t="s">
        <v>1411</v>
      </c>
    </row>
    <row r="1415" spans="7:20" s="145" customFormat="1" hidden="1">
      <c r="G1415" s="152"/>
      <c r="K1415" s="128"/>
      <c r="M1415" s="114" t="s">
        <v>2012</v>
      </c>
      <c r="N1415" s="118">
        <v>19.600000000000001</v>
      </c>
      <c r="O1415" s="118">
        <v>0</v>
      </c>
      <c r="P1415" s="119">
        <f t="shared" si="22"/>
        <v>1.63</v>
      </c>
      <c r="Q1415" s="122" t="s">
        <v>681</v>
      </c>
      <c r="R1415" s="121" t="s">
        <v>3911</v>
      </c>
      <c r="S1415" s="122">
        <v>1.63</v>
      </c>
      <c r="T1415" s="122" t="s">
        <v>1244</v>
      </c>
    </row>
    <row r="1416" spans="7:20" s="145" customFormat="1" hidden="1">
      <c r="G1416" s="152"/>
      <c r="K1416" s="128"/>
      <c r="M1416" s="114" t="s">
        <v>2013</v>
      </c>
      <c r="N1416" s="118">
        <v>16.2</v>
      </c>
      <c r="O1416" s="118">
        <v>0</v>
      </c>
      <c r="P1416" s="119">
        <f t="shared" si="22"/>
        <v>2.5299999999999998</v>
      </c>
      <c r="Q1416" s="122" t="s">
        <v>2014</v>
      </c>
      <c r="R1416" s="121" t="s">
        <v>4399</v>
      </c>
      <c r="S1416" s="122">
        <v>2.5299999999999998</v>
      </c>
      <c r="T1416" s="122" t="s">
        <v>1626</v>
      </c>
    </row>
    <row r="1417" spans="7:20" s="145" customFormat="1" hidden="1">
      <c r="G1417" s="152"/>
      <c r="K1417" s="128"/>
      <c r="M1417" s="114" t="s">
        <v>2015</v>
      </c>
      <c r="N1417" s="118">
        <v>26.7</v>
      </c>
      <c r="O1417" s="118">
        <v>0</v>
      </c>
      <c r="P1417" s="119">
        <f t="shared" si="22"/>
        <v>1.1000000000000001</v>
      </c>
      <c r="Q1417" s="122" t="s">
        <v>2016</v>
      </c>
      <c r="R1417" s="121" t="s">
        <v>4374</v>
      </c>
      <c r="S1417" s="122">
        <v>1.1000000000000001</v>
      </c>
      <c r="T1417" s="122" t="s">
        <v>223</v>
      </c>
    </row>
    <row r="1418" spans="7:20" s="145" customFormat="1" hidden="1">
      <c r="G1418" s="152"/>
      <c r="K1418" s="128"/>
      <c r="M1418" s="114" t="s">
        <v>1894</v>
      </c>
      <c r="N1418" s="118">
        <v>22.4</v>
      </c>
      <c r="O1418" s="118">
        <v>0</v>
      </c>
      <c r="P1418" s="119">
        <f t="shared" si="22"/>
        <v>0.8</v>
      </c>
      <c r="Q1418" s="122" t="s">
        <v>1895</v>
      </c>
      <c r="R1418" s="121" t="s">
        <v>4104</v>
      </c>
      <c r="S1418" s="122">
        <v>0.8</v>
      </c>
      <c r="T1418" s="122" t="s">
        <v>332</v>
      </c>
    </row>
    <row r="1419" spans="7:20" s="145" customFormat="1" hidden="1">
      <c r="G1419" s="152"/>
      <c r="K1419" s="128"/>
      <c r="M1419" s="114" t="s">
        <v>2019</v>
      </c>
      <c r="N1419" s="118">
        <v>28.1</v>
      </c>
      <c r="O1419" s="118">
        <v>0</v>
      </c>
      <c r="P1419" s="119">
        <f t="shared" si="22"/>
        <v>1.6</v>
      </c>
      <c r="Q1419" s="122" t="s">
        <v>44</v>
      </c>
      <c r="R1419" s="121" t="s">
        <v>4422</v>
      </c>
      <c r="S1419" s="122">
        <v>1.6</v>
      </c>
      <c r="T1419" s="122" t="s">
        <v>797</v>
      </c>
    </row>
    <row r="1420" spans="7:20" s="145" customFormat="1" hidden="1">
      <c r="G1420" s="152"/>
      <c r="K1420" s="128"/>
      <c r="M1420" s="114" t="s">
        <v>2020</v>
      </c>
      <c r="N1420" s="118">
        <v>24.7</v>
      </c>
      <c r="O1420" s="118">
        <v>0</v>
      </c>
      <c r="P1420" s="119">
        <f t="shared" si="22"/>
        <v>1.7</v>
      </c>
      <c r="Q1420" s="122" t="s">
        <v>2021</v>
      </c>
      <c r="R1420" s="121" t="s">
        <v>4157</v>
      </c>
      <c r="S1420" s="122">
        <v>1.7</v>
      </c>
      <c r="T1420" s="122" t="s">
        <v>543</v>
      </c>
    </row>
    <row r="1421" spans="7:20" s="145" customFormat="1" hidden="1">
      <c r="G1421" s="152"/>
      <c r="K1421" s="128"/>
      <c r="M1421" s="114" t="s">
        <v>1903</v>
      </c>
      <c r="N1421" s="118">
        <v>20.5</v>
      </c>
      <c r="O1421" s="118">
        <v>0</v>
      </c>
      <c r="P1421" s="119">
        <f t="shared" ref="P1421:P1484" si="23">SUM(S1421:T1421)</f>
        <v>2.1</v>
      </c>
      <c r="Q1421" s="122" t="s">
        <v>659</v>
      </c>
      <c r="R1421" s="121" t="s">
        <v>3809</v>
      </c>
      <c r="S1421" s="122">
        <v>2.1</v>
      </c>
      <c r="T1421" s="122" t="s">
        <v>466</v>
      </c>
    </row>
    <row r="1422" spans="7:20" s="145" customFormat="1" hidden="1">
      <c r="G1422" s="152"/>
      <c r="K1422" s="128"/>
      <c r="M1422" s="114" t="s">
        <v>2025</v>
      </c>
      <c r="N1422" s="118">
        <v>17.7</v>
      </c>
      <c r="O1422" s="118">
        <v>0</v>
      </c>
      <c r="P1422" s="119">
        <f t="shared" si="23"/>
        <v>1.8</v>
      </c>
      <c r="Q1422" s="122" t="s">
        <v>551</v>
      </c>
      <c r="R1422" s="121" t="s">
        <v>4418</v>
      </c>
      <c r="S1422" s="122">
        <v>1.8</v>
      </c>
      <c r="T1422" s="122" t="s">
        <v>377</v>
      </c>
    </row>
    <row r="1423" spans="7:20" s="145" customFormat="1" hidden="1">
      <c r="G1423" s="152"/>
      <c r="K1423" s="128"/>
      <c r="M1423" s="114" t="s">
        <v>2026</v>
      </c>
      <c r="N1423" s="118">
        <v>18.3</v>
      </c>
      <c r="O1423" s="118">
        <v>0</v>
      </c>
      <c r="P1423" s="119">
        <f t="shared" si="23"/>
        <v>2.5</v>
      </c>
      <c r="Q1423" s="122" t="s">
        <v>258</v>
      </c>
      <c r="R1423" s="121" t="s">
        <v>4299</v>
      </c>
      <c r="S1423" s="122">
        <v>2.5</v>
      </c>
      <c r="T1423" s="122" t="s">
        <v>213</v>
      </c>
    </row>
    <row r="1424" spans="7:20" s="145" customFormat="1" hidden="1">
      <c r="G1424" s="152"/>
      <c r="K1424" s="128"/>
      <c r="M1424" s="114" t="s">
        <v>2027</v>
      </c>
      <c r="N1424" s="118">
        <v>15.9</v>
      </c>
      <c r="O1424" s="118">
        <v>0</v>
      </c>
      <c r="P1424" s="119">
        <f t="shared" si="23"/>
        <v>2.4</v>
      </c>
      <c r="Q1424" s="122" t="s">
        <v>347</v>
      </c>
      <c r="R1424" s="121" t="s">
        <v>3963</v>
      </c>
      <c r="S1424" s="122">
        <v>2.4</v>
      </c>
      <c r="T1424" s="122" t="s">
        <v>468</v>
      </c>
    </row>
    <row r="1425" spans="7:20" s="145" customFormat="1" hidden="1">
      <c r="G1425" s="152"/>
      <c r="K1425" s="128"/>
      <c r="M1425" s="114" t="s">
        <v>2028</v>
      </c>
      <c r="N1425" s="118">
        <v>24.8</v>
      </c>
      <c r="O1425" s="118">
        <v>0</v>
      </c>
      <c r="P1425" s="119">
        <f t="shared" si="23"/>
        <v>2</v>
      </c>
      <c r="Q1425" s="122" t="s">
        <v>1589</v>
      </c>
      <c r="R1425" s="121" t="s">
        <v>4227</v>
      </c>
      <c r="S1425" s="122">
        <v>2</v>
      </c>
      <c r="T1425" s="122" t="s">
        <v>728</v>
      </c>
    </row>
    <row r="1426" spans="7:20" s="145" customFormat="1" hidden="1">
      <c r="G1426" s="152"/>
      <c r="K1426" s="128"/>
      <c r="M1426" s="114" t="s">
        <v>2126</v>
      </c>
      <c r="N1426" s="118">
        <v>18.600000000000001</v>
      </c>
      <c r="O1426" s="118">
        <v>0</v>
      </c>
      <c r="P1426" s="119">
        <f t="shared" si="23"/>
        <v>1.51</v>
      </c>
      <c r="Q1426" s="122" t="s">
        <v>347</v>
      </c>
      <c r="R1426" s="121" t="s">
        <v>3949</v>
      </c>
      <c r="S1426" s="122">
        <v>1.51</v>
      </c>
      <c r="T1426" s="122" t="s">
        <v>1307</v>
      </c>
    </row>
    <row r="1427" spans="7:20" s="145" customFormat="1" hidden="1">
      <c r="G1427" s="152"/>
      <c r="K1427" s="128"/>
      <c r="M1427" s="114" t="s">
        <v>2241</v>
      </c>
      <c r="N1427" s="118">
        <v>15.4</v>
      </c>
      <c r="O1427" s="118">
        <v>0</v>
      </c>
      <c r="P1427" s="119">
        <f t="shared" si="23"/>
        <v>2.2400000000000002</v>
      </c>
      <c r="Q1427" s="122" t="s">
        <v>2242</v>
      </c>
      <c r="R1427" s="121" t="s">
        <v>4158</v>
      </c>
      <c r="S1427" s="122">
        <v>2.2400000000000002</v>
      </c>
      <c r="T1427" s="122" t="s">
        <v>459</v>
      </c>
    </row>
    <row r="1428" spans="7:20" s="145" customFormat="1" hidden="1">
      <c r="G1428" s="152"/>
      <c r="K1428" s="128"/>
      <c r="M1428" s="114" t="s">
        <v>2243</v>
      </c>
      <c r="N1428" s="118">
        <v>13.3</v>
      </c>
      <c r="O1428" s="118">
        <v>0</v>
      </c>
      <c r="P1428" s="119">
        <f t="shared" si="23"/>
        <v>2.23</v>
      </c>
      <c r="Q1428" s="122" t="s">
        <v>2244</v>
      </c>
      <c r="R1428" s="121" t="s">
        <v>4159</v>
      </c>
      <c r="S1428" s="122">
        <v>2.23</v>
      </c>
      <c r="T1428" s="122" t="s">
        <v>774</v>
      </c>
    </row>
    <row r="1429" spans="7:20" s="145" customFormat="1" hidden="1">
      <c r="G1429" s="152"/>
      <c r="K1429" s="128"/>
      <c r="M1429" s="114" t="s">
        <v>2245</v>
      </c>
      <c r="N1429" s="118">
        <v>6.5</v>
      </c>
      <c r="O1429" s="118">
        <v>0</v>
      </c>
      <c r="P1429" s="119">
        <f t="shared" si="23"/>
        <v>2.11</v>
      </c>
      <c r="Q1429" s="120" t="s">
        <v>147</v>
      </c>
      <c r="R1429" s="121" t="s">
        <v>4160</v>
      </c>
      <c r="S1429" s="122">
        <v>2.11</v>
      </c>
      <c r="T1429" s="122" t="s">
        <v>1418</v>
      </c>
    </row>
    <row r="1430" spans="7:20" s="145" customFormat="1" hidden="1">
      <c r="G1430" s="152"/>
      <c r="K1430" s="128"/>
      <c r="M1430" s="114" t="s">
        <v>2246</v>
      </c>
      <c r="N1430" s="118">
        <v>20.2</v>
      </c>
      <c r="O1430" s="118">
        <v>0</v>
      </c>
      <c r="P1430" s="119">
        <f t="shared" si="23"/>
        <v>1.96</v>
      </c>
      <c r="Q1430" s="122" t="s">
        <v>2247</v>
      </c>
      <c r="R1430" s="121" t="s">
        <v>4230</v>
      </c>
      <c r="S1430" s="122">
        <v>1.96</v>
      </c>
      <c r="T1430" s="122" t="s">
        <v>4019</v>
      </c>
    </row>
    <row r="1431" spans="7:20" s="145" customFormat="1" hidden="1">
      <c r="G1431" s="152"/>
      <c r="K1431" s="128"/>
      <c r="M1431" s="114" t="s">
        <v>2249</v>
      </c>
      <c r="N1431" s="118">
        <v>20</v>
      </c>
      <c r="O1431" s="118">
        <v>0</v>
      </c>
      <c r="P1431" s="119">
        <f t="shared" si="23"/>
        <v>2.1</v>
      </c>
      <c r="Q1431" s="120" t="s">
        <v>147</v>
      </c>
      <c r="R1431" s="121" t="s">
        <v>4277</v>
      </c>
      <c r="S1431" s="122">
        <v>2.1</v>
      </c>
      <c r="T1431" s="122" t="s">
        <v>1418</v>
      </c>
    </row>
    <row r="1432" spans="7:20" s="145" customFormat="1" hidden="1">
      <c r="G1432" s="152"/>
      <c r="K1432" s="128"/>
      <c r="M1432" s="114" t="s">
        <v>2139</v>
      </c>
      <c r="N1432" s="118">
        <v>28.3</v>
      </c>
      <c r="O1432" s="118">
        <v>0</v>
      </c>
      <c r="P1432" s="119">
        <f t="shared" si="23"/>
        <v>2.4</v>
      </c>
      <c r="Q1432" s="122" t="s">
        <v>44</v>
      </c>
      <c r="R1432" s="121" t="s">
        <v>4161</v>
      </c>
      <c r="S1432" s="122">
        <v>2.4</v>
      </c>
      <c r="T1432" s="122" t="s">
        <v>503</v>
      </c>
    </row>
    <row r="1433" spans="7:20" s="145" customFormat="1" hidden="1">
      <c r="G1433" s="152"/>
      <c r="K1433" s="128"/>
      <c r="M1433" s="114" t="s">
        <v>2140</v>
      </c>
      <c r="N1433" s="118">
        <v>23.8</v>
      </c>
      <c r="O1433" s="118">
        <v>0</v>
      </c>
      <c r="P1433" s="119">
        <f t="shared" si="23"/>
        <v>2.1800000000000002</v>
      </c>
      <c r="Q1433" s="122" t="s">
        <v>578</v>
      </c>
      <c r="R1433" s="121" t="s">
        <v>4229</v>
      </c>
      <c r="S1433" s="122">
        <v>2.1800000000000002</v>
      </c>
      <c r="T1433" s="122" t="s">
        <v>1615</v>
      </c>
    </row>
    <row r="1434" spans="7:20" s="145" customFormat="1" hidden="1">
      <c r="G1434" s="152"/>
      <c r="K1434" s="128"/>
      <c r="M1434" s="114" t="s">
        <v>2141</v>
      </c>
      <c r="N1434" s="118">
        <v>30.8</v>
      </c>
      <c r="O1434" s="118">
        <v>0</v>
      </c>
      <c r="P1434" s="119">
        <f t="shared" si="23"/>
        <v>2.14</v>
      </c>
      <c r="Q1434" s="122" t="s">
        <v>532</v>
      </c>
      <c r="R1434" s="121" t="s">
        <v>4033</v>
      </c>
      <c r="S1434" s="122">
        <v>2.14</v>
      </c>
      <c r="T1434" s="122" t="s">
        <v>719</v>
      </c>
    </row>
    <row r="1435" spans="7:20" s="145" customFormat="1" hidden="1">
      <c r="G1435" s="152"/>
      <c r="K1435" s="128"/>
      <c r="M1435" s="114" t="s">
        <v>2041</v>
      </c>
      <c r="N1435" s="118">
        <v>29.7</v>
      </c>
      <c r="O1435" s="118">
        <v>0</v>
      </c>
      <c r="P1435" s="119">
        <f t="shared" si="23"/>
        <v>1.77</v>
      </c>
      <c r="Q1435" s="122" t="s">
        <v>221</v>
      </c>
      <c r="R1435" s="121" t="s">
        <v>4146</v>
      </c>
      <c r="S1435" s="122">
        <v>1.77</v>
      </c>
      <c r="T1435" s="122" t="s">
        <v>1172</v>
      </c>
    </row>
    <row r="1436" spans="7:20" s="145" customFormat="1" hidden="1">
      <c r="G1436" s="152"/>
      <c r="K1436" s="128"/>
      <c r="M1436" s="114" t="s">
        <v>2042</v>
      </c>
      <c r="N1436" s="118">
        <v>29.2</v>
      </c>
      <c r="O1436" s="118">
        <v>0</v>
      </c>
      <c r="P1436" s="119">
        <f t="shared" si="23"/>
        <v>1.98</v>
      </c>
      <c r="Q1436" s="122" t="s">
        <v>553</v>
      </c>
      <c r="R1436" s="121" t="s">
        <v>3738</v>
      </c>
      <c r="S1436" s="122">
        <v>1.98</v>
      </c>
      <c r="T1436" s="122" t="s">
        <v>2603</v>
      </c>
    </row>
    <row r="1437" spans="7:20" s="145" customFormat="1" hidden="1">
      <c r="G1437" s="152"/>
      <c r="K1437" s="128"/>
      <c r="M1437" s="114" t="s">
        <v>2043</v>
      </c>
      <c r="N1437" s="118">
        <v>28</v>
      </c>
      <c r="O1437" s="118">
        <v>0</v>
      </c>
      <c r="P1437" s="119">
        <f t="shared" si="23"/>
        <v>2.2200000000000002</v>
      </c>
      <c r="Q1437" s="122" t="s">
        <v>2044</v>
      </c>
      <c r="R1437" s="121" t="s">
        <v>4156</v>
      </c>
      <c r="S1437" s="122">
        <v>2.2200000000000002</v>
      </c>
      <c r="T1437" s="122" t="s">
        <v>234</v>
      </c>
    </row>
    <row r="1438" spans="7:20" s="145" customFormat="1" hidden="1">
      <c r="G1438" s="152"/>
      <c r="K1438" s="128"/>
      <c r="M1438" s="114" t="s">
        <v>2045</v>
      </c>
      <c r="N1438" s="118">
        <v>27.3</v>
      </c>
      <c r="O1438" s="118">
        <v>0</v>
      </c>
      <c r="P1438" s="119">
        <f t="shared" si="23"/>
        <v>2.14</v>
      </c>
      <c r="Q1438" s="122" t="s">
        <v>129</v>
      </c>
      <c r="R1438" s="121" t="s">
        <v>4151</v>
      </c>
      <c r="S1438" s="122">
        <v>2.14</v>
      </c>
      <c r="T1438" s="122" t="s">
        <v>737</v>
      </c>
    </row>
    <row r="1439" spans="7:20" s="145" customFormat="1" hidden="1">
      <c r="G1439" s="152"/>
      <c r="K1439" s="128"/>
      <c r="M1439" s="114" t="s">
        <v>2046</v>
      </c>
      <c r="N1439" s="118">
        <v>25.6</v>
      </c>
      <c r="O1439" s="118">
        <v>0</v>
      </c>
      <c r="P1439" s="119">
        <f t="shared" si="23"/>
        <v>1.46</v>
      </c>
      <c r="Q1439" s="122" t="s">
        <v>324</v>
      </c>
      <c r="R1439" s="121" t="s">
        <v>3809</v>
      </c>
      <c r="S1439" s="122">
        <v>1.46</v>
      </c>
      <c r="T1439" s="122" t="s">
        <v>1415</v>
      </c>
    </row>
    <row r="1440" spans="7:20" s="145" customFormat="1" hidden="1">
      <c r="G1440" s="152"/>
      <c r="K1440" s="128"/>
      <c r="M1440" s="114" t="s">
        <v>2047</v>
      </c>
      <c r="N1440" s="118">
        <v>29.4</v>
      </c>
      <c r="O1440" s="118">
        <v>0</v>
      </c>
      <c r="P1440" s="119">
        <f t="shared" si="23"/>
        <v>2.37</v>
      </c>
      <c r="Q1440" s="122" t="s">
        <v>422</v>
      </c>
      <c r="R1440" s="121" t="s">
        <v>3945</v>
      </c>
      <c r="S1440" s="122">
        <v>2.37</v>
      </c>
      <c r="T1440" s="122" t="s">
        <v>499</v>
      </c>
    </row>
    <row r="1441" spans="7:20" s="145" customFormat="1" hidden="1">
      <c r="G1441" s="152"/>
      <c r="K1441" s="128"/>
      <c r="M1441" s="114" t="s">
        <v>2150</v>
      </c>
      <c r="N1441" s="118">
        <v>28.1</v>
      </c>
      <c r="O1441" s="118">
        <v>0</v>
      </c>
      <c r="P1441" s="119">
        <f t="shared" si="23"/>
        <v>0.95</v>
      </c>
      <c r="Q1441" s="122" t="s">
        <v>74</v>
      </c>
      <c r="R1441" s="121" t="s">
        <v>4200</v>
      </c>
      <c r="S1441" s="122">
        <v>0.95</v>
      </c>
      <c r="T1441" s="122" t="s">
        <v>3048</v>
      </c>
    </row>
    <row r="1442" spans="7:20" s="145" customFormat="1" hidden="1">
      <c r="G1442" s="152"/>
      <c r="K1442" s="128"/>
      <c r="M1442" s="114" t="s">
        <v>2151</v>
      </c>
      <c r="N1442" s="118">
        <v>20.5</v>
      </c>
      <c r="O1442" s="118">
        <v>0</v>
      </c>
      <c r="P1442" s="119">
        <f t="shared" si="23"/>
        <v>1.6</v>
      </c>
      <c r="Q1442" s="122" t="s">
        <v>556</v>
      </c>
      <c r="R1442" s="121" t="s">
        <v>22</v>
      </c>
      <c r="S1442" s="122">
        <v>1.6</v>
      </c>
      <c r="T1442" s="122" t="s">
        <v>543</v>
      </c>
    </row>
    <row r="1443" spans="7:20" s="145" customFormat="1" hidden="1">
      <c r="G1443" s="152"/>
      <c r="K1443" s="128"/>
      <c r="M1443" s="114" t="s">
        <v>2053</v>
      </c>
      <c r="N1443" s="118">
        <v>31.3</v>
      </c>
      <c r="O1443" s="118">
        <v>0</v>
      </c>
      <c r="P1443" s="119">
        <f t="shared" si="23"/>
        <v>1.8</v>
      </c>
      <c r="Q1443" s="122" t="s">
        <v>666</v>
      </c>
      <c r="R1443" s="121" t="s">
        <v>3730</v>
      </c>
      <c r="S1443" s="122">
        <v>1.8</v>
      </c>
      <c r="T1443" s="122" t="s">
        <v>141</v>
      </c>
    </row>
    <row r="1444" spans="7:20" s="145" customFormat="1" hidden="1">
      <c r="G1444" s="152"/>
      <c r="K1444" s="128"/>
      <c r="M1444" s="114" t="s">
        <v>2054</v>
      </c>
      <c r="N1444" s="118">
        <v>29.8</v>
      </c>
      <c r="O1444" s="118">
        <v>0</v>
      </c>
      <c r="P1444" s="119">
        <f t="shared" si="23"/>
        <v>1.8</v>
      </c>
      <c r="Q1444" s="122" t="s">
        <v>315</v>
      </c>
      <c r="R1444" s="121" t="s">
        <v>4299</v>
      </c>
      <c r="S1444" s="122">
        <v>1.8</v>
      </c>
      <c r="T1444" s="122" t="s">
        <v>141</v>
      </c>
    </row>
    <row r="1445" spans="7:20" s="145" customFormat="1" hidden="1">
      <c r="G1445" s="152"/>
      <c r="K1445" s="128"/>
      <c r="M1445" s="114" t="s">
        <v>2266</v>
      </c>
      <c r="N1445" s="118">
        <v>28.1</v>
      </c>
      <c r="O1445" s="118">
        <v>0</v>
      </c>
      <c r="P1445" s="119">
        <f t="shared" si="23"/>
        <v>2</v>
      </c>
      <c r="Q1445" s="122" t="s">
        <v>2267</v>
      </c>
      <c r="R1445" s="121" t="s">
        <v>4391</v>
      </c>
      <c r="S1445" s="122">
        <v>2</v>
      </c>
      <c r="T1445" s="122" t="s">
        <v>466</v>
      </c>
    </row>
    <row r="1446" spans="7:20" s="145" customFormat="1" hidden="1">
      <c r="G1446" s="152"/>
      <c r="K1446" s="128"/>
      <c r="M1446" s="114" t="s">
        <v>2268</v>
      </c>
      <c r="N1446" s="118">
        <v>29.7</v>
      </c>
      <c r="O1446" s="118">
        <v>0</v>
      </c>
      <c r="P1446" s="119">
        <f t="shared" si="23"/>
        <v>1.7</v>
      </c>
      <c r="Q1446" s="122" t="s">
        <v>530</v>
      </c>
      <c r="R1446" s="121" t="s">
        <v>3937</v>
      </c>
      <c r="S1446" s="122">
        <v>1.7</v>
      </c>
      <c r="T1446" s="122" t="s">
        <v>377</v>
      </c>
    </row>
    <row r="1447" spans="7:20" s="145" customFormat="1" hidden="1">
      <c r="G1447" s="152"/>
      <c r="K1447" s="128"/>
      <c r="M1447" s="114" t="s">
        <v>2152</v>
      </c>
      <c r="N1447" s="118">
        <v>29.2</v>
      </c>
      <c r="O1447" s="118">
        <v>0</v>
      </c>
      <c r="P1447" s="119">
        <f t="shared" si="23"/>
        <v>2.5</v>
      </c>
      <c r="Q1447" s="122" t="s">
        <v>604</v>
      </c>
      <c r="R1447" s="121" t="s">
        <v>4422</v>
      </c>
      <c r="S1447" s="122">
        <v>2.5</v>
      </c>
      <c r="T1447" s="122" t="s">
        <v>343</v>
      </c>
    </row>
    <row r="1448" spans="7:20" s="145" customFormat="1" hidden="1">
      <c r="G1448" s="152"/>
      <c r="K1448" s="128"/>
      <c r="M1448" s="114" t="s">
        <v>2153</v>
      </c>
      <c r="N1448" s="118">
        <v>26.5</v>
      </c>
      <c r="O1448" s="118">
        <v>0</v>
      </c>
      <c r="P1448" s="119">
        <f t="shared" si="23"/>
        <v>2.4</v>
      </c>
      <c r="Q1448" s="122" t="s">
        <v>2154</v>
      </c>
      <c r="R1448" s="121" t="s">
        <v>4162</v>
      </c>
      <c r="S1448" s="122">
        <v>2.4</v>
      </c>
      <c r="T1448" s="122" t="s">
        <v>213</v>
      </c>
    </row>
    <row r="1449" spans="7:20" s="145" customFormat="1" hidden="1">
      <c r="G1449" s="152"/>
      <c r="K1449" s="128"/>
      <c r="M1449" s="114" t="s">
        <v>2062</v>
      </c>
      <c r="N1449" s="118">
        <v>21.5</v>
      </c>
      <c r="O1449" s="118">
        <v>0</v>
      </c>
      <c r="P1449" s="119">
        <f t="shared" si="23"/>
        <v>2.4</v>
      </c>
      <c r="Q1449" s="122" t="s">
        <v>805</v>
      </c>
      <c r="R1449" s="121" t="s">
        <v>3732</v>
      </c>
      <c r="S1449" s="122">
        <v>2.4</v>
      </c>
      <c r="T1449" s="122" t="s">
        <v>213</v>
      </c>
    </row>
    <row r="1450" spans="7:20" s="145" customFormat="1" hidden="1">
      <c r="G1450" s="152"/>
      <c r="K1450" s="128"/>
      <c r="M1450" s="114" t="s">
        <v>2063</v>
      </c>
      <c r="N1450" s="118">
        <v>17.8</v>
      </c>
      <c r="O1450" s="118">
        <v>0</v>
      </c>
      <c r="P1450" s="119">
        <f t="shared" si="23"/>
        <v>2.4</v>
      </c>
      <c r="Q1450" s="122" t="s">
        <v>514</v>
      </c>
      <c r="R1450" s="121" t="s">
        <v>3932</v>
      </c>
      <c r="S1450" s="122">
        <v>2.4</v>
      </c>
      <c r="T1450" s="122" t="s">
        <v>213</v>
      </c>
    </row>
    <row r="1451" spans="7:20" s="145" customFormat="1" hidden="1">
      <c r="G1451" s="152"/>
      <c r="K1451" s="128"/>
      <c r="M1451" s="114" t="s">
        <v>2064</v>
      </c>
      <c r="N1451" s="118">
        <v>32.4</v>
      </c>
      <c r="O1451" s="118">
        <v>0</v>
      </c>
      <c r="P1451" s="119">
        <f t="shared" si="23"/>
        <v>2.52</v>
      </c>
      <c r="Q1451" s="122" t="s">
        <v>315</v>
      </c>
      <c r="R1451" s="121" t="s">
        <v>4299</v>
      </c>
      <c r="S1451" s="122">
        <v>2.52</v>
      </c>
      <c r="T1451" s="122" t="s">
        <v>2803</v>
      </c>
    </row>
    <row r="1452" spans="7:20" s="145" customFormat="1" hidden="1">
      <c r="G1452" s="152"/>
      <c r="K1452" s="128"/>
      <c r="M1452" s="114" t="s">
        <v>2065</v>
      </c>
      <c r="N1452" s="118">
        <v>27.5</v>
      </c>
      <c r="O1452" s="118">
        <v>0</v>
      </c>
      <c r="P1452" s="119">
        <f t="shared" si="23"/>
        <v>2.04</v>
      </c>
      <c r="Q1452" s="122" t="s">
        <v>1305</v>
      </c>
      <c r="R1452" s="121" t="s">
        <v>4065</v>
      </c>
      <c r="S1452" s="122">
        <v>2.04</v>
      </c>
      <c r="T1452" s="122" t="s">
        <v>1383</v>
      </c>
    </row>
    <row r="1453" spans="7:20" s="145" customFormat="1" hidden="1">
      <c r="G1453" s="152"/>
      <c r="K1453" s="128"/>
      <c r="M1453" s="114" t="s">
        <v>2066</v>
      </c>
      <c r="N1453" s="118">
        <v>22.5</v>
      </c>
      <c r="O1453" s="118">
        <v>0</v>
      </c>
      <c r="P1453" s="119">
        <f t="shared" si="23"/>
        <v>2.0299999999999998</v>
      </c>
      <c r="Q1453" s="122" t="s">
        <v>2154</v>
      </c>
      <c r="R1453" s="121" t="s">
        <v>4233</v>
      </c>
      <c r="S1453" s="122">
        <v>2.0299999999999998</v>
      </c>
      <c r="T1453" s="122" t="s">
        <v>1383</v>
      </c>
    </row>
    <row r="1454" spans="7:20" s="145" customFormat="1" hidden="1">
      <c r="G1454" s="152"/>
      <c r="K1454" s="128"/>
      <c r="M1454" s="114" t="s">
        <v>2067</v>
      </c>
      <c r="N1454" s="118">
        <v>18.8</v>
      </c>
      <c r="O1454" s="118">
        <v>0</v>
      </c>
      <c r="P1454" s="119">
        <f t="shared" si="23"/>
        <v>1.94</v>
      </c>
      <c r="Q1454" s="122" t="s">
        <v>240</v>
      </c>
      <c r="R1454" s="121" t="s">
        <v>3908</v>
      </c>
      <c r="S1454" s="122">
        <v>1.94</v>
      </c>
      <c r="T1454" s="122" t="s">
        <v>873</v>
      </c>
    </row>
    <row r="1455" spans="7:20" s="145" customFormat="1" hidden="1">
      <c r="G1455" s="152"/>
      <c r="K1455" s="128"/>
      <c r="M1455" s="114" t="s">
        <v>1957</v>
      </c>
      <c r="N1455" s="118">
        <v>17.600000000000001</v>
      </c>
      <c r="O1455" s="118">
        <v>0</v>
      </c>
      <c r="P1455" s="119">
        <f t="shared" si="23"/>
        <v>1.2</v>
      </c>
      <c r="Q1455" s="122" t="s">
        <v>2021</v>
      </c>
      <c r="R1455" s="121" t="s">
        <v>4223</v>
      </c>
      <c r="S1455" s="122">
        <v>1.2</v>
      </c>
      <c r="T1455" s="122" t="s">
        <v>2995</v>
      </c>
    </row>
    <row r="1456" spans="7:20" s="145" customFormat="1" hidden="1">
      <c r="G1456" s="152"/>
      <c r="K1456" s="128"/>
      <c r="M1456" s="114" t="s">
        <v>2069</v>
      </c>
      <c r="N1456" s="118">
        <v>13.7</v>
      </c>
      <c r="O1456" s="118">
        <v>0</v>
      </c>
      <c r="P1456" s="119">
        <f t="shared" si="23"/>
        <v>2.15</v>
      </c>
      <c r="Q1456" s="122" t="s">
        <v>274</v>
      </c>
      <c r="R1456" s="121" t="s">
        <v>3944</v>
      </c>
      <c r="S1456" s="122">
        <v>2.15</v>
      </c>
      <c r="T1456" s="122" t="s">
        <v>497</v>
      </c>
    </row>
    <row r="1457" spans="7:20" s="145" customFormat="1" hidden="1">
      <c r="G1457" s="152"/>
      <c r="K1457" s="128"/>
      <c r="M1457" s="114" t="s">
        <v>2070</v>
      </c>
      <c r="N1457" s="118">
        <v>34.4</v>
      </c>
      <c r="O1457" s="118">
        <v>0</v>
      </c>
      <c r="P1457" s="119">
        <f t="shared" si="23"/>
        <v>1.72</v>
      </c>
      <c r="Q1457" s="122" t="s">
        <v>2071</v>
      </c>
      <c r="R1457" s="121" t="s">
        <v>4423</v>
      </c>
      <c r="S1457" s="122">
        <v>1.72</v>
      </c>
      <c r="T1457" s="122" t="s">
        <v>141</v>
      </c>
    </row>
    <row r="1458" spans="7:20" s="145" customFormat="1" hidden="1">
      <c r="G1458" s="152"/>
      <c r="K1458" s="128"/>
      <c r="M1458" s="114" t="s">
        <v>2072</v>
      </c>
      <c r="N1458" s="118">
        <v>29.1</v>
      </c>
      <c r="O1458" s="118">
        <v>0</v>
      </c>
      <c r="P1458" s="119">
        <f t="shared" si="23"/>
        <v>1.39</v>
      </c>
      <c r="Q1458" s="122" t="s">
        <v>1305</v>
      </c>
      <c r="R1458" s="121" t="s">
        <v>4104</v>
      </c>
      <c r="S1458" s="122">
        <v>1.39</v>
      </c>
      <c r="T1458" s="122" t="s">
        <v>1067</v>
      </c>
    </row>
    <row r="1459" spans="7:20" s="145" customFormat="1" hidden="1">
      <c r="G1459" s="152"/>
      <c r="K1459" s="128"/>
      <c r="M1459" s="114" t="s">
        <v>1966</v>
      </c>
      <c r="N1459" s="118">
        <v>22.4</v>
      </c>
      <c r="O1459" s="118">
        <v>0</v>
      </c>
      <c r="P1459" s="119">
        <f t="shared" si="23"/>
        <v>1.8</v>
      </c>
      <c r="Q1459" s="122" t="s">
        <v>1278</v>
      </c>
      <c r="R1459" s="121" t="s">
        <v>4080</v>
      </c>
      <c r="S1459" s="122">
        <v>1.8</v>
      </c>
      <c r="T1459" s="122" t="s">
        <v>728</v>
      </c>
    </row>
    <row r="1460" spans="7:20" s="145" customFormat="1" hidden="1">
      <c r="G1460" s="152"/>
      <c r="K1460" s="128"/>
      <c r="M1460" s="114" t="s">
        <v>2074</v>
      </c>
      <c r="N1460" s="118">
        <v>19.3</v>
      </c>
      <c r="O1460" s="118">
        <v>0</v>
      </c>
      <c r="P1460" s="119">
        <f t="shared" si="23"/>
        <v>2.2000000000000002</v>
      </c>
      <c r="Q1460" s="122" t="s">
        <v>532</v>
      </c>
      <c r="R1460" s="121" t="s">
        <v>4276</v>
      </c>
      <c r="S1460" s="122">
        <v>2.2000000000000002</v>
      </c>
      <c r="T1460" s="122" t="s">
        <v>468</v>
      </c>
    </row>
    <row r="1461" spans="7:20" s="145" customFormat="1" hidden="1">
      <c r="G1461" s="152"/>
      <c r="K1461" s="128"/>
      <c r="M1461" s="114" t="s">
        <v>2075</v>
      </c>
      <c r="N1461" s="118">
        <v>16.899999999999999</v>
      </c>
      <c r="O1461" s="118">
        <v>0</v>
      </c>
      <c r="P1461" s="119">
        <f t="shared" si="23"/>
        <v>1.2</v>
      </c>
      <c r="Q1461" s="122" t="s">
        <v>2076</v>
      </c>
      <c r="R1461" s="121" t="s">
        <v>4401</v>
      </c>
      <c r="S1461" s="122">
        <v>1.2</v>
      </c>
      <c r="T1461" s="122" t="s">
        <v>661</v>
      </c>
    </row>
    <row r="1462" spans="7:20" s="145" customFormat="1" hidden="1">
      <c r="G1462" s="152"/>
      <c r="K1462" s="128"/>
      <c r="M1462" s="114" t="s">
        <v>2077</v>
      </c>
      <c r="N1462" s="118">
        <v>13</v>
      </c>
      <c r="O1462" s="118">
        <v>0</v>
      </c>
      <c r="P1462" s="119">
        <f t="shared" si="23"/>
        <v>2.0099999999999998</v>
      </c>
      <c r="Q1462" s="122" t="s">
        <v>1450</v>
      </c>
      <c r="R1462" s="121" t="s">
        <v>4146</v>
      </c>
      <c r="S1462" s="122">
        <v>2.0099999999999998</v>
      </c>
      <c r="T1462" s="122" t="s">
        <v>737</v>
      </c>
    </row>
    <row r="1463" spans="7:20" s="145" customFormat="1" hidden="1">
      <c r="G1463" s="152"/>
      <c r="K1463" s="128"/>
      <c r="M1463" s="114" t="s">
        <v>2078</v>
      </c>
      <c r="N1463" s="118">
        <v>28.2</v>
      </c>
      <c r="O1463" s="118">
        <v>0</v>
      </c>
      <c r="P1463" s="119">
        <f t="shared" si="23"/>
        <v>1.26</v>
      </c>
      <c r="Q1463" s="122" t="s">
        <v>604</v>
      </c>
      <c r="R1463" s="121" t="s">
        <v>3933</v>
      </c>
      <c r="S1463" s="122">
        <v>1.26</v>
      </c>
      <c r="T1463" s="122" t="s">
        <v>2898</v>
      </c>
    </row>
    <row r="1464" spans="7:20" s="145" customFormat="1" hidden="1">
      <c r="G1464" s="152"/>
      <c r="K1464" s="128"/>
      <c r="M1464" s="114" t="s">
        <v>2302</v>
      </c>
      <c r="N1464" s="118">
        <v>25.3</v>
      </c>
      <c r="O1464" s="118">
        <v>0</v>
      </c>
      <c r="P1464" s="119">
        <f t="shared" si="23"/>
        <v>1.64</v>
      </c>
      <c r="Q1464" s="122" t="s">
        <v>2303</v>
      </c>
      <c r="R1464" s="121" t="s">
        <v>4319</v>
      </c>
      <c r="S1464" s="122">
        <v>1.64</v>
      </c>
      <c r="T1464" s="122" t="s">
        <v>3159</v>
      </c>
    </row>
    <row r="1465" spans="7:20" s="145" customFormat="1" hidden="1">
      <c r="G1465" s="152"/>
      <c r="K1465" s="128"/>
      <c r="M1465" s="114" t="s">
        <v>2304</v>
      </c>
      <c r="N1465" s="118">
        <v>18.7</v>
      </c>
      <c r="O1465" s="118">
        <v>0</v>
      </c>
      <c r="P1465" s="119">
        <f t="shared" si="23"/>
        <v>1.62</v>
      </c>
      <c r="Q1465" s="122" t="s">
        <v>34</v>
      </c>
      <c r="R1465" s="121" t="s">
        <v>3939</v>
      </c>
      <c r="S1465" s="122">
        <v>1.62</v>
      </c>
      <c r="T1465" s="122" t="s">
        <v>2852</v>
      </c>
    </row>
    <row r="1466" spans="7:20" s="145" customFormat="1" hidden="1">
      <c r="G1466" s="152"/>
      <c r="K1466" s="128"/>
      <c r="M1466" s="114" t="s">
        <v>2188</v>
      </c>
      <c r="N1466" s="118">
        <v>19.100000000000001</v>
      </c>
      <c r="O1466" s="118">
        <v>0</v>
      </c>
      <c r="P1466" s="119">
        <f t="shared" si="23"/>
        <v>1.92</v>
      </c>
      <c r="Q1466" s="122" t="s">
        <v>32</v>
      </c>
      <c r="R1466" s="121" t="s">
        <v>4025</v>
      </c>
      <c r="S1466" s="122">
        <v>1.92</v>
      </c>
      <c r="T1466" s="122" t="s">
        <v>1383</v>
      </c>
    </row>
    <row r="1467" spans="7:20" s="145" customFormat="1" hidden="1">
      <c r="G1467" s="152"/>
      <c r="K1467" s="128"/>
      <c r="M1467" s="114" t="s">
        <v>2305</v>
      </c>
      <c r="N1467" s="118">
        <v>24.4</v>
      </c>
      <c r="O1467" s="118">
        <v>0</v>
      </c>
      <c r="P1467" s="119">
        <f t="shared" si="23"/>
        <v>2.11</v>
      </c>
      <c r="Q1467" s="122" t="s">
        <v>644</v>
      </c>
      <c r="R1467" s="121" t="s">
        <v>3730</v>
      </c>
      <c r="S1467" s="122">
        <v>2.11</v>
      </c>
      <c r="T1467" s="122" t="s">
        <v>1571</v>
      </c>
    </row>
    <row r="1468" spans="7:20" s="145" customFormat="1" hidden="1">
      <c r="G1468" s="152"/>
      <c r="K1468" s="128"/>
      <c r="M1468" s="114" t="s">
        <v>2427</v>
      </c>
      <c r="N1468" s="118">
        <v>10.6</v>
      </c>
      <c r="O1468" s="118">
        <v>2.8</v>
      </c>
      <c r="P1468" s="119">
        <f t="shared" si="23"/>
        <v>1.1399999999999999</v>
      </c>
      <c r="Q1468" s="122" t="s">
        <v>2428</v>
      </c>
      <c r="R1468" s="121" t="s">
        <v>4148</v>
      </c>
      <c r="S1468" s="122">
        <v>1.1399999999999999</v>
      </c>
      <c r="T1468" s="122" t="s">
        <v>3815</v>
      </c>
    </row>
    <row r="1469" spans="7:20" s="145" customFormat="1" hidden="1">
      <c r="G1469" s="152"/>
      <c r="K1469" s="128"/>
      <c r="M1469" s="114" t="s">
        <v>2528</v>
      </c>
      <c r="N1469" s="118">
        <v>19.399999999999999</v>
      </c>
      <c r="O1469" s="118">
        <v>0</v>
      </c>
      <c r="P1469" s="119">
        <f t="shared" si="23"/>
        <v>2.13</v>
      </c>
      <c r="Q1469" s="122" t="s">
        <v>2308</v>
      </c>
      <c r="R1469" s="121" t="s">
        <v>3937</v>
      </c>
      <c r="S1469" s="122">
        <v>2.13</v>
      </c>
      <c r="T1469" s="122" t="s">
        <v>751</v>
      </c>
    </row>
    <row r="1470" spans="7:20" s="145" customFormat="1" hidden="1">
      <c r="G1470" s="152"/>
      <c r="K1470" s="128"/>
      <c r="M1470" s="114" t="s">
        <v>2309</v>
      </c>
      <c r="N1470" s="118">
        <v>18.399999999999999</v>
      </c>
      <c r="O1470" s="118">
        <v>0</v>
      </c>
      <c r="P1470" s="119">
        <f t="shared" si="23"/>
        <v>2.25</v>
      </c>
      <c r="Q1470" s="122" t="s">
        <v>19</v>
      </c>
      <c r="R1470" s="121" t="s">
        <v>4045</v>
      </c>
      <c r="S1470" s="122">
        <v>2.25</v>
      </c>
      <c r="T1470" s="122" t="s">
        <v>213</v>
      </c>
    </row>
    <row r="1471" spans="7:20" s="145" customFormat="1" hidden="1">
      <c r="G1471" s="152"/>
      <c r="K1471" s="128"/>
      <c r="M1471" s="114" t="s">
        <v>2191</v>
      </c>
      <c r="N1471" s="118">
        <v>27.9</v>
      </c>
      <c r="O1471" s="118">
        <v>0</v>
      </c>
      <c r="P1471" s="119">
        <f t="shared" si="23"/>
        <v>2.2999999999999998</v>
      </c>
      <c r="Q1471" s="122" t="s">
        <v>185</v>
      </c>
      <c r="R1471" s="121" t="s">
        <v>4079</v>
      </c>
      <c r="S1471" s="120">
        <v>2.2999999999999998</v>
      </c>
      <c r="T1471" s="120" t="s">
        <v>438</v>
      </c>
    </row>
    <row r="1472" spans="7:20" s="145" customFormat="1" hidden="1">
      <c r="G1472" s="152"/>
      <c r="K1472" s="128"/>
      <c r="M1472" s="114" t="s">
        <v>2192</v>
      </c>
      <c r="N1472" s="118">
        <v>26.3</v>
      </c>
      <c r="O1472" s="118">
        <v>0</v>
      </c>
      <c r="P1472" s="119">
        <f t="shared" si="23"/>
        <v>1.24</v>
      </c>
      <c r="Q1472" s="122" t="s">
        <v>1761</v>
      </c>
      <c r="R1472" s="121" t="s">
        <v>3779</v>
      </c>
      <c r="S1472" s="122">
        <v>1.24</v>
      </c>
      <c r="T1472" s="122" t="s">
        <v>1485</v>
      </c>
    </row>
    <row r="1473" spans="7:20" s="145" customFormat="1" hidden="1">
      <c r="G1473" s="152"/>
      <c r="K1473" s="128"/>
      <c r="M1473" s="114" t="s">
        <v>2092</v>
      </c>
      <c r="N1473" s="118">
        <v>24.4</v>
      </c>
      <c r="O1473" s="118">
        <v>0</v>
      </c>
      <c r="P1473" s="119">
        <f t="shared" si="23"/>
        <v>2.12</v>
      </c>
      <c r="Q1473" s="122" t="s">
        <v>2093</v>
      </c>
      <c r="R1473" s="121" t="s">
        <v>4452</v>
      </c>
      <c r="S1473" s="122">
        <v>2.12</v>
      </c>
      <c r="T1473" s="122" t="s">
        <v>468</v>
      </c>
    </row>
    <row r="1474" spans="7:20" s="145" customFormat="1" hidden="1">
      <c r="G1474" s="152"/>
      <c r="K1474" s="128"/>
      <c r="M1474" s="114" t="s">
        <v>2094</v>
      </c>
      <c r="N1474" s="118">
        <v>23.2</v>
      </c>
      <c r="O1474" s="118">
        <v>0</v>
      </c>
      <c r="P1474" s="119">
        <f t="shared" si="23"/>
        <v>1.46</v>
      </c>
      <c r="Q1474" s="122" t="s">
        <v>899</v>
      </c>
      <c r="R1474" s="121" t="s">
        <v>4336</v>
      </c>
      <c r="S1474" s="122">
        <v>1.46</v>
      </c>
      <c r="T1474" s="122" t="s">
        <v>3335</v>
      </c>
    </row>
    <row r="1475" spans="7:20" s="145" customFormat="1" hidden="1">
      <c r="G1475" s="152"/>
      <c r="K1475" s="128"/>
      <c r="M1475" s="114" t="s">
        <v>2095</v>
      </c>
      <c r="N1475" s="118">
        <v>28.8</v>
      </c>
      <c r="O1475" s="118">
        <v>0</v>
      </c>
      <c r="P1475" s="119">
        <f t="shared" si="23"/>
        <v>1.6</v>
      </c>
      <c r="Q1475" s="122" t="s">
        <v>556</v>
      </c>
      <c r="R1475" s="121" t="s">
        <v>3913</v>
      </c>
      <c r="S1475" s="122">
        <v>1.6</v>
      </c>
      <c r="T1475" s="122" t="s">
        <v>141</v>
      </c>
    </row>
    <row r="1476" spans="7:20" s="145" customFormat="1" hidden="1">
      <c r="G1476" s="152"/>
      <c r="K1476" s="128"/>
      <c r="M1476" s="114" t="s">
        <v>2096</v>
      </c>
      <c r="N1476" s="118">
        <v>28</v>
      </c>
      <c r="O1476" s="118">
        <v>0</v>
      </c>
      <c r="P1476" s="119">
        <f t="shared" si="23"/>
        <v>1.2</v>
      </c>
      <c r="Q1476" s="122" t="s">
        <v>394</v>
      </c>
      <c r="R1476" s="121" t="s">
        <v>3827</v>
      </c>
      <c r="S1476" s="122">
        <v>1.2</v>
      </c>
      <c r="T1476" s="122" t="s">
        <v>1146</v>
      </c>
    </row>
    <row r="1477" spans="7:20" s="145" customFormat="1" hidden="1">
      <c r="G1477" s="152"/>
      <c r="K1477" s="128"/>
      <c r="M1477" s="114" t="s">
        <v>2204</v>
      </c>
      <c r="N1477" s="118">
        <v>15</v>
      </c>
      <c r="O1477" s="118">
        <v>0</v>
      </c>
      <c r="P1477" s="119">
        <f t="shared" si="23"/>
        <v>1.5</v>
      </c>
      <c r="Q1477" s="122" t="s">
        <v>666</v>
      </c>
      <c r="R1477" s="121" t="s">
        <v>3919</v>
      </c>
      <c r="S1477" s="122">
        <v>1.5</v>
      </c>
      <c r="T1477" s="122" t="s">
        <v>377</v>
      </c>
    </row>
    <row r="1478" spans="7:20" s="145" customFormat="1" hidden="1">
      <c r="G1478" s="152"/>
      <c r="K1478" s="128"/>
      <c r="M1478" s="114" t="s">
        <v>2205</v>
      </c>
      <c r="N1478" s="118">
        <v>30.6</v>
      </c>
      <c r="O1478" s="118">
        <v>0</v>
      </c>
      <c r="P1478" s="119">
        <f t="shared" si="23"/>
        <v>1.6</v>
      </c>
      <c r="Q1478" s="122" t="s">
        <v>602</v>
      </c>
      <c r="R1478" s="121" t="s">
        <v>4099</v>
      </c>
      <c r="S1478" s="122">
        <v>1.6</v>
      </c>
      <c r="T1478" s="122" t="s">
        <v>141</v>
      </c>
    </row>
    <row r="1479" spans="7:20" s="145" customFormat="1" hidden="1">
      <c r="G1479" s="152"/>
      <c r="K1479" s="128"/>
      <c r="M1479" s="114" t="s">
        <v>2101</v>
      </c>
      <c r="N1479" s="118">
        <v>29</v>
      </c>
      <c r="O1479" s="118">
        <v>0</v>
      </c>
      <c r="P1479" s="119">
        <f t="shared" si="23"/>
        <v>2.2999999999999998</v>
      </c>
      <c r="Q1479" s="122" t="s">
        <v>397</v>
      </c>
      <c r="R1479" s="121" t="s">
        <v>4129</v>
      </c>
      <c r="S1479" s="122">
        <v>2.2999999999999998</v>
      </c>
      <c r="T1479" s="122" t="s">
        <v>343</v>
      </c>
    </row>
    <row r="1480" spans="7:20" s="145" customFormat="1" hidden="1">
      <c r="G1480" s="152"/>
      <c r="K1480" s="128"/>
      <c r="M1480" s="114" t="s">
        <v>2322</v>
      </c>
      <c r="N1480" s="118">
        <v>21.2</v>
      </c>
      <c r="O1480" s="118">
        <v>0</v>
      </c>
      <c r="P1480" s="119">
        <f t="shared" si="23"/>
        <v>2.2000000000000002</v>
      </c>
      <c r="Q1480" s="122" t="s">
        <v>604</v>
      </c>
      <c r="R1480" s="121" t="s">
        <v>4123</v>
      </c>
      <c r="S1480" s="122">
        <v>2.2000000000000002</v>
      </c>
      <c r="T1480" s="122" t="s">
        <v>213</v>
      </c>
    </row>
    <row r="1481" spans="7:20" s="145" customFormat="1" hidden="1">
      <c r="G1481" s="152"/>
      <c r="K1481" s="128"/>
      <c r="M1481" s="114" t="s">
        <v>2323</v>
      </c>
      <c r="N1481" s="118">
        <v>31.4</v>
      </c>
      <c r="O1481" s="118">
        <v>0</v>
      </c>
      <c r="P1481" s="119">
        <f t="shared" si="23"/>
        <v>1.65</v>
      </c>
      <c r="Q1481" s="122" t="s">
        <v>32</v>
      </c>
      <c r="R1481" s="121" t="s">
        <v>4453</v>
      </c>
      <c r="S1481" s="122">
        <v>1.65</v>
      </c>
      <c r="T1481" s="122" t="s">
        <v>193</v>
      </c>
    </row>
    <row r="1482" spans="7:20" s="145" customFormat="1" hidden="1">
      <c r="G1482" s="152"/>
      <c r="K1482" s="128"/>
      <c r="M1482" s="114" t="s">
        <v>2206</v>
      </c>
      <c r="N1482" s="118">
        <v>26.9</v>
      </c>
      <c r="O1482" s="118">
        <v>0</v>
      </c>
      <c r="P1482" s="119">
        <f t="shared" si="23"/>
        <v>1.37</v>
      </c>
      <c r="Q1482" s="122" t="s">
        <v>2207</v>
      </c>
      <c r="R1482" s="121" t="s">
        <v>4290</v>
      </c>
      <c r="S1482" s="122">
        <v>1.37</v>
      </c>
      <c r="T1482" s="122" t="s">
        <v>543</v>
      </c>
    </row>
    <row r="1483" spans="7:20" s="145" customFormat="1" hidden="1">
      <c r="G1483" s="152"/>
      <c r="K1483" s="128"/>
      <c r="M1483" s="114" t="s">
        <v>2109</v>
      </c>
      <c r="N1483" s="118">
        <v>21.2</v>
      </c>
      <c r="O1483" s="118">
        <v>0</v>
      </c>
      <c r="P1483" s="119">
        <f t="shared" si="23"/>
        <v>1.53</v>
      </c>
      <c r="Q1483" s="122" t="s">
        <v>991</v>
      </c>
      <c r="R1483" s="121" t="s">
        <v>4399</v>
      </c>
      <c r="S1483" s="122">
        <v>1.53</v>
      </c>
      <c r="T1483" s="122" t="s">
        <v>3159</v>
      </c>
    </row>
    <row r="1484" spans="7:20" s="145" customFormat="1" hidden="1">
      <c r="G1484" s="152"/>
      <c r="K1484" s="128"/>
      <c r="M1484" s="114" t="s">
        <v>2110</v>
      </c>
      <c r="N1484" s="118">
        <v>18.5</v>
      </c>
      <c r="O1484" s="118">
        <v>0</v>
      </c>
      <c r="P1484" s="119">
        <f t="shared" si="23"/>
        <v>1.84</v>
      </c>
      <c r="Q1484" s="122" t="s">
        <v>666</v>
      </c>
      <c r="R1484" s="121" t="s">
        <v>4249</v>
      </c>
      <c r="S1484" s="122">
        <v>1.84</v>
      </c>
      <c r="T1484" s="122" t="s">
        <v>982</v>
      </c>
    </row>
    <row r="1485" spans="7:20" s="145" customFormat="1" hidden="1">
      <c r="G1485" s="152"/>
      <c r="K1485" s="128"/>
      <c r="M1485" s="114" t="s">
        <v>2111</v>
      </c>
      <c r="N1485" s="118">
        <v>20.9</v>
      </c>
      <c r="O1485" s="118">
        <v>0</v>
      </c>
      <c r="P1485" s="119">
        <f t="shared" ref="P1485:P1548" si="24">SUM(S1485:T1485)</f>
        <v>2.13</v>
      </c>
      <c r="Q1485" s="122" t="s">
        <v>258</v>
      </c>
      <c r="R1485" s="121" t="s">
        <v>4129</v>
      </c>
      <c r="S1485" s="122">
        <v>2.13</v>
      </c>
      <c r="T1485" s="122" t="s">
        <v>454</v>
      </c>
    </row>
    <row r="1486" spans="7:20" s="145" customFormat="1" hidden="1">
      <c r="G1486" s="152"/>
      <c r="K1486" s="128"/>
      <c r="M1486" s="114" t="s">
        <v>2112</v>
      </c>
      <c r="N1486" s="118">
        <v>27.6</v>
      </c>
      <c r="O1486" s="118">
        <v>0</v>
      </c>
      <c r="P1486" s="119">
        <f t="shared" si="24"/>
        <v>1.82</v>
      </c>
      <c r="Q1486" s="122" t="s">
        <v>27</v>
      </c>
      <c r="R1486" s="121" t="s">
        <v>4272</v>
      </c>
      <c r="S1486" s="122">
        <v>1.82</v>
      </c>
      <c r="T1486" s="122" t="s">
        <v>982</v>
      </c>
    </row>
    <row r="1487" spans="7:20" s="145" customFormat="1" hidden="1">
      <c r="G1487" s="152"/>
      <c r="K1487" s="128"/>
      <c r="M1487" s="114" t="s">
        <v>2221</v>
      </c>
      <c r="N1487" s="118">
        <v>24.6</v>
      </c>
      <c r="O1487" s="118">
        <v>0</v>
      </c>
      <c r="P1487" s="119">
        <f t="shared" si="24"/>
        <v>1.22</v>
      </c>
      <c r="Q1487" s="122" t="s">
        <v>2017</v>
      </c>
      <c r="R1487" s="121" t="s">
        <v>4478</v>
      </c>
      <c r="S1487" s="122">
        <v>1.22</v>
      </c>
      <c r="T1487" s="122" t="s">
        <v>2555</v>
      </c>
    </row>
    <row r="1488" spans="7:20" s="145" customFormat="1" hidden="1">
      <c r="G1488" s="152"/>
      <c r="K1488" s="128"/>
      <c r="M1488" s="114" t="s">
        <v>2018</v>
      </c>
      <c r="N1488" s="118">
        <v>27.1</v>
      </c>
      <c r="O1488" s="118">
        <v>0</v>
      </c>
      <c r="P1488" s="119">
        <f t="shared" si="24"/>
        <v>1.26</v>
      </c>
      <c r="Q1488" s="122" t="s">
        <v>32</v>
      </c>
      <c r="R1488" s="121" t="s">
        <v>3917</v>
      </c>
      <c r="S1488" s="122">
        <v>1.26</v>
      </c>
      <c r="T1488" s="122" t="s">
        <v>1392</v>
      </c>
    </row>
    <row r="1489" spans="7:20" s="145" customFormat="1" hidden="1">
      <c r="G1489" s="152"/>
      <c r="K1489" s="128"/>
      <c r="M1489" s="114" t="s">
        <v>2113</v>
      </c>
      <c r="N1489" s="118">
        <v>17.3</v>
      </c>
      <c r="O1489" s="118">
        <v>0</v>
      </c>
      <c r="P1489" s="119">
        <f t="shared" si="24"/>
        <v>1.86</v>
      </c>
      <c r="Q1489" s="122" t="s">
        <v>2114</v>
      </c>
      <c r="R1489" s="121" t="s">
        <v>4227</v>
      </c>
      <c r="S1489" s="122">
        <v>1.86</v>
      </c>
      <c r="T1489" s="122" t="s">
        <v>731</v>
      </c>
    </row>
    <row r="1490" spans="7:20" s="145" customFormat="1" hidden="1">
      <c r="G1490" s="152"/>
      <c r="K1490" s="128"/>
      <c r="M1490" s="114" t="s">
        <v>2115</v>
      </c>
      <c r="N1490" s="118">
        <v>12.5</v>
      </c>
      <c r="O1490" s="118">
        <v>0</v>
      </c>
      <c r="P1490" s="119">
        <f t="shared" si="24"/>
        <v>1.6</v>
      </c>
      <c r="Q1490" s="122" t="s">
        <v>19</v>
      </c>
      <c r="R1490" s="121" t="s">
        <v>4151</v>
      </c>
      <c r="S1490" s="122">
        <v>1.6</v>
      </c>
      <c r="T1490" s="122" t="s">
        <v>728</v>
      </c>
    </row>
    <row r="1491" spans="7:20" s="145" customFormat="1" hidden="1">
      <c r="G1491" s="152"/>
      <c r="K1491" s="128"/>
      <c r="M1491" s="114" t="s">
        <v>2116</v>
      </c>
      <c r="N1491" s="118">
        <v>23</v>
      </c>
      <c r="O1491" s="118">
        <v>0</v>
      </c>
      <c r="P1491" s="119">
        <f t="shared" si="24"/>
        <v>1.6</v>
      </c>
      <c r="Q1491" s="122" t="s">
        <v>2117</v>
      </c>
      <c r="R1491" s="121" t="s">
        <v>3968</v>
      </c>
      <c r="S1491" s="122">
        <v>1.6</v>
      </c>
      <c r="T1491" s="122" t="s">
        <v>728</v>
      </c>
    </row>
    <row r="1492" spans="7:20" s="145" customFormat="1" hidden="1">
      <c r="G1492" s="152"/>
      <c r="K1492" s="128"/>
      <c r="M1492" s="114" t="s">
        <v>2023</v>
      </c>
      <c r="N1492" s="118">
        <v>28.4</v>
      </c>
      <c r="O1492" s="118">
        <v>0</v>
      </c>
      <c r="P1492" s="119">
        <f t="shared" si="24"/>
        <v>1.9</v>
      </c>
      <c r="Q1492" s="122" t="s">
        <v>32</v>
      </c>
      <c r="R1492" s="121" t="s">
        <v>4046</v>
      </c>
      <c r="S1492" s="122">
        <v>1.9</v>
      </c>
      <c r="T1492" s="122" t="s">
        <v>234</v>
      </c>
    </row>
    <row r="1493" spans="7:20" s="145" customFormat="1" hidden="1">
      <c r="G1493" s="152"/>
      <c r="K1493" s="128"/>
      <c r="M1493" s="114" t="s">
        <v>2024</v>
      </c>
      <c r="N1493" s="118">
        <v>25.9</v>
      </c>
      <c r="O1493" s="118">
        <v>0</v>
      </c>
      <c r="P1493" s="119">
        <f t="shared" si="24"/>
        <v>1.64</v>
      </c>
      <c r="Q1493" s="122" t="s">
        <v>2122</v>
      </c>
      <c r="R1493" s="121" t="s">
        <v>4403</v>
      </c>
      <c r="S1493" s="122">
        <v>1.64</v>
      </c>
      <c r="T1493" s="122" t="s">
        <v>1149</v>
      </c>
    </row>
    <row r="1494" spans="7:20" s="145" customFormat="1" hidden="1">
      <c r="G1494" s="152"/>
      <c r="K1494" s="128"/>
      <c r="M1494" s="114" t="s">
        <v>2123</v>
      </c>
      <c r="N1494" s="118">
        <v>28.5</v>
      </c>
      <c r="O1494" s="118">
        <v>0</v>
      </c>
      <c r="P1494" s="119">
        <f t="shared" si="24"/>
        <v>1.74</v>
      </c>
      <c r="Q1494" s="122" t="s">
        <v>659</v>
      </c>
      <c r="R1494" s="121" t="s">
        <v>4293</v>
      </c>
      <c r="S1494" s="122">
        <v>1.74</v>
      </c>
      <c r="T1494" s="122" t="s">
        <v>977</v>
      </c>
    </row>
    <row r="1495" spans="7:20" s="145" customFormat="1" hidden="1">
      <c r="G1495" s="152"/>
      <c r="K1495" s="128"/>
      <c r="M1495" s="114" t="s">
        <v>2124</v>
      </c>
      <c r="N1495" s="118">
        <v>26.2</v>
      </c>
      <c r="O1495" s="118">
        <v>0</v>
      </c>
      <c r="P1495" s="119">
        <f t="shared" si="24"/>
        <v>1.88</v>
      </c>
      <c r="Q1495" s="122" t="s">
        <v>2308</v>
      </c>
      <c r="R1495" s="121" t="s">
        <v>3999</v>
      </c>
      <c r="S1495" s="122">
        <v>1.88</v>
      </c>
      <c r="T1495" s="122" t="s">
        <v>234</v>
      </c>
    </row>
    <row r="1496" spans="7:20" s="145" customFormat="1" hidden="1">
      <c r="G1496" s="152"/>
      <c r="K1496" s="128"/>
      <c r="M1496" s="114" t="s">
        <v>2125</v>
      </c>
      <c r="N1496" s="118">
        <v>23.5</v>
      </c>
      <c r="O1496" s="118">
        <v>0</v>
      </c>
      <c r="P1496" s="119">
        <f t="shared" si="24"/>
        <v>2.17</v>
      </c>
      <c r="Q1496" s="122" t="s">
        <v>1074</v>
      </c>
      <c r="R1496" s="121" t="s">
        <v>3903</v>
      </c>
      <c r="S1496" s="122">
        <v>2.17</v>
      </c>
      <c r="T1496" s="122" t="s">
        <v>1619</v>
      </c>
    </row>
    <row r="1497" spans="7:20" s="145" customFormat="1" hidden="1">
      <c r="G1497" s="152"/>
      <c r="K1497" s="128"/>
      <c r="M1497" s="114" t="s">
        <v>2240</v>
      </c>
      <c r="N1497" s="118">
        <v>25.1</v>
      </c>
      <c r="O1497" s="118">
        <v>0</v>
      </c>
      <c r="P1497" s="119">
        <f t="shared" si="24"/>
        <v>1.87</v>
      </c>
      <c r="Q1497" s="122" t="s">
        <v>546</v>
      </c>
      <c r="R1497" s="121" t="s">
        <v>3733</v>
      </c>
      <c r="S1497" s="122">
        <v>1.87</v>
      </c>
      <c r="T1497" s="122" t="s">
        <v>450</v>
      </c>
    </row>
    <row r="1498" spans="7:20" s="145" customFormat="1" hidden="1">
      <c r="G1498" s="152"/>
      <c r="K1498" s="128"/>
      <c r="M1498" s="114" t="s">
        <v>2368</v>
      </c>
      <c r="N1498" s="118">
        <v>22.9</v>
      </c>
      <c r="O1498" s="118">
        <v>0</v>
      </c>
      <c r="P1498" s="119">
        <f t="shared" si="24"/>
        <v>1.89</v>
      </c>
      <c r="Q1498" s="122" t="s">
        <v>2021</v>
      </c>
      <c r="R1498" s="121" t="s">
        <v>3779</v>
      </c>
      <c r="S1498" s="122">
        <v>1.89</v>
      </c>
      <c r="T1498" s="122" t="s">
        <v>426</v>
      </c>
    </row>
    <row r="1499" spans="7:20" s="145" customFormat="1" hidden="1">
      <c r="G1499" s="152"/>
      <c r="K1499" s="128"/>
      <c r="M1499" s="114" t="s">
        <v>2248</v>
      </c>
      <c r="N1499" s="118">
        <v>17.600000000000001</v>
      </c>
      <c r="O1499" s="118">
        <v>0</v>
      </c>
      <c r="P1499" s="119">
        <f t="shared" si="24"/>
        <v>1.89</v>
      </c>
      <c r="Q1499" s="122" t="s">
        <v>805</v>
      </c>
      <c r="R1499" s="121" t="s">
        <v>4046</v>
      </c>
      <c r="S1499" s="122">
        <v>1.89</v>
      </c>
      <c r="T1499" s="122" t="s">
        <v>426</v>
      </c>
    </row>
    <row r="1500" spans="7:20" s="145" customFormat="1" hidden="1">
      <c r="G1500" s="152"/>
      <c r="K1500" s="128"/>
      <c r="M1500" s="114" t="s">
        <v>2475</v>
      </c>
      <c r="N1500" s="118">
        <v>14.1</v>
      </c>
      <c r="O1500" s="118">
        <v>0</v>
      </c>
      <c r="P1500" s="119">
        <f t="shared" si="24"/>
        <v>1.93</v>
      </c>
      <c r="Q1500" s="122" t="s">
        <v>245</v>
      </c>
      <c r="R1500" s="121" t="s">
        <v>4559</v>
      </c>
      <c r="S1500" s="122">
        <v>1.93</v>
      </c>
      <c r="T1500" s="122" t="s">
        <v>751</v>
      </c>
    </row>
    <row r="1501" spans="7:20" s="145" customFormat="1" hidden="1">
      <c r="G1501" s="152"/>
      <c r="K1501" s="128"/>
      <c r="M1501" s="114" t="s">
        <v>2585</v>
      </c>
      <c r="N1501" s="118">
        <v>27.2</v>
      </c>
      <c r="O1501" s="118">
        <v>0</v>
      </c>
      <c r="P1501" s="119">
        <f t="shared" si="24"/>
        <v>1.6</v>
      </c>
      <c r="Q1501" s="122" t="s">
        <v>2044</v>
      </c>
      <c r="R1501" s="121" t="s">
        <v>4138</v>
      </c>
      <c r="S1501" s="122">
        <v>1.6</v>
      </c>
      <c r="T1501" s="122" t="s">
        <v>1798</v>
      </c>
    </row>
    <row r="1502" spans="7:20" s="145" customFormat="1" hidden="1">
      <c r="G1502" s="152"/>
      <c r="K1502" s="128"/>
      <c r="M1502" s="114" t="s">
        <v>2586</v>
      </c>
      <c r="N1502" s="118">
        <v>24.7</v>
      </c>
      <c r="O1502" s="118">
        <v>0</v>
      </c>
      <c r="P1502" s="119">
        <f t="shared" si="24"/>
        <v>1.89</v>
      </c>
      <c r="Q1502" s="122" t="s">
        <v>2108</v>
      </c>
      <c r="R1502" s="121" t="s">
        <v>4219</v>
      </c>
      <c r="S1502" s="122">
        <v>1.89</v>
      </c>
      <c r="T1502" s="122" t="s">
        <v>1571</v>
      </c>
    </row>
    <row r="1503" spans="7:20" s="145" customFormat="1" hidden="1">
      <c r="G1503" s="152"/>
      <c r="K1503" s="128"/>
      <c r="M1503" s="114" t="s">
        <v>2476</v>
      </c>
      <c r="N1503" s="118">
        <v>19.5</v>
      </c>
      <c r="O1503" s="118">
        <v>0</v>
      </c>
      <c r="P1503" s="119">
        <f t="shared" si="24"/>
        <v>1.78</v>
      </c>
      <c r="Q1503" s="122" t="s">
        <v>405</v>
      </c>
      <c r="R1503" s="121" t="s">
        <v>4046</v>
      </c>
      <c r="S1503" s="122">
        <v>1.78</v>
      </c>
      <c r="T1503" s="122" t="s">
        <v>731</v>
      </c>
    </row>
    <row r="1504" spans="7:20" s="145" customFormat="1" hidden="1">
      <c r="G1504" s="152"/>
      <c r="K1504" s="128"/>
      <c r="M1504" s="114" t="s">
        <v>2477</v>
      </c>
      <c r="N1504" s="118">
        <v>28.7</v>
      </c>
      <c r="O1504" s="118">
        <v>0</v>
      </c>
      <c r="P1504" s="119">
        <f t="shared" si="24"/>
        <v>2.1</v>
      </c>
      <c r="Q1504" s="122" t="s">
        <v>397</v>
      </c>
      <c r="R1504" s="121" t="s">
        <v>3731</v>
      </c>
      <c r="S1504" s="122">
        <v>2.1</v>
      </c>
      <c r="T1504" s="122" t="s">
        <v>343</v>
      </c>
    </row>
    <row r="1505" spans="7:20" s="145" customFormat="1" hidden="1">
      <c r="G1505" s="152"/>
      <c r="K1505" s="128"/>
      <c r="M1505" s="114" t="s">
        <v>2369</v>
      </c>
      <c r="N1505" s="118">
        <v>25.7</v>
      </c>
      <c r="O1505" s="118">
        <v>0</v>
      </c>
      <c r="P1505" s="119">
        <f t="shared" si="24"/>
        <v>1.6</v>
      </c>
      <c r="Q1505" s="122" t="s">
        <v>740</v>
      </c>
      <c r="R1505" s="121" t="s">
        <v>3900</v>
      </c>
      <c r="S1505" s="122">
        <v>1.6</v>
      </c>
      <c r="T1505" s="122" t="s">
        <v>466</v>
      </c>
    </row>
    <row r="1506" spans="7:20" s="145" customFormat="1" hidden="1">
      <c r="G1506" s="152"/>
      <c r="K1506" s="128"/>
      <c r="M1506" s="114" t="s">
        <v>2142</v>
      </c>
      <c r="N1506" s="118">
        <v>22.5</v>
      </c>
      <c r="O1506" s="118">
        <v>0</v>
      </c>
      <c r="P1506" s="119">
        <f t="shared" si="24"/>
        <v>0.6</v>
      </c>
      <c r="Q1506" s="122" t="s">
        <v>493</v>
      </c>
      <c r="R1506" s="121" t="s">
        <v>3937</v>
      </c>
      <c r="S1506" s="120">
        <v>0.6</v>
      </c>
      <c r="T1506" s="120" t="s">
        <v>223</v>
      </c>
    </row>
    <row r="1507" spans="7:20" s="145" customFormat="1" hidden="1">
      <c r="G1507" s="152"/>
      <c r="K1507" s="128"/>
      <c r="M1507" s="114" t="s">
        <v>2143</v>
      </c>
      <c r="N1507" s="118">
        <v>15.1</v>
      </c>
      <c r="O1507" s="118">
        <v>0</v>
      </c>
      <c r="P1507" s="119">
        <f t="shared" si="24"/>
        <v>1.6</v>
      </c>
      <c r="Q1507" s="122" t="s">
        <v>422</v>
      </c>
      <c r="R1507" s="121" t="s">
        <v>4398</v>
      </c>
      <c r="S1507" s="122">
        <v>1.6</v>
      </c>
      <c r="T1507" s="122" t="s">
        <v>466</v>
      </c>
    </row>
    <row r="1508" spans="7:20" s="145" customFormat="1" hidden="1">
      <c r="G1508" s="152"/>
      <c r="K1508" s="128"/>
      <c r="M1508" s="114" t="s">
        <v>2144</v>
      </c>
      <c r="N1508" s="118">
        <v>26.6</v>
      </c>
      <c r="O1508" s="118">
        <v>0</v>
      </c>
      <c r="P1508" s="119">
        <f t="shared" si="24"/>
        <v>1.58</v>
      </c>
      <c r="Q1508" s="122" t="s">
        <v>397</v>
      </c>
      <c r="R1508" s="121" t="s">
        <v>4391</v>
      </c>
      <c r="S1508" s="122">
        <v>1.58</v>
      </c>
      <c r="T1508" s="122" t="s">
        <v>875</v>
      </c>
    </row>
    <row r="1509" spans="7:20" s="145" customFormat="1" hidden="1">
      <c r="G1509" s="152"/>
      <c r="K1509" s="128"/>
      <c r="M1509" s="114" t="s">
        <v>2145</v>
      </c>
      <c r="N1509" s="118">
        <v>24.4</v>
      </c>
      <c r="O1509" s="118">
        <v>0</v>
      </c>
      <c r="P1509" s="119">
        <f t="shared" si="24"/>
        <v>2</v>
      </c>
      <c r="Q1509" s="122" t="s">
        <v>46</v>
      </c>
      <c r="R1509" s="121" t="s">
        <v>3901</v>
      </c>
      <c r="S1509" s="122">
        <v>2</v>
      </c>
      <c r="T1509" s="122" t="s">
        <v>213</v>
      </c>
    </row>
    <row r="1510" spans="7:20" s="145" customFormat="1" hidden="1">
      <c r="G1510" s="152"/>
      <c r="K1510" s="128"/>
      <c r="M1510" s="114" t="s">
        <v>2146</v>
      </c>
      <c r="N1510" s="118">
        <v>11.8</v>
      </c>
      <c r="O1510" s="118">
        <v>9.9</v>
      </c>
      <c r="P1510" s="119">
        <f t="shared" si="24"/>
        <v>1.85</v>
      </c>
      <c r="Q1510" s="122" t="s">
        <v>2147</v>
      </c>
      <c r="R1510" s="121" t="s">
        <v>3970</v>
      </c>
      <c r="S1510" s="122">
        <v>1.85</v>
      </c>
      <c r="T1510" s="122" t="s">
        <v>1495</v>
      </c>
    </row>
    <row r="1511" spans="7:20" s="145" customFormat="1" hidden="1">
      <c r="G1511" s="152"/>
      <c r="K1511" s="128"/>
      <c r="M1511" s="114" t="s">
        <v>2148</v>
      </c>
      <c r="N1511" s="118">
        <v>7.3</v>
      </c>
      <c r="O1511" s="118">
        <v>7.4</v>
      </c>
      <c r="P1511" s="119">
        <f t="shared" si="24"/>
        <v>0.45</v>
      </c>
      <c r="Q1511" s="122" t="s">
        <v>2079</v>
      </c>
      <c r="R1511" s="121" t="s">
        <v>3783</v>
      </c>
      <c r="S1511" s="122">
        <v>0.45</v>
      </c>
      <c r="T1511" s="122" t="s">
        <v>335</v>
      </c>
    </row>
    <row r="1512" spans="7:20" s="145" customFormat="1" hidden="1">
      <c r="G1512" s="152"/>
      <c r="K1512" s="128"/>
      <c r="M1512" s="114" t="s">
        <v>2149</v>
      </c>
      <c r="N1512" s="118">
        <v>19.7</v>
      </c>
      <c r="O1512" s="118">
        <v>0</v>
      </c>
      <c r="P1512" s="119">
        <f t="shared" si="24"/>
        <v>1.39</v>
      </c>
      <c r="Q1512" s="122" t="s">
        <v>710</v>
      </c>
      <c r="R1512" s="121" t="s">
        <v>3782</v>
      </c>
      <c r="S1512" s="122">
        <v>1.39</v>
      </c>
      <c r="T1512" s="122" t="s">
        <v>2294</v>
      </c>
    </row>
    <row r="1513" spans="7:20" s="145" customFormat="1" hidden="1">
      <c r="G1513" s="152"/>
      <c r="K1513" s="128"/>
      <c r="M1513" s="114" t="s">
        <v>2259</v>
      </c>
      <c r="N1513" s="120" t="s">
        <v>30</v>
      </c>
      <c r="O1513" s="118">
        <v>0</v>
      </c>
      <c r="P1513" s="119">
        <f t="shared" si="24"/>
        <v>1.8</v>
      </c>
      <c r="Q1513" s="122" t="s">
        <v>2260</v>
      </c>
      <c r="R1513" s="121" t="s">
        <v>4307</v>
      </c>
      <c r="S1513" s="122">
        <v>1.8</v>
      </c>
      <c r="T1513" s="122" t="s">
        <v>392</v>
      </c>
    </row>
    <row r="1514" spans="7:20" s="145" customFormat="1" hidden="1">
      <c r="G1514" s="152"/>
      <c r="K1514" s="128"/>
      <c r="M1514" s="114" t="s">
        <v>2261</v>
      </c>
      <c r="N1514" s="118">
        <v>9.6</v>
      </c>
      <c r="O1514" s="118">
        <v>15.2</v>
      </c>
      <c r="P1514" s="119">
        <f t="shared" si="24"/>
        <v>1.9</v>
      </c>
      <c r="Q1514" s="122" t="s">
        <v>832</v>
      </c>
      <c r="R1514" s="121" t="s">
        <v>3959</v>
      </c>
      <c r="S1514" s="122">
        <v>1.9</v>
      </c>
      <c r="T1514" s="122" t="s">
        <v>1628</v>
      </c>
    </row>
    <row r="1515" spans="7:20" s="145" customFormat="1" hidden="1">
      <c r="G1515" s="152"/>
      <c r="K1515" s="128"/>
      <c r="M1515" s="114" t="s">
        <v>2262</v>
      </c>
      <c r="N1515" s="118">
        <v>10.1</v>
      </c>
      <c r="O1515" s="118">
        <v>15.2</v>
      </c>
      <c r="P1515" s="119">
        <f t="shared" si="24"/>
        <v>0.95</v>
      </c>
      <c r="Q1515" s="122" t="s">
        <v>867</v>
      </c>
      <c r="R1515" s="121" t="s">
        <v>3919</v>
      </c>
      <c r="S1515" s="122">
        <v>0.95</v>
      </c>
      <c r="T1515" s="122" t="s">
        <v>210</v>
      </c>
    </row>
    <row r="1516" spans="7:20" s="145" customFormat="1" hidden="1">
      <c r="G1516" s="152"/>
      <c r="K1516" s="128"/>
      <c r="M1516" s="114" t="s">
        <v>2263</v>
      </c>
      <c r="N1516" s="118">
        <v>7.4</v>
      </c>
      <c r="O1516" s="118">
        <v>15.7</v>
      </c>
      <c r="P1516" s="119">
        <f t="shared" si="24"/>
        <v>1.6</v>
      </c>
      <c r="Q1516" s="122" t="s">
        <v>558</v>
      </c>
      <c r="R1516" s="121" t="s">
        <v>4250</v>
      </c>
      <c r="S1516" s="122">
        <v>1.6</v>
      </c>
      <c r="T1516" s="122" t="s">
        <v>1418</v>
      </c>
    </row>
    <row r="1517" spans="7:20" s="145" customFormat="1" hidden="1">
      <c r="G1517" s="152"/>
      <c r="K1517" s="128"/>
      <c r="M1517" s="114" t="s">
        <v>2264</v>
      </c>
      <c r="N1517" s="118">
        <v>4.2</v>
      </c>
      <c r="O1517" s="118">
        <v>13</v>
      </c>
      <c r="P1517" s="119">
        <f t="shared" si="24"/>
        <v>1.84</v>
      </c>
      <c r="Q1517" s="122" t="s">
        <v>1146</v>
      </c>
      <c r="R1517" s="121" t="s">
        <v>4300</v>
      </c>
      <c r="S1517" s="122">
        <v>1.84</v>
      </c>
      <c r="T1517" s="122" t="s">
        <v>734</v>
      </c>
    </row>
    <row r="1518" spans="7:20" s="145" customFormat="1" hidden="1">
      <c r="G1518" s="152"/>
      <c r="K1518" s="128"/>
      <c r="M1518" s="114" t="s">
        <v>2265</v>
      </c>
      <c r="N1518" s="118">
        <v>4.8</v>
      </c>
      <c r="O1518" s="118">
        <v>13.4</v>
      </c>
      <c r="P1518" s="119">
        <f t="shared" si="24"/>
        <v>1.04</v>
      </c>
      <c r="Q1518" s="120" t="s">
        <v>147</v>
      </c>
      <c r="R1518" s="121" t="s">
        <v>3904</v>
      </c>
      <c r="S1518" s="122">
        <v>1.04</v>
      </c>
      <c r="T1518" s="122" t="s">
        <v>797</v>
      </c>
    </row>
    <row r="1519" spans="7:20" s="145" customFormat="1" hidden="1">
      <c r="G1519" s="152"/>
      <c r="K1519" s="128"/>
      <c r="M1519" s="114" t="s">
        <v>2389</v>
      </c>
      <c r="N1519" s="118">
        <v>4.8</v>
      </c>
      <c r="O1519" s="118">
        <v>12.4</v>
      </c>
      <c r="P1519" s="119">
        <f t="shared" si="24"/>
        <v>0.99</v>
      </c>
      <c r="Q1519" s="122" t="s">
        <v>254</v>
      </c>
      <c r="R1519" s="121" t="s">
        <v>3960</v>
      </c>
      <c r="S1519" s="122">
        <v>0.99</v>
      </c>
      <c r="T1519" s="122" t="s">
        <v>599</v>
      </c>
    </row>
    <row r="1520" spans="7:20" s="145" customFormat="1" hidden="1">
      <c r="G1520" s="152"/>
      <c r="K1520" s="128"/>
      <c r="M1520" s="114" t="s">
        <v>2390</v>
      </c>
      <c r="N1520" s="118">
        <v>2.6</v>
      </c>
      <c r="O1520" s="118">
        <v>12.3</v>
      </c>
      <c r="P1520" s="119">
        <f t="shared" si="24"/>
        <v>1.61</v>
      </c>
      <c r="Q1520" s="122" t="s">
        <v>190</v>
      </c>
      <c r="R1520" s="121" t="s">
        <v>4415</v>
      </c>
      <c r="S1520" s="122">
        <v>1.61</v>
      </c>
      <c r="T1520" s="122" t="s">
        <v>982</v>
      </c>
    </row>
    <row r="1521" spans="7:20" s="145" customFormat="1" hidden="1">
      <c r="G1521" s="152"/>
      <c r="K1521" s="128"/>
      <c r="M1521" s="114" t="s">
        <v>2391</v>
      </c>
      <c r="N1521" s="118">
        <v>3.2</v>
      </c>
      <c r="O1521" s="118">
        <v>1.6</v>
      </c>
      <c r="P1521" s="119">
        <f t="shared" si="24"/>
        <v>2</v>
      </c>
      <c r="Q1521" s="120" t="s">
        <v>147</v>
      </c>
      <c r="R1521" s="121" t="s">
        <v>4459</v>
      </c>
      <c r="S1521" s="122">
        <v>2</v>
      </c>
      <c r="T1521" s="122" t="s">
        <v>424</v>
      </c>
    </row>
    <row r="1522" spans="7:20" s="145" customFormat="1" hidden="1">
      <c r="G1522" s="152"/>
      <c r="K1522" s="128"/>
      <c r="M1522" s="114" t="s">
        <v>2269</v>
      </c>
      <c r="N1522" s="118">
        <v>4</v>
      </c>
      <c r="O1522" s="118">
        <v>4.5999999999999996</v>
      </c>
      <c r="P1522" s="119">
        <f t="shared" si="24"/>
        <v>1.72</v>
      </c>
      <c r="Q1522" s="122" t="s">
        <v>2270</v>
      </c>
      <c r="R1522" s="121" t="s">
        <v>3995</v>
      </c>
      <c r="S1522" s="122">
        <v>1.72</v>
      </c>
      <c r="T1522" s="122" t="s">
        <v>234</v>
      </c>
    </row>
    <row r="1523" spans="7:20" s="145" customFormat="1" hidden="1">
      <c r="G1523" s="152"/>
      <c r="K1523" s="128"/>
      <c r="M1523" s="114" t="s">
        <v>2155</v>
      </c>
      <c r="N1523" s="118">
        <v>4</v>
      </c>
      <c r="O1523" s="118">
        <v>4.5999999999999996</v>
      </c>
      <c r="P1523" s="119">
        <f t="shared" si="24"/>
        <v>1.5</v>
      </c>
      <c r="Q1523" s="122" t="s">
        <v>2156</v>
      </c>
      <c r="R1523" s="121" t="s">
        <v>4549</v>
      </c>
      <c r="S1523" s="122">
        <v>1.5</v>
      </c>
      <c r="T1523" s="122" t="s">
        <v>466</v>
      </c>
    </row>
    <row r="1524" spans="7:20" s="145" customFormat="1" hidden="1">
      <c r="G1524" s="152"/>
      <c r="K1524" s="128"/>
      <c r="M1524" s="114" t="s">
        <v>2159</v>
      </c>
      <c r="N1524" s="118">
        <v>4</v>
      </c>
      <c r="O1524" s="118">
        <v>4.5</v>
      </c>
      <c r="P1524" s="119">
        <f t="shared" si="24"/>
        <v>0.9</v>
      </c>
      <c r="Q1524" s="122" t="s">
        <v>2160</v>
      </c>
      <c r="R1524" s="121" t="s">
        <v>4416</v>
      </c>
      <c r="S1524" s="122">
        <v>0.9</v>
      </c>
      <c r="T1524" s="122" t="s">
        <v>1146</v>
      </c>
    </row>
    <row r="1525" spans="7:20" s="145" customFormat="1" hidden="1">
      <c r="G1525" s="152"/>
      <c r="K1525" s="128"/>
      <c r="M1525" s="114" t="s">
        <v>2161</v>
      </c>
      <c r="N1525" s="118">
        <v>1.2</v>
      </c>
      <c r="O1525" s="118">
        <v>2.6</v>
      </c>
      <c r="P1525" s="119">
        <f t="shared" si="24"/>
        <v>1.1000000000000001</v>
      </c>
      <c r="Q1525" s="122" t="s">
        <v>166</v>
      </c>
      <c r="R1525" s="121" t="s">
        <v>4225</v>
      </c>
      <c r="S1525" s="122">
        <v>1.1000000000000001</v>
      </c>
      <c r="T1525" s="122" t="s">
        <v>543</v>
      </c>
    </row>
    <row r="1526" spans="7:20" s="145" customFormat="1" hidden="1">
      <c r="G1526" s="152"/>
      <c r="K1526" s="128"/>
      <c r="M1526" s="114" t="s">
        <v>2162</v>
      </c>
      <c r="N1526" s="118">
        <v>1.6</v>
      </c>
      <c r="O1526" s="118">
        <v>2.9</v>
      </c>
      <c r="P1526" s="119">
        <f t="shared" si="24"/>
        <v>1.53</v>
      </c>
      <c r="Q1526" s="122" t="s">
        <v>166</v>
      </c>
      <c r="R1526" s="121" t="s">
        <v>3907</v>
      </c>
      <c r="S1526" s="122">
        <v>1.53</v>
      </c>
      <c r="T1526" s="122" t="s">
        <v>924</v>
      </c>
    </row>
    <row r="1527" spans="7:20" s="145" customFormat="1" hidden="1">
      <c r="G1527" s="152"/>
      <c r="K1527" s="128"/>
      <c r="M1527" s="114" t="s">
        <v>2163</v>
      </c>
      <c r="N1527" s="118">
        <v>16.899999999999999</v>
      </c>
      <c r="O1527" s="118">
        <v>7.1</v>
      </c>
      <c r="P1527" s="119">
        <f t="shared" si="24"/>
        <v>1.5</v>
      </c>
      <c r="Q1527" s="122" t="s">
        <v>857</v>
      </c>
      <c r="R1527" s="121" t="s">
        <v>4450</v>
      </c>
      <c r="S1527" s="122">
        <v>1.5</v>
      </c>
      <c r="T1527" s="122" t="s">
        <v>466</v>
      </c>
    </row>
    <row r="1528" spans="7:20" s="145" customFormat="1" hidden="1">
      <c r="G1528" s="152"/>
      <c r="K1528" s="128"/>
      <c r="M1528" s="114" t="s">
        <v>2164</v>
      </c>
      <c r="N1528" s="118">
        <v>0.6</v>
      </c>
      <c r="O1528" s="118">
        <v>58.4</v>
      </c>
      <c r="P1528" s="119">
        <f t="shared" si="24"/>
        <v>1.4</v>
      </c>
      <c r="Q1528" s="122" t="s">
        <v>1507</v>
      </c>
      <c r="R1528" s="121" t="s">
        <v>4263</v>
      </c>
      <c r="S1528" s="122">
        <v>1.4</v>
      </c>
      <c r="T1528" s="122" t="s">
        <v>728</v>
      </c>
    </row>
    <row r="1529" spans="7:20" s="145" customFormat="1" hidden="1">
      <c r="G1529" s="152"/>
      <c r="K1529" s="128"/>
      <c r="M1529" s="114" t="s">
        <v>2165</v>
      </c>
      <c r="N1529" s="118">
        <v>4.2</v>
      </c>
      <c r="O1529" s="118">
        <v>50.7</v>
      </c>
      <c r="P1529" s="119">
        <f t="shared" si="24"/>
        <v>2</v>
      </c>
      <c r="Q1529" s="122" t="s">
        <v>162</v>
      </c>
      <c r="R1529" s="121" t="s">
        <v>4478</v>
      </c>
      <c r="S1529" s="122">
        <v>2</v>
      </c>
      <c r="T1529" s="122" t="s">
        <v>343</v>
      </c>
    </row>
    <row r="1530" spans="7:20" s="145" customFormat="1" hidden="1">
      <c r="G1530" s="152"/>
      <c r="K1530" s="128"/>
      <c r="M1530" s="114" t="s">
        <v>2166</v>
      </c>
      <c r="N1530" s="118">
        <v>0.3</v>
      </c>
      <c r="O1530" s="118">
        <v>1.6</v>
      </c>
      <c r="P1530" s="119">
        <f t="shared" si="24"/>
        <v>2</v>
      </c>
      <c r="Q1530" s="120" t="s">
        <v>30</v>
      </c>
      <c r="R1530" s="121" t="s">
        <v>4464</v>
      </c>
      <c r="S1530" s="122">
        <v>2</v>
      </c>
      <c r="T1530" s="122" t="s">
        <v>343</v>
      </c>
    </row>
    <row r="1531" spans="7:20" s="145" customFormat="1" hidden="1">
      <c r="G1531" s="152"/>
      <c r="K1531" s="128"/>
      <c r="M1531" s="114" t="s">
        <v>2167</v>
      </c>
      <c r="N1531" s="118">
        <v>0.1</v>
      </c>
      <c r="O1531" s="118">
        <v>0.6</v>
      </c>
      <c r="P1531" s="119">
        <f t="shared" si="24"/>
        <v>1.7</v>
      </c>
      <c r="Q1531" s="120" t="s">
        <v>30</v>
      </c>
      <c r="R1531" s="121" t="s">
        <v>4539</v>
      </c>
      <c r="S1531" s="122">
        <v>1.7</v>
      </c>
      <c r="T1531" s="122" t="s">
        <v>234</v>
      </c>
    </row>
    <row r="1532" spans="7:20" s="145" customFormat="1" hidden="1">
      <c r="G1532" s="152"/>
      <c r="K1532" s="128"/>
      <c r="M1532" s="114" t="s">
        <v>2283</v>
      </c>
      <c r="N1532" s="118">
        <v>1.5</v>
      </c>
      <c r="O1532" s="120" t="s">
        <v>147</v>
      </c>
      <c r="P1532" s="119">
        <f t="shared" si="24"/>
        <v>1.6</v>
      </c>
      <c r="Q1532" s="122" t="s">
        <v>166</v>
      </c>
      <c r="R1532" s="120" t="s">
        <v>147</v>
      </c>
      <c r="S1532" s="122">
        <v>1.6</v>
      </c>
      <c r="T1532" s="122" t="s">
        <v>719</v>
      </c>
    </row>
    <row r="1533" spans="7:20" s="145" customFormat="1" hidden="1">
      <c r="G1533" s="152"/>
      <c r="K1533" s="128"/>
      <c r="M1533" s="114" t="s">
        <v>2284</v>
      </c>
      <c r="N1533" s="118">
        <v>21.5</v>
      </c>
      <c r="O1533" s="118">
        <v>0</v>
      </c>
      <c r="P1533" s="119">
        <f t="shared" si="24"/>
        <v>1.6</v>
      </c>
      <c r="Q1533" s="122" t="s">
        <v>940</v>
      </c>
      <c r="R1533" s="121" t="s">
        <v>3773</v>
      </c>
      <c r="S1533" s="122">
        <v>1.6</v>
      </c>
      <c r="T1533" s="122" t="s">
        <v>719</v>
      </c>
    </row>
    <row r="1534" spans="7:20" s="145" customFormat="1" hidden="1">
      <c r="G1534" s="152"/>
      <c r="K1534" s="128"/>
      <c r="M1534" s="114" t="s">
        <v>2285</v>
      </c>
      <c r="N1534" s="118">
        <v>16.7</v>
      </c>
      <c r="O1534" s="118">
        <v>0</v>
      </c>
      <c r="P1534" s="119">
        <f t="shared" si="24"/>
        <v>2.0099999999999998</v>
      </c>
      <c r="Q1534" s="122" t="s">
        <v>940</v>
      </c>
      <c r="R1534" s="121" t="s">
        <v>4256</v>
      </c>
      <c r="S1534" s="122">
        <v>2.0099999999999998</v>
      </c>
      <c r="T1534" s="122" t="s">
        <v>1619</v>
      </c>
    </row>
    <row r="1535" spans="7:20" s="145" customFormat="1" hidden="1">
      <c r="G1535" s="152"/>
      <c r="K1535" s="128"/>
      <c r="M1535" s="114" t="s">
        <v>2068</v>
      </c>
      <c r="N1535" s="118">
        <v>21.7</v>
      </c>
      <c r="O1535" s="118">
        <v>0</v>
      </c>
      <c r="P1535" s="119">
        <f t="shared" si="24"/>
        <v>2.0099999999999998</v>
      </c>
      <c r="Q1535" s="122" t="s">
        <v>954</v>
      </c>
      <c r="R1535" s="121" t="s">
        <v>3898</v>
      </c>
      <c r="S1535" s="122">
        <v>2.0099999999999998</v>
      </c>
      <c r="T1535" s="122" t="s">
        <v>956</v>
      </c>
    </row>
    <row r="1536" spans="7:20" s="145" customFormat="1" hidden="1">
      <c r="G1536" s="152"/>
      <c r="K1536" s="128"/>
      <c r="M1536" s="114" t="s">
        <v>2168</v>
      </c>
      <c r="N1536" s="118">
        <v>16.7</v>
      </c>
      <c r="O1536" s="118">
        <v>0</v>
      </c>
      <c r="P1536" s="119">
        <f t="shared" si="24"/>
        <v>1.77</v>
      </c>
      <c r="Q1536" s="122" t="s">
        <v>940</v>
      </c>
      <c r="R1536" s="121" t="s">
        <v>4256</v>
      </c>
      <c r="S1536" s="122">
        <v>1.77</v>
      </c>
      <c r="T1536" s="122" t="s">
        <v>628</v>
      </c>
    </row>
    <row r="1537" spans="7:20" s="145" customFormat="1" hidden="1">
      <c r="G1537" s="152"/>
      <c r="K1537" s="128"/>
      <c r="M1537" s="114" t="s">
        <v>2169</v>
      </c>
      <c r="N1537" s="118">
        <v>16</v>
      </c>
      <c r="O1537" s="118">
        <v>14.7</v>
      </c>
      <c r="P1537" s="119">
        <f t="shared" si="24"/>
        <v>1.74</v>
      </c>
      <c r="Q1537" s="122" t="s">
        <v>418</v>
      </c>
      <c r="R1537" s="121" t="s">
        <v>4155</v>
      </c>
      <c r="S1537" s="122">
        <v>1.74</v>
      </c>
      <c r="T1537" s="122" t="s">
        <v>734</v>
      </c>
    </row>
    <row r="1538" spans="7:20" s="145" customFormat="1" hidden="1">
      <c r="G1538" s="152"/>
      <c r="K1538" s="128"/>
      <c r="M1538" s="114" t="s">
        <v>2170</v>
      </c>
      <c r="N1538" s="120" t="s">
        <v>30</v>
      </c>
      <c r="O1538" s="118">
        <v>5.8</v>
      </c>
      <c r="P1538" s="119">
        <f t="shared" si="24"/>
        <v>1.54</v>
      </c>
      <c r="Q1538" s="122" t="s">
        <v>418</v>
      </c>
      <c r="R1538" s="121" t="s">
        <v>3907</v>
      </c>
      <c r="S1538" s="122">
        <v>1.54</v>
      </c>
      <c r="T1538" s="122" t="s">
        <v>719</v>
      </c>
    </row>
    <row r="1539" spans="7:20" s="145" customFormat="1" hidden="1">
      <c r="G1539" s="152"/>
      <c r="K1539" s="128"/>
      <c r="M1539" s="114" t="s">
        <v>2171</v>
      </c>
      <c r="N1539" s="118" t="s">
        <v>30</v>
      </c>
      <c r="O1539" s="118">
        <v>16.7</v>
      </c>
      <c r="P1539" s="119">
        <f t="shared" si="24"/>
        <v>1.77</v>
      </c>
      <c r="Q1539" s="120" t="s">
        <v>30</v>
      </c>
      <c r="R1539" s="121" t="s">
        <v>4226</v>
      </c>
      <c r="S1539" s="122">
        <v>1.77</v>
      </c>
      <c r="T1539" s="122" t="s">
        <v>1628</v>
      </c>
    </row>
    <row r="1540" spans="7:20" s="145" customFormat="1" hidden="1">
      <c r="G1540" s="152"/>
      <c r="K1540" s="128"/>
      <c r="M1540" s="114" t="s">
        <v>2073</v>
      </c>
      <c r="N1540" s="118">
        <v>0.5</v>
      </c>
      <c r="O1540" s="118">
        <v>1.4</v>
      </c>
      <c r="P1540" s="119">
        <f t="shared" si="24"/>
        <v>1.29</v>
      </c>
      <c r="Q1540" s="122" t="s">
        <v>166</v>
      </c>
      <c r="R1540" s="121" t="s">
        <v>4392</v>
      </c>
      <c r="S1540" s="122">
        <v>1.29</v>
      </c>
      <c r="T1540" s="122" t="s">
        <v>3266</v>
      </c>
    </row>
    <row r="1541" spans="7:20" s="145" customFormat="1" hidden="1">
      <c r="G1541" s="152"/>
      <c r="K1541" s="128"/>
      <c r="M1541" s="114" t="s">
        <v>2176</v>
      </c>
      <c r="N1541" s="118">
        <v>0.8</v>
      </c>
      <c r="O1541" s="118">
        <v>2.2000000000000002</v>
      </c>
      <c r="P1541" s="119">
        <f t="shared" si="24"/>
        <v>1.0900000000000001</v>
      </c>
      <c r="Q1541" s="122" t="s">
        <v>166</v>
      </c>
      <c r="R1541" s="121" t="s">
        <v>4376</v>
      </c>
      <c r="S1541" s="122">
        <v>1.0900000000000001</v>
      </c>
      <c r="T1541" s="122" t="s">
        <v>3335</v>
      </c>
    </row>
    <row r="1542" spans="7:20" s="145" customFormat="1" hidden="1">
      <c r="G1542" s="152"/>
      <c r="K1542" s="128"/>
      <c r="M1542" s="114" t="s">
        <v>2177</v>
      </c>
      <c r="N1542" s="118">
        <v>1</v>
      </c>
      <c r="O1542" s="118">
        <v>3.2</v>
      </c>
      <c r="P1542" s="119">
        <f t="shared" si="24"/>
        <v>1.69</v>
      </c>
      <c r="Q1542" s="122" t="s">
        <v>166</v>
      </c>
      <c r="R1542" s="121" t="s">
        <v>4296</v>
      </c>
      <c r="S1542" s="122">
        <v>1.69</v>
      </c>
      <c r="T1542" s="122" t="s">
        <v>1495</v>
      </c>
    </row>
    <row r="1543" spans="7:20" s="145" customFormat="1" hidden="1">
      <c r="G1543" s="152"/>
      <c r="K1543" s="128"/>
      <c r="M1543" s="114" t="s">
        <v>2178</v>
      </c>
      <c r="N1543" s="118">
        <v>10.6</v>
      </c>
      <c r="O1543" s="118">
        <v>18.8</v>
      </c>
      <c r="P1543" s="119">
        <f t="shared" si="24"/>
        <v>1.85</v>
      </c>
      <c r="Q1543" s="122" t="s">
        <v>452</v>
      </c>
      <c r="R1543" s="121" t="s">
        <v>3949</v>
      </c>
      <c r="S1543" s="122">
        <v>1.85</v>
      </c>
      <c r="T1543" s="122" t="s">
        <v>799</v>
      </c>
    </row>
    <row r="1544" spans="7:20" s="145" customFormat="1" hidden="1">
      <c r="G1544" s="152"/>
      <c r="K1544" s="128"/>
      <c r="M1544" s="114" t="s">
        <v>2179</v>
      </c>
      <c r="N1544" s="118">
        <v>10.8</v>
      </c>
      <c r="O1544" s="118">
        <v>17.600000000000001</v>
      </c>
      <c r="P1544" s="119">
        <f t="shared" si="24"/>
        <v>1.73</v>
      </c>
      <c r="Q1544" s="122" t="s">
        <v>670</v>
      </c>
      <c r="R1544" s="121" t="s">
        <v>4138</v>
      </c>
      <c r="S1544" s="122">
        <v>1.73</v>
      </c>
      <c r="T1544" s="122" t="s">
        <v>628</v>
      </c>
    </row>
    <row r="1545" spans="7:20" s="145" customFormat="1" hidden="1">
      <c r="G1545" s="152"/>
      <c r="K1545" s="128"/>
      <c r="M1545" s="114" t="s">
        <v>2180</v>
      </c>
      <c r="N1545" s="118">
        <v>5.3</v>
      </c>
      <c r="O1545" s="118">
        <v>18.600000000000001</v>
      </c>
      <c r="P1545" s="119">
        <f t="shared" si="24"/>
        <v>1</v>
      </c>
      <c r="Q1545" s="122" t="s">
        <v>468</v>
      </c>
      <c r="R1545" s="121" t="s">
        <v>4447</v>
      </c>
      <c r="S1545" s="122">
        <v>1</v>
      </c>
      <c r="T1545" s="122" t="s">
        <v>543</v>
      </c>
    </row>
    <row r="1546" spans="7:20" s="145" customFormat="1" hidden="1">
      <c r="G1546" s="152"/>
      <c r="K1546" s="128"/>
      <c r="M1546" s="114" t="s">
        <v>2181</v>
      </c>
      <c r="N1546" s="118">
        <v>5.0999999999999996</v>
      </c>
      <c r="O1546" s="118">
        <v>25.2</v>
      </c>
      <c r="P1546" s="119">
        <f t="shared" si="24"/>
        <v>1.1000000000000001</v>
      </c>
      <c r="Q1546" s="122" t="s">
        <v>1619</v>
      </c>
      <c r="R1546" s="121" t="s">
        <v>4031</v>
      </c>
      <c r="S1546" s="120">
        <v>1.1000000000000001</v>
      </c>
      <c r="T1546" s="120" t="s">
        <v>377</v>
      </c>
    </row>
    <row r="1547" spans="7:20" s="145" customFormat="1" hidden="1">
      <c r="G1547" s="152"/>
      <c r="K1547" s="128"/>
      <c r="M1547" s="114" t="s">
        <v>2300</v>
      </c>
      <c r="N1547" s="118">
        <v>5.5</v>
      </c>
      <c r="O1547" s="118">
        <v>24.1</v>
      </c>
      <c r="P1547" s="119">
        <f t="shared" si="24"/>
        <v>1.3</v>
      </c>
      <c r="Q1547" s="122" t="s">
        <v>381</v>
      </c>
      <c r="R1547" s="121" t="s">
        <v>4031</v>
      </c>
      <c r="S1547" s="122">
        <v>1.3</v>
      </c>
      <c r="T1547" s="122" t="s">
        <v>728</v>
      </c>
    </row>
    <row r="1548" spans="7:20" s="145" customFormat="1" hidden="1">
      <c r="G1548" s="152"/>
      <c r="K1548" s="128"/>
      <c r="M1548" s="114" t="s">
        <v>2301</v>
      </c>
      <c r="N1548" s="118">
        <v>8.5</v>
      </c>
      <c r="O1548" s="118">
        <v>24.2</v>
      </c>
      <c r="P1548" s="119">
        <f t="shared" si="24"/>
        <v>1.87</v>
      </c>
      <c r="Q1548" s="122" t="s">
        <v>857</v>
      </c>
      <c r="R1548" s="121" t="s">
        <v>3734</v>
      </c>
      <c r="S1548" s="122">
        <v>1.87</v>
      </c>
      <c r="T1548" s="122" t="s">
        <v>424</v>
      </c>
    </row>
    <row r="1549" spans="7:20" s="145" customFormat="1" hidden="1">
      <c r="G1549" s="152"/>
      <c r="K1549" s="128"/>
      <c r="M1549" s="114" t="s">
        <v>2424</v>
      </c>
      <c r="N1549" s="118">
        <v>6.9</v>
      </c>
      <c r="O1549" s="118">
        <v>29.1</v>
      </c>
      <c r="P1549" s="119">
        <f t="shared" ref="P1549:P1612" si="25">SUM(S1549:T1549)</f>
        <v>1.9</v>
      </c>
      <c r="Q1549" s="122" t="s">
        <v>1626</v>
      </c>
      <c r="R1549" s="121" t="s">
        <v>4128</v>
      </c>
      <c r="S1549" s="122">
        <v>1.9</v>
      </c>
      <c r="T1549" s="122" t="s">
        <v>343</v>
      </c>
    </row>
    <row r="1550" spans="7:20" s="145" customFormat="1" hidden="1">
      <c r="G1550" s="152"/>
      <c r="K1550" s="128"/>
      <c r="M1550" s="114" t="s">
        <v>2425</v>
      </c>
      <c r="N1550" s="118">
        <v>7.7</v>
      </c>
      <c r="O1550" s="118">
        <v>21.9</v>
      </c>
      <c r="P1550" s="119">
        <f t="shared" si="25"/>
        <v>1.9</v>
      </c>
      <c r="Q1550" s="122" t="s">
        <v>468</v>
      </c>
      <c r="R1550" s="121" t="s">
        <v>3918</v>
      </c>
      <c r="S1550" s="122">
        <v>1.9</v>
      </c>
      <c r="T1550" s="122" t="s">
        <v>343</v>
      </c>
    </row>
    <row r="1551" spans="7:20" s="145" customFormat="1" hidden="1">
      <c r="G1551" s="152"/>
      <c r="K1551" s="128"/>
      <c r="M1551" s="114" t="s">
        <v>2426</v>
      </c>
      <c r="N1551" s="118">
        <v>8.1999999999999993</v>
      </c>
      <c r="O1551" s="118">
        <v>20.3</v>
      </c>
      <c r="P1551" s="119">
        <f t="shared" si="25"/>
        <v>1.81</v>
      </c>
      <c r="Q1551" s="122" t="s">
        <v>719</v>
      </c>
      <c r="R1551" s="121" t="s">
        <v>3908</v>
      </c>
      <c r="S1551" s="122">
        <v>1.81</v>
      </c>
      <c r="T1551" s="122" t="s">
        <v>381</v>
      </c>
    </row>
    <row r="1552" spans="7:20" s="145" customFormat="1" hidden="1">
      <c r="G1552" s="152"/>
      <c r="K1552" s="128"/>
      <c r="M1552" s="114" t="s">
        <v>2640</v>
      </c>
      <c r="N1552" s="118">
        <v>8.8000000000000007</v>
      </c>
      <c r="O1552" s="118">
        <v>16.899999999999999</v>
      </c>
      <c r="P1552" s="119">
        <f t="shared" si="25"/>
        <v>1.4</v>
      </c>
      <c r="Q1552" s="122" t="s">
        <v>166</v>
      </c>
      <c r="R1552" s="121" t="s">
        <v>3910</v>
      </c>
      <c r="S1552" s="122">
        <v>1.4</v>
      </c>
      <c r="T1552" s="122" t="s">
        <v>466</v>
      </c>
    </row>
    <row r="1553" spans="7:20" s="145" customFormat="1" hidden="1">
      <c r="G1553" s="152"/>
      <c r="K1553" s="128"/>
      <c r="M1553" s="114" t="s">
        <v>2641</v>
      </c>
      <c r="N1553" s="118">
        <v>24.3</v>
      </c>
      <c r="O1553" s="118">
        <v>48.8</v>
      </c>
      <c r="P1553" s="119">
        <f t="shared" si="25"/>
        <v>1.2</v>
      </c>
      <c r="Q1553" s="122" t="s">
        <v>343</v>
      </c>
      <c r="R1553" s="121" t="s">
        <v>4222</v>
      </c>
      <c r="S1553" s="122">
        <v>1.2</v>
      </c>
      <c r="T1553" s="122" t="s">
        <v>586</v>
      </c>
    </row>
    <row r="1554" spans="7:20" s="145" customFormat="1" hidden="1">
      <c r="G1554" s="152"/>
      <c r="K1554" s="128"/>
      <c r="M1554" s="114" t="s">
        <v>2529</v>
      </c>
      <c r="N1554" s="118">
        <v>7.6</v>
      </c>
      <c r="O1554" s="118">
        <v>17.5</v>
      </c>
      <c r="P1554" s="119">
        <f t="shared" si="25"/>
        <v>0.72</v>
      </c>
      <c r="Q1554" s="120" t="s">
        <v>30</v>
      </c>
      <c r="R1554" s="121" t="s">
        <v>4051</v>
      </c>
      <c r="S1554" s="122">
        <v>0.72</v>
      </c>
      <c r="T1554" s="122" t="s">
        <v>566</v>
      </c>
    </row>
    <row r="1555" spans="7:20" s="145" customFormat="1" hidden="1">
      <c r="G1555" s="152"/>
      <c r="K1555" s="128"/>
      <c r="M1555" s="114" t="s">
        <v>2530</v>
      </c>
      <c r="N1555" s="118">
        <v>23.8</v>
      </c>
      <c r="O1555" s="118">
        <v>56.3</v>
      </c>
      <c r="P1555" s="119">
        <f t="shared" si="25"/>
        <v>1.62</v>
      </c>
      <c r="Q1555" s="122" t="s">
        <v>343</v>
      </c>
      <c r="R1555" s="121" t="s">
        <v>4335</v>
      </c>
      <c r="S1555" s="122">
        <v>1.62</v>
      </c>
      <c r="T1555" s="122" t="s">
        <v>426</v>
      </c>
    </row>
    <row r="1556" spans="7:20" s="145" customFormat="1" hidden="1">
      <c r="G1556" s="152"/>
      <c r="K1556" s="128"/>
      <c r="M1556" s="114" t="s">
        <v>2193</v>
      </c>
      <c r="N1556" s="118">
        <v>1.2</v>
      </c>
      <c r="O1556" s="118">
        <v>1.4</v>
      </c>
      <c r="P1556" s="119">
        <f t="shared" si="25"/>
        <v>1.62</v>
      </c>
      <c r="Q1556" s="122" t="s">
        <v>304</v>
      </c>
      <c r="R1556" s="121" t="s">
        <v>4294</v>
      </c>
      <c r="S1556" s="122">
        <v>1.62</v>
      </c>
      <c r="T1556" s="122" t="s">
        <v>426</v>
      </c>
    </row>
    <row r="1557" spans="7:20" s="145" customFormat="1" hidden="1">
      <c r="G1557" s="152"/>
      <c r="K1557" s="128"/>
      <c r="M1557" s="114" t="s">
        <v>2194</v>
      </c>
      <c r="N1557" s="120" t="s">
        <v>30</v>
      </c>
      <c r="O1557" s="118">
        <v>6</v>
      </c>
      <c r="P1557" s="119">
        <f t="shared" si="25"/>
        <v>1.6</v>
      </c>
      <c r="Q1557" s="122" t="s">
        <v>418</v>
      </c>
      <c r="R1557" s="121" t="s">
        <v>3907</v>
      </c>
      <c r="S1557" s="122">
        <v>1.6</v>
      </c>
      <c r="T1557" s="122" t="s">
        <v>392</v>
      </c>
    </row>
    <row r="1558" spans="7:20" s="145" customFormat="1" hidden="1">
      <c r="G1558" s="152"/>
      <c r="K1558" s="128"/>
      <c r="M1558" s="114" t="s">
        <v>2195</v>
      </c>
      <c r="N1558" s="118">
        <v>0.1</v>
      </c>
      <c r="O1558" s="118">
        <v>29.8</v>
      </c>
      <c r="P1558" s="119">
        <f t="shared" si="25"/>
        <v>1.73</v>
      </c>
      <c r="Q1558" s="122" t="s">
        <v>418</v>
      </c>
      <c r="R1558" s="121" t="s">
        <v>4035</v>
      </c>
      <c r="S1558" s="122">
        <v>1.73</v>
      </c>
      <c r="T1558" s="122" t="s">
        <v>499</v>
      </c>
    </row>
    <row r="1559" spans="7:20" s="145" customFormat="1" hidden="1">
      <c r="G1559" s="152"/>
      <c r="K1559" s="128"/>
      <c r="M1559" s="114" t="s">
        <v>2196</v>
      </c>
      <c r="N1559" s="118">
        <v>0.4</v>
      </c>
      <c r="O1559" s="120">
        <v>1.6</v>
      </c>
      <c r="P1559" s="119">
        <f t="shared" si="25"/>
        <v>1.4</v>
      </c>
      <c r="Q1559" s="120" t="s">
        <v>30</v>
      </c>
      <c r="R1559" s="121" t="s">
        <v>4392</v>
      </c>
      <c r="S1559" s="122">
        <v>1.4</v>
      </c>
      <c r="T1559" s="122" t="s">
        <v>1418</v>
      </c>
    </row>
    <row r="1560" spans="7:20" s="145" customFormat="1" hidden="1">
      <c r="G1560" s="152"/>
      <c r="K1560" s="128"/>
      <c r="M1560" s="114" t="s">
        <v>2197</v>
      </c>
      <c r="N1560" s="118">
        <v>0.7</v>
      </c>
      <c r="O1560" s="118">
        <v>0.8</v>
      </c>
      <c r="P1560" s="119">
        <f t="shared" si="25"/>
        <v>1.69</v>
      </c>
      <c r="Q1560" s="122" t="s">
        <v>166</v>
      </c>
      <c r="R1560" s="121" t="s">
        <v>4392</v>
      </c>
      <c r="S1560" s="122">
        <v>1.69</v>
      </c>
      <c r="T1560" s="122" t="s">
        <v>503</v>
      </c>
    </row>
    <row r="1561" spans="7:20" s="145" customFormat="1" hidden="1">
      <c r="G1561" s="152"/>
      <c r="K1561" s="128"/>
      <c r="M1561" s="114" t="s">
        <v>2198</v>
      </c>
      <c r="N1561" s="118">
        <v>0.5</v>
      </c>
      <c r="O1561" s="118">
        <v>0.6</v>
      </c>
      <c r="P1561" s="119">
        <f t="shared" si="25"/>
        <v>1.62</v>
      </c>
      <c r="Q1561" s="120" t="s">
        <v>30</v>
      </c>
      <c r="R1561" s="121" t="s">
        <v>4340</v>
      </c>
      <c r="S1561" s="122">
        <v>1.62</v>
      </c>
      <c r="T1561" s="122" t="s">
        <v>734</v>
      </c>
    </row>
    <row r="1562" spans="7:20" s="145" customFormat="1" hidden="1">
      <c r="G1562" s="152"/>
      <c r="K1562" s="128"/>
      <c r="M1562" s="114" t="s">
        <v>2199</v>
      </c>
      <c r="N1562" s="118">
        <v>18.8</v>
      </c>
      <c r="O1562" s="118">
        <v>0</v>
      </c>
      <c r="P1562" s="119">
        <f t="shared" si="25"/>
        <v>1.65</v>
      </c>
      <c r="Q1562" s="120" t="s">
        <v>147</v>
      </c>
      <c r="R1562" s="121" t="s">
        <v>3995</v>
      </c>
      <c r="S1562" s="122">
        <v>1.65</v>
      </c>
      <c r="T1562" s="122" t="s">
        <v>1602</v>
      </c>
    </row>
    <row r="1563" spans="7:20" s="145" customFormat="1" hidden="1">
      <c r="G1563" s="152"/>
      <c r="K1563" s="128"/>
      <c r="M1563" s="114" t="s">
        <v>2200</v>
      </c>
      <c r="N1563" s="118">
        <v>3</v>
      </c>
      <c r="O1563" s="118">
        <v>21.8</v>
      </c>
      <c r="P1563" s="119">
        <f t="shared" si="25"/>
        <v>1.54</v>
      </c>
      <c r="Q1563" s="122" t="s">
        <v>405</v>
      </c>
      <c r="R1563" s="121" t="s">
        <v>4162</v>
      </c>
      <c r="S1563" s="122">
        <v>1.54</v>
      </c>
      <c r="T1563" s="122" t="s">
        <v>450</v>
      </c>
    </row>
    <row r="1564" spans="7:20" s="145" customFormat="1" hidden="1">
      <c r="G1564" s="152"/>
      <c r="K1564" s="128"/>
      <c r="M1564" s="114" t="s">
        <v>2201</v>
      </c>
      <c r="N1564" s="120" t="s">
        <v>30</v>
      </c>
      <c r="O1564" s="118">
        <v>24.4</v>
      </c>
      <c r="P1564" s="119">
        <f t="shared" si="25"/>
        <v>1</v>
      </c>
      <c r="Q1564" s="122" t="s">
        <v>418</v>
      </c>
      <c r="R1564" s="121" t="s">
        <v>4232</v>
      </c>
      <c r="S1564" s="122">
        <v>1</v>
      </c>
      <c r="T1564" s="122" t="s">
        <v>189</v>
      </c>
    </row>
    <row r="1565" spans="7:20" s="145" customFormat="1" hidden="1">
      <c r="G1565" s="152"/>
      <c r="K1565" s="128"/>
      <c r="M1565" s="114" t="s">
        <v>2202</v>
      </c>
      <c r="N1565" s="120" t="s">
        <v>30</v>
      </c>
      <c r="O1565" s="118">
        <v>32.799999999999997</v>
      </c>
      <c r="P1565" s="119">
        <f t="shared" si="25"/>
        <v>1.52</v>
      </c>
      <c r="Q1565" s="122" t="s">
        <v>418</v>
      </c>
      <c r="R1565" s="121" t="s">
        <v>4196</v>
      </c>
      <c r="S1565" s="122">
        <v>1.52</v>
      </c>
      <c r="T1565" s="122" t="s">
        <v>497</v>
      </c>
    </row>
    <row r="1566" spans="7:20" s="145" customFormat="1" hidden="1">
      <c r="G1566" s="152"/>
      <c r="K1566" s="128"/>
      <c r="M1566" s="114" t="s">
        <v>2203</v>
      </c>
      <c r="N1566" s="118">
        <v>3.7</v>
      </c>
      <c r="O1566" s="118">
        <v>76.7</v>
      </c>
      <c r="P1566" s="119">
        <f t="shared" si="25"/>
        <v>0.7</v>
      </c>
      <c r="Q1566" s="122" t="s">
        <v>553</v>
      </c>
      <c r="R1566" s="121" t="s">
        <v>4064</v>
      </c>
      <c r="S1566" s="122">
        <v>0.7</v>
      </c>
      <c r="T1566" s="122" t="s">
        <v>1146</v>
      </c>
    </row>
    <row r="1567" spans="7:20" s="145" customFormat="1" hidden="1">
      <c r="G1567" s="152"/>
      <c r="K1567" s="128"/>
      <c r="M1567" s="114" t="s">
        <v>2313</v>
      </c>
      <c r="N1567" s="118">
        <v>6.3</v>
      </c>
      <c r="O1567" s="120" t="s">
        <v>147</v>
      </c>
      <c r="P1567" s="119">
        <f t="shared" si="25"/>
        <v>0.8</v>
      </c>
      <c r="Q1567" s="120" t="s">
        <v>147</v>
      </c>
      <c r="R1567" s="120" t="s">
        <v>147</v>
      </c>
      <c r="S1567" s="122">
        <v>0.8</v>
      </c>
      <c r="T1567" s="122" t="s">
        <v>797</v>
      </c>
    </row>
    <row r="1568" spans="7:20" s="145" customFormat="1" hidden="1">
      <c r="G1568" s="152"/>
      <c r="K1568" s="128"/>
      <c r="M1568" s="114" t="s">
        <v>2314</v>
      </c>
      <c r="N1568" s="118">
        <v>28.9</v>
      </c>
      <c r="O1568" s="118" t="s">
        <v>30</v>
      </c>
      <c r="P1568" s="119">
        <f t="shared" si="25"/>
        <v>0.6</v>
      </c>
      <c r="Q1568" s="120" t="s">
        <v>147</v>
      </c>
      <c r="R1568" s="121" t="s">
        <v>3732</v>
      </c>
      <c r="S1568" s="122">
        <v>0.6</v>
      </c>
      <c r="T1568" s="122" t="s">
        <v>661</v>
      </c>
    </row>
    <row r="1569" spans="7:20" s="145" customFormat="1" hidden="1">
      <c r="G1569" s="152"/>
      <c r="K1569" s="128"/>
      <c r="M1569" s="114" t="s">
        <v>2315</v>
      </c>
      <c r="N1569" s="118">
        <v>14.7</v>
      </c>
      <c r="O1569" s="118">
        <v>5.4</v>
      </c>
      <c r="P1569" s="119">
        <f t="shared" si="25"/>
        <v>1</v>
      </c>
      <c r="Q1569" s="122" t="s">
        <v>581</v>
      </c>
      <c r="R1569" s="121" t="s">
        <v>4457</v>
      </c>
      <c r="S1569" s="122">
        <v>1</v>
      </c>
      <c r="T1569" s="122" t="s">
        <v>377</v>
      </c>
    </row>
    <row r="1570" spans="7:20" s="145" customFormat="1" hidden="1">
      <c r="G1570" s="152"/>
      <c r="K1570" s="128"/>
      <c r="M1570" s="114" t="s">
        <v>2316</v>
      </c>
      <c r="N1570" s="118">
        <v>13.4</v>
      </c>
      <c r="O1570" s="118">
        <v>6</v>
      </c>
      <c r="P1570" s="119">
        <f t="shared" si="25"/>
        <v>1.4</v>
      </c>
      <c r="Q1570" s="122" t="s">
        <v>277</v>
      </c>
      <c r="R1570" s="121" t="s">
        <v>3808</v>
      </c>
      <c r="S1570" s="122">
        <v>1.4</v>
      </c>
      <c r="T1570" s="122" t="s">
        <v>719</v>
      </c>
    </row>
    <row r="1571" spans="7:20" s="145" customFormat="1" hidden="1">
      <c r="G1571" s="152"/>
      <c r="K1571" s="128"/>
      <c r="M1571" s="114" t="s">
        <v>2317</v>
      </c>
      <c r="N1571" s="118">
        <v>22.3</v>
      </c>
      <c r="O1571" s="120" t="s">
        <v>30</v>
      </c>
      <c r="P1571" s="119">
        <f t="shared" si="25"/>
        <v>1.5</v>
      </c>
      <c r="Q1571" s="120" t="s">
        <v>147</v>
      </c>
      <c r="R1571" s="121" t="s">
        <v>3936</v>
      </c>
      <c r="S1571" s="122">
        <v>1.5</v>
      </c>
      <c r="T1571" s="122" t="s">
        <v>234</v>
      </c>
    </row>
    <row r="1572" spans="7:20" s="145" customFormat="1" hidden="1">
      <c r="G1572" s="152"/>
      <c r="K1572" s="128"/>
      <c r="M1572" s="114" t="s">
        <v>2318</v>
      </c>
      <c r="N1572" s="118">
        <v>18.3</v>
      </c>
      <c r="O1572" s="120" t="s">
        <v>30</v>
      </c>
      <c r="P1572" s="119">
        <f t="shared" si="25"/>
        <v>1.7</v>
      </c>
      <c r="Q1572" s="122" t="s">
        <v>377</v>
      </c>
      <c r="R1572" s="121" t="s">
        <v>4077</v>
      </c>
      <c r="S1572" s="122">
        <v>1.7</v>
      </c>
      <c r="T1572" s="122" t="s">
        <v>213</v>
      </c>
    </row>
    <row r="1573" spans="7:20" s="145" customFormat="1" hidden="1">
      <c r="G1573" s="152"/>
      <c r="K1573" s="128"/>
      <c r="M1573" s="114" t="s">
        <v>2319</v>
      </c>
      <c r="N1573" s="118">
        <v>22.1</v>
      </c>
      <c r="O1573" s="120" t="s">
        <v>30</v>
      </c>
      <c r="P1573" s="119">
        <f t="shared" si="25"/>
        <v>1.2</v>
      </c>
      <c r="Q1573" s="120" t="s">
        <v>147</v>
      </c>
      <c r="R1573" s="121" t="s">
        <v>3969</v>
      </c>
      <c r="S1573" s="122">
        <v>1.2</v>
      </c>
      <c r="T1573" s="122" t="s">
        <v>728</v>
      </c>
    </row>
    <row r="1574" spans="7:20" s="145" customFormat="1" hidden="1">
      <c r="G1574" s="152"/>
      <c r="K1574" s="128"/>
      <c r="M1574" s="114" t="s">
        <v>2320</v>
      </c>
      <c r="N1574" s="118">
        <v>17.7</v>
      </c>
      <c r="O1574" s="120" t="s">
        <v>30</v>
      </c>
      <c r="P1574" s="119">
        <f t="shared" si="25"/>
        <v>1.5</v>
      </c>
      <c r="Q1574" s="122" t="s">
        <v>466</v>
      </c>
      <c r="R1574" s="121" t="s">
        <v>4560</v>
      </c>
      <c r="S1574" s="122">
        <v>1.5</v>
      </c>
      <c r="T1574" s="122" t="s">
        <v>234</v>
      </c>
    </row>
    <row r="1575" spans="7:20" s="145" customFormat="1" hidden="1">
      <c r="G1575" s="152"/>
      <c r="K1575" s="128"/>
      <c r="M1575" s="114" t="s">
        <v>2321</v>
      </c>
      <c r="N1575" s="118">
        <v>30.1</v>
      </c>
      <c r="O1575" s="120" t="s">
        <v>30</v>
      </c>
      <c r="P1575" s="119">
        <f t="shared" si="25"/>
        <v>1.65</v>
      </c>
      <c r="Q1575" s="120" t="s">
        <v>147</v>
      </c>
      <c r="R1575" s="121" t="s">
        <v>4200</v>
      </c>
      <c r="S1575" s="122">
        <v>1.65</v>
      </c>
      <c r="T1575" s="122" t="s">
        <v>503</v>
      </c>
    </row>
    <row r="1576" spans="7:20" s="145" customFormat="1" hidden="1">
      <c r="G1576" s="152"/>
      <c r="K1576" s="128"/>
      <c r="M1576" s="114" t="s">
        <v>2444</v>
      </c>
      <c r="N1576" s="118">
        <v>20.3</v>
      </c>
      <c r="O1576" s="120" t="s">
        <v>30</v>
      </c>
      <c r="P1576" s="119">
        <f t="shared" si="25"/>
        <v>1.82</v>
      </c>
      <c r="Q1576" s="122" t="s">
        <v>223</v>
      </c>
      <c r="R1576" s="121" t="s">
        <v>4274</v>
      </c>
      <c r="S1576" s="122">
        <v>1.82</v>
      </c>
      <c r="T1576" s="122" t="s">
        <v>2803</v>
      </c>
    </row>
    <row r="1577" spans="7:20" s="145" customFormat="1" hidden="1">
      <c r="G1577" s="152"/>
      <c r="K1577" s="128"/>
      <c r="M1577" s="114" t="s">
        <v>2445</v>
      </c>
      <c r="N1577" s="118">
        <v>21.1</v>
      </c>
      <c r="O1577" s="120" t="s">
        <v>30</v>
      </c>
      <c r="P1577" s="119">
        <f t="shared" si="25"/>
        <v>1.05</v>
      </c>
      <c r="Q1577" s="122" t="s">
        <v>369</v>
      </c>
      <c r="R1577" s="121" t="s">
        <v>4125</v>
      </c>
      <c r="S1577" s="122">
        <v>1.05</v>
      </c>
      <c r="T1577" s="122" t="s">
        <v>3500</v>
      </c>
    </row>
    <row r="1578" spans="7:20" s="145" customFormat="1" hidden="1">
      <c r="G1578" s="152"/>
      <c r="K1578" s="128"/>
      <c r="M1578" s="114" t="s">
        <v>2446</v>
      </c>
      <c r="N1578" s="118">
        <v>24.8</v>
      </c>
      <c r="O1578" s="118">
        <v>3.6</v>
      </c>
      <c r="P1578" s="119">
        <f t="shared" si="25"/>
        <v>1.46</v>
      </c>
      <c r="Q1578" s="122" t="s">
        <v>371</v>
      </c>
      <c r="R1578" s="121" t="s">
        <v>3738</v>
      </c>
      <c r="S1578" s="122">
        <v>1.46</v>
      </c>
      <c r="T1578" s="122" t="s">
        <v>459</v>
      </c>
    </row>
    <row r="1579" spans="7:20" s="145" customFormat="1" hidden="1">
      <c r="G1579" s="152"/>
      <c r="K1579" s="128"/>
      <c r="M1579" s="114" t="s">
        <v>2447</v>
      </c>
      <c r="N1579" s="118">
        <v>21.3</v>
      </c>
      <c r="O1579" s="120" t="s">
        <v>30</v>
      </c>
      <c r="P1579" s="119">
        <f t="shared" si="25"/>
        <v>1.74</v>
      </c>
      <c r="Q1579" s="122" t="s">
        <v>377</v>
      </c>
      <c r="R1579" s="121" t="s">
        <v>3935</v>
      </c>
      <c r="S1579" s="122">
        <v>1.74</v>
      </c>
      <c r="T1579" s="122" t="s">
        <v>438</v>
      </c>
    </row>
    <row r="1580" spans="7:20" s="145" customFormat="1" hidden="1">
      <c r="G1580" s="152"/>
      <c r="K1580" s="128"/>
      <c r="M1580" s="114" t="s">
        <v>2324</v>
      </c>
      <c r="N1580" s="118">
        <v>25.6</v>
      </c>
      <c r="O1580" s="118">
        <v>3.6</v>
      </c>
      <c r="P1580" s="119">
        <f t="shared" si="25"/>
        <v>1.47</v>
      </c>
      <c r="Q1580" s="122" t="s">
        <v>217</v>
      </c>
      <c r="R1580" s="121" t="s">
        <v>4417</v>
      </c>
      <c r="S1580" s="122">
        <v>1.47</v>
      </c>
      <c r="T1580" s="122" t="s">
        <v>497</v>
      </c>
    </row>
    <row r="1581" spans="7:20" s="145" customFormat="1" hidden="1">
      <c r="G1581" s="152"/>
      <c r="K1581" s="128"/>
      <c r="M1581" s="114" t="s">
        <v>2325</v>
      </c>
      <c r="N1581" s="118">
        <v>22.1</v>
      </c>
      <c r="O1581" s="120" t="s">
        <v>30</v>
      </c>
      <c r="P1581" s="119">
        <f t="shared" si="25"/>
        <v>0.82</v>
      </c>
      <c r="Q1581" s="122" t="s">
        <v>343</v>
      </c>
      <c r="R1581" s="121" t="s">
        <v>3891</v>
      </c>
      <c r="S1581" s="122">
        <v>0.82</v>
      </c>
      <c r="T1581" s="122" t="s">
        <v>3575</v>
      </c>
    </row>
    <row r="1582" spans="7:20" s="145" customFormat="1" hidden="1">
      <c r="G1582" s="152"/>
      <c r="K1582" s="128"/>
      <c r="M1582" s="114" t="s">
        <v>2208</v>
      </c>
      <c r="N1582" s="118">
        <v>8</v>
      </c>
      <c r="O1582" s="120" t="s">
        <v>30</v>
      </c>
      <c r="P1582" s="119">
        <f t="shared" si="25"/>
        <v>1.1399999999999999</v>
      </c>
      <c r="Q1582" s="122" t="s">
        <v>166</v>
      </c>
      <c r="R1582" s="121" t="s">
        <v>4548</v>
      </c>
      <c r="S1582" s="122">
        <v>1.1399999999999999</v>
      </c>
      <c r="T1582" s="122" t="s">
        <v>728</v>
      </c>
    </row>
    <row r="1583" spans="7:20" s="145" customFormat="1" hidden="1">
      <c r="G1583" s="152"/>
      <c r="K1583" s="128"/>
      <c r="M1583" s="114" t="s">
        <v>2209</v>
      </c>
      <c r="N1583" s="118">
        <v>1.1000000000000001</v>
      </c>
      <c r="O1583" s="118">
        <v>3.4</v>
      </c>
      <c r="P1583" s="119">
        <f t="shared" si="25"/>
        <v>1.83</v>
      </c>
      <c r="Q1583" s="120" t="s">
        <v>147</v>
      </c>
      <c r="R1583" s="121" t="s">
        <v>4420</v>
      </c>
      <c r="S1583" s="122">
        <v>1.83</v>
      </c>
      <c r="T1583" s="122" t="s">
        <v>166</v>
      </c>
    </row>
    <row r="1584" spans="7:20" s="145" customFormat="1" hidden="1">
      <c r="G1584" s="152"/>
      <c r="K1584" s="128"/>
      <c r="M1584" s="114" t="s">
        <v>2210</v>
      </c>
      <c r="N1584" s="118">
        <v>0.8</v>
      </c>
      <c r="O1584" s="118">
        <v>12.5</v>
      </c>
      <c r="P1584" s="119">
        <f t="shared" si="25"/>
        <v>1.72</v>
      </c>
      <c r="Q1584" s="120" t="s">
        <v>30</v>
      </c>
      <c r="R1584" s="121" t="s">
        <v>4338</v>
      </c>
      <c r="S1584" s="122">
        <v>1.72</v>
      </c>
      <c r="T1584" s="122" t="s">
        <v>954</v>
      </c>
    </row>
    <row r="1585" spans="7:20" s="145" customFormat="1" hidden="1">
      <c r="G1585" s="152"/>
      <c r="K1585" s="128"/>
      <c r="M1585" s="114" t="s">
        <v>2105</v>
      </c>
      <c r="N1585" s="118">
        <v>0.9</v>
      </c>
      <c r="O1585" s="118">
        <v>2.9</v>
      </c>
      <c r="P1585" s="119">
        <f t="shared" si="25"/>
        <v>1.68</v>
      </c>
      <c r="Q1585" s="120" t="s">
        <v>30</v>
      </c>
      <c r="R1585" s="121" t="s">
        <v>4376</v>
      </c>
      <c r="S1585" s="120">
        <v>1.68</v>
      </c>
      <c r="T1585" s="120" t="s">
        <v>438</v>
      </c>
    </row>
    <row r="1586" spans="7:20" s="145" customFormat="1" hidden="1">
      <c r="G1586" s="152"/>
      <c r="K1586" s="128"/>
      <c r="M1586" s="114" t="s">
        <v>2106</v>
      </c>
      <c r="N1586" s="118">
        <v>1.4</v>
      </c>
      <c r="O1586" s="118">
        <v>20.9</v>
      </c>
      <c r="P1586" s="119">
        <f t="shared" si="25"/>
        <v>1.39</v>
      </c>
      <c r="Q1586" s="122" t="s">
        <v>944</v>
      </c>
      <c r="R1586" s="121" t="s">
        <v>3902</v>
      </c>
      <c r="S1586" s="122">
        <v>1.39</v>
      </c>
      <c r="T1586" s="122" t="s">
        <v>459</v>
      </c>
    </row>
    <row r="1587" spans="7:20" s="145" customFormat="1" hidden="1">
      <c r="G1587" s="152"/>
      <c r="K1587" s="128"/>
      <c r="M1587" s="114" t="s">
        <v>2107</v>
      </c>
      <c r="N1587" s="118">
        <v>0.1</v>
      </c>
      <c r="O1587" s="118">
        <v>18.600000000000001</v>
      </c>
      <c r="P1587" s="119">
        <f t="shared" si="25"/>
        <v>1.21</v>
      </c>
      <c r="Q1587" s="120" t="s">
        <v>147</v>
      </c>
      <c r="R1587" s="121" t="s">
        <v>4256</v>
      </c>
      <c r="S1587" s="122">
        <v>1.21</v>
      </c>
      <c r="T1587" s="122" t="s">
        <v>743</v>
      </c>
    </row>
    <row r="1588" spans="7:20" s="145" customFormat="1" hidden="1">
      <c r="G1588" s="152"/>
      <c r="K1588" s="128"/>
      <c r="M1588" s="114" t="s">
        <v>2216</v>
      </c>
      <c r="N1588" s="118">
        <v>0.4</v>
      </c>
      <c r="O1588" s="118">
        <v>17.100000000000001</v>
      </c>
      <c r="P1588" s="119">
        <f t="shared" si="25"/>
        <v>0.51</v>
      </c>
      <c r="Q1588" s="122" t="s">
        <v>166</v>
      </c>
      <c r="R1588" s="121" t="s">
        <v>4566</v>
      </c>
      <c r="S1588" s="122">
        <v>0.51</v>
      </c>
      <c r="T1588" s="122" t="s">
        <v>2957</v>
      </c>
    </row>
    <row r="1589" spans="7:20" s="145" customFormat="1" hidden="1">
      <c r="G1589" s="152"/>
      <c r="K1589" s="128"/>
      <c r="M1589" s="114" t="s">
        <v>2217</v>
      </c>
      <c r="N1589" s="118">
        <v>0.3</v>
      </c>
      <c r="O1589" s="118">
        <v>16.5</v>
      </c>
      <c r="P1589" s="119">
        <f t="shared" si="25"/>
        <v>1.3</v>
      </c>
      <c r="Q1589" s="120" t="s">
        <v>30</v>
      </c>
      <c r="R1589" s="121" t="s">
        <v>4226</v>
      </c>
      <c r="S1589" s="122">
        <v>1.3</v>
      </c>
      <c r="T1589" s="122" t="s">
        <v>719</v>
      </c>
    </row>
    <row r="1590" spans="7:20" s="145" customFormat="1" hidden="1">
      <c r="G1590" s="152"/>
      <c r="K1590" s="128"/>
      <c r="M1590" s="114" t="s">
        <v>2218</v>
      </c>
      <c r="N1590" s="118">
        <v>4.9000000000000004</v>
      </c>
      <c r="O1590" s="118">
        <v>72</v>
      </c>
      <c r="P1590" s="119">
        <f t="shared" si="25"/>
        <v>1.3</v>
      </c>
      <c r="Q1590" s="122" t="s">
        <v>166</v>
      </c>
      <c r="R1590" s="121" t="s">
        <v>3899</v>
      </c>
      <c r="S1590" s="122">
        <v>1.3</v>
      </c>
      <c r="T1590" s="122" t="s">
        <v>719</v>
      </c>
    </row>
    <row r="1591" spans="7:20" s="145" customFormat="1" hidden="1">
      <c r="G1591" s="152"/>
      <c r="K1591" s="128"/>
      <c r="M1591" s="114" t="s">
        <v>2219</v>
      </c>
      <c r="N1591" s="118">
        <v>0.7</v>
      </c>
      <c r="O1591" s="118">
        <v>6.3</v>
      </c>
      <c r="P1591" s="119">
        <f t="shared" si="25"/>
        <v>1.3</v>
      </c>
      <c r="Q1591" s="120" t="s">
        <v>30</v>
      </c>
      <c r="R1591" s="121" t="s">
        <v>3955</v>
      </c>
      <c r="S1591" s="122">
        <v>1.3</v>
      </c>
      <c r="T1591" s="122" t="s">
        <v>719</v>
      </c>
    </row>
    <row r="1592" spans="7:20" s="145" customFormat="1" hidden="1">
      <c r="G1592" s="152"/>
      <c r="K1592" s="128"/>
      <c r="M1592" s="114" t="s">
        <v>2220</v>
      </c>
      <c r="N1592" s="118">
        <v>2.1</v>
      </c>
      <c r="O1592" s="118">
        <v>11</v>
      </c>
      <c r="P1592" s="119">
        <f t="shared" si="25"/>
        <v>1</v>
      </c>
      <c r="Q1592" s="120" t="s">
        <v>30</v>
      </c>
      <c r="R1592" s="121" t="s">
        <v>4557</v>
      </c>
      <c r="S1592" s="122">
        <v>1</v>
      </c>
      <c r="T1592" s="122" t="s">
        <v>141</v>
      </c>
    </row>
    <row r="1593" spans="7:20" s="145" customFormat="1" hidden="1">
      <c r="G1593" s="152"/>
      <c r="K1593" s="128"/>
      <c r="M1593" s="114" t="s">
        <v>2346</v>
      </c>
      <c r="N1593" s="120" t="s">
        <v>30</v>
      </c>
      <c r="O1593" s="118">
        <v>16</v>
      </c>
      <c r="P1593" s="119">
        <f t="shared" si="25"/>
        <v>1.2</v>
      </c>
      <c r="Q1593" s="122" t="s">
        <v>418</v>
      </c>
      <c r="R1593" s="121" t="s">
        <v>4297</v>
      </c>
      <c r="S1593" s="122">
        <v>1.2</v>
      </c>
      <c r="T1593" s="122" t="s">
        <v>466</v>
      </c>
    </row>
    <row r="1594" spans="7:20" s="145" customFormat="1" hidden="1">
      <c r="G1594" s="152"/>
      <c r="K1594" s="128"/>
      <c r="M1594" s="114" t="s">
        <v>2347</v>
      </c>
      <c r="N1594" s="118">
        <v>11.9</v>
      </c>
      <c r="O1594" s="118">
        <v>10.5</v>
      </c>
      <c r="P1594" s="119">
        <f t="shared" si="25"/>
        <v>1.49</v>
      </c>
      <c r="Q1594" s="120" t="s">
        <v>147</v>
      </c>
      <c r="R1594" s="121" t="s">
        <v>4293</v>
      </c>
      <c r="S1594" s="122">
        <v>1.49</v>
      </c>
      <c r="T1594" s="122" t="s">
        <v>734</v>
      </c>
    </row>
    <row r="1595" spans="7:20" s="145" customFormat="1" hidden="1">
      <c r="G1595" s="152"/>
      <c r="K1595" s="128"/>
      <c r="M1595" s="114" t="s">
        <v>2222</v>
      </c>
      <c r="N1595" s="118">
        <v>0.5</v>
      </c>
      <c r="O1595" s="118">
        <v>8.9</v>
      </c>
      <c r="P1595" s="119">
        <f t="shared" si="25"/>
        <v>1.67</v>
      </c>
      <c r="Q1595" s="120" t="s">
        <v>30</v>
      </c>
      <c r="R1595" s="121" t="s">
        <v>3956</v>
      </c>
      <c r="S1595" s="122">
        <v>1.67</v>
      </c>
      <c r="T1595" s="122" t="s">
        <v>954</v>
      </c>
    </row>
    <row r="1596" spans="7:20" s="145" customFormat="1" hidden="1">
      <c r="G1596" s="152"/>
      <c r="K1596" s="128"/>
      <c r="M1596" s="114" t="s">
        <v>2223</v>
      </c>
      <c r="N1596" s="118">
        <v>0.9</v>
      </c>
      <c r="O1596" s="118">
        <v>14.3</v>
      </c>
      <c r="P1596" s="119">
        <f t="shared" si="25"/>
        <v>1.58</v>
      </c>
      <c r="Q1596" s="120" t="s">
        <v>30</v>
      </c>
      <c r="R1596" s="121" t="s">
        <v>4545</v>
      </c>
      <c r="S1596" s="122">
        <v>1.58</v>
      </c>
      <c r="T1596" s="122" t="s">
        <v>1626</v>
      </c>
    </row>
    <row r="1597" spans="7:20" s="145" customFormat="1" hidden="1">
      <c r="G1597" s="152"/>
      <c r="K1597" s="128"/>
      <c r="M1597" s="114" t="s">
        <v>2118</v>
      </c>
      <c r="N1597" s="118">
        <v>7.9</v>
      </c>
      <c r="O1597" s="118">
        <v>4.8</v>
      </c>
      <c r="P1597" s="119">
        <f t="shared" si="25"/>
        <v>1.22</v>
      </c>
      <c r="Q1597" s="122" t="s">
        <v>2119</v>
      </c>
      <c r="R1597" s="121" t="s">
        <v>4163</v>
      </c>
      <c r="S1597" s="122">
        <v>1.22</v>
      </c>
      <c r="T1597" s="122" t="s">
        <v>1383</v>
      </c>
    </row>
    <row r="1598" spans="7:20" s="145" customFormat="1" hidden="1">
      <c r="G1598" s="152"/>
      <c r="K1598" s="128"/>
      <c r="M1598" s="114" t="s">
        <v>2120</v>
      </c>
      <c r="N1598" s="118">
        <v>7.8</v>
      </c>
      <c r="O1598" s="118">
        <v>19.8</v>
      </c>
      <c r="P1598" s="119">
        <f t="shared" si="25"/>
        <v>1.38</v>
      </c>
      <c r="Q1598" s="122" t="s">
        <v>2121</v>
      </c>
      <c r="R1598" s="121" t="s">
        <v>3725</v>
      </c>
      <c r="S1598" s="122">
        <v>1.38</v>
      </c>
      <c r="T1598" s="122" t="s">
        <v>450</v>
      </c>
    </row>
    <row r="1599" spans="7:20" s="145" customFormat="1" hidden="1">
      <c r="G1599" s="152"/>
      <c r="K1599" s="128"/>
      <c r="M1599" s="114" t="s">
        <v>2233</v>
      </c>
      <c r="N1599" s="118">
        <v>9.9</v>
      </c>
      <c r="O1599" s="118">
        <v>64</v>
      </c>
      <c r="P1599" s="119">
        <f t="shared" si="25"/>
        <v>1.63</v>
      </c>
      <c r="Q1599" s="122" t="s">
        <v>1911</v>
      </c>
      <c r="R1599" s="121" t="s">
        <v>4164</v>
      </c>
      <c r="S1599" s="122">
        <v>1.63</v>
      </c>
      <c r="T1599" s="122" t="s">
        <v>424</v>
      </c>
    </row>
    <row r="1600" spans="7:20" s="145" customFormat="1" hidden="1">
      <c r="G1600" s="152"/>
      <c r="K1600" s="128"/>
      <c r="M1600" s="114" t="s">
        <v>2234</v>
      </c>
      <c r="N1600" s="118">
        <v>6.7</v>
      </c>
      <c r="O1600" s="120" t="s">
        <v>147</v>
      </c>
      <c r="P1600" s="119">
        <f t="shared" si="25"/>
        <v>0.83</v>
      </c>
      <c r="Q1600" s="122" t="s">
        <v>961</v>
      </c>
      <c r="R1600" s="120" t="s">
        <v>147</v>
      </c>
      <c r="S1600" s="122">
        <v>0.83</v>
      </c>
      <c r="T1600" s="122" t="s">
        <v>189</v>
      </c>
    </row>
    <row r="1601" spans="7:20" s="145" customFormat="1" hidden="1">
      <c r="G1601" s="152"/>
      <c r="K1601" s="128"/>
      <c r="M1601" s="114" t="s">
        <v>2235</v>
      </c>
      <c r="N1601" s="118">
        <v>20.3</v>
      </c>
      <c r="O1601" s="118">
        <v>0</v>
      </c>
      <c r="P1601" s="119">
        <f t="shared" si="25"/>
        <v>1.21</v>
      </c>
      <c r="Q1601" s="122" t="s">
        <v>327</v>
      </c>
      <c r="R1601" s="121" t="s">
        <v>4227</v>
      </c>
      <c r="S1601" s="122">
        <v>1.21</v>
      </c>
      <c r="T1601" s="122" t="s">
        <v>982</v>
      </c>
    </row>
    <row r="1602" spans="7:20" s="145" customFormat="1" hidden="1">
      <c r="G1602" s="152"/>
      <c r="K1602" s="128"/>
      <c r="M1602" s="114" t="s">
        <v>2236</v>
      </c>
      <c r="N1602" s="118">
        <v>19.899999999999999</v>
      </c>
      <c r="O1602" s="118">
        <v>0</v>
      </c>
      <c r="P1602" s="119">
        <f t="shared" si="25"/>
        <v>1.5</v>
      </c>
      <c r="Q1602" s="122" t="s">
        <v>44</v>
      </c>
      <c r="R1602" s="121" t="s">
        <v>4452</v>
      </c>
      <c r="S1602" s="122">
        <v>1.5</v>
      </c>
      <c r="T1602" s="122" t="s">
        <v>1499</v>
      </c>
    </row>
    <row r="1603" spans="7:20" s="145" customFormat="1" hidden="1">
      <c r="G1603" s="152"/>
      <c r="K1603" s="128"/>
      <c r="M1603" s="114" t="s">
        <v>2237</v>
      </c>
      <c r="N1603" s="118">
        <v>18</v>
      </c>
      <c r="O1603" s="118">
        <v>0</v>
      </c>
      <c r="P1603" s="119">
        <f t="shared" si="25"/>
        <v>1.47</v>
      </c>
      <c r="Q1603" s="122" t="s">
        <v>758</v>
      </c>
      <c r="R1603" s="121" t="s">
        <v>3941</v>
      </c>
      <c r="S1603" s="122">
        <v>1.47</v>
      </c>
      <c r="T1603" s="122" t="s">
        <v>499</v>
      </c>
    </row>
    <row r="1604" spans="7:20" s="145" customFormat="1" hidden="1">
      <c r="G1604" s="152"/>
      <c r="K1604" s="128"/>
      <c r="M1604" s="114" t="s">
        <v>2238</v>
      </c>
      <c r="N1604" s="118">
        <v>21.1</v>
      </c>
      <c r="O1604" s="118">
        <v>0</v>
      </c>
      <c r="P1604" s="119">
        <f t="shared" si="25"/>
        <v>0.9</v>
      </c>
      <c r="Q1604" s="122" t="s">
        <v>2239</v>
      </c>
      <c r="R1604" s="121" t="s">
        <v>4336</v>
      </c>
      <c r="S1604" s="122">
        <v>0.9</v>
      </c>
      <c r="T1604" s="122" t="s">
        <v>141</v>
      </c>
    </row>
    <row r="1605" spans="7:20" s="145" customFormat="1" hidden="1">
      <c r="G1605" s="152"/>
      <c r="K1605" s="128"/>
      <c r="M1605" s="114" t="s">
        <v>2364</v>
      </c>
      <c r="N1605" s="118">
        <v>7.6</v>
      </c>
      <c r="O1605" s="118">
        <v>63</v>
      </c>
      <c r="P1605" s="119">
        <f t="shared" si="25"/>
        <v>1.6</v>
      </c>
      <c r="Q1605" s="122" t="s">
        <v>588</v>
      </c>
      <c r="R1605" s="121" t="s">
        <v>4286</v>
      </c>
      <c r="S1605" s="122">
        <v>1.6</v>
      </c>
      <c r="T1605" s="122" t="s">
        <v>343</v>
      </c>
    </row>
    <row r="1606" spans="7:20" s="145" customFormat="1" hidden="1">
      <c r="G1606" s="152"/>
      <c r="K1606" s="128"/>
      <c r="M1606" s="114" t="s">
        <v>2365</v>
      </c>
      <c r="N1606" s="118">
        <v>0.5</v>
      </c>
      <c r="O1606" s="118">
        <v>14.4</v>
      </c>
      <c r="P1606" s="119">
        <f t="shared" si="25"/>
        <v>1</v>
      </c>
      <c r="Q1606" s="120" t="s">
        <v>147</v>
      </c>
      <c r="R1606" s="121" t="s">
        <v>4297</v>
      </c>
      <c r="S1606" s="122">
        <v>1</v>
      </c>
      <c r="T1606" s="122" t="s">
        <v>728</v>
      </c>
    </row>
    <row r="1607" spans="7:20" s="145" customFormat="1" hidden="1">
      <c r="G1607" s="152"/>
      <c r="K1607" s="128"/>
      <c r="M1607" s="114" t="s">
        <v>2366</v>
      </c>
      <c r="N1607" s="118">
        <v>0.7</v>
      </c>
      <c r="O1607" s="118">
        <v>7.7</v>
      </c>
      <c r="P1607" s="119">
        <f t="shared" si="25"/>
        <v>1.6</v>
      </c>
      <c r="Q1607" s="120" t="s">
        <v>30</v>
      </c>
      <c r="R1607" s="121" t="s">
        <v>4036</v>
      </c>
      <c r="S1607" s="122">
        <v>1.6</v>
      </c>
      <c r="T1607" s="122" t="s">
        <v>343</v>
      </c>
    </row>
    <row r="1608" spans="7:20" s="145" customFormat="1" hidden="1">
      <c r="G1608" s="152"/>
      <c r="K1608" s="128"/>
      <c r="M1608" s="114" t="s">
        <v>2367</v>
      </c>
      <c r="N1608" s="118">
        <v>0.5</v>
      </c>
      <c r="O1608" s="118">
        <v>11.2</v>
      </c>
      <c r="P1608" s="119">
        <f t="shared" si="25"/>
        <v>0.67</v>
      </c>
      <c r="Q1608" s="122" t="s">
        <v>166</v>
      </c>
      <c r="R1608" s="121" t="s">
        <v>3954</v>
      </c>
      <c r="S1608" s="122">
        <v>0.67</v>
      </c>
      <c r="T1608" s="122" t="s">
        <v>3575</v>
      </c>
    </row>
    <row r="1609" spans="7:20" s="145" customFormat="1" hidden="1">
      <c r="G1609" s="152"/>
      <c r="K1609" s="128"/>
      <c r="M1609" s="114" t="s">
        <v>2473</v>
      </c>
      <c r="N1609" s="118">
        <v>0.5</v>
      </c>
      <c r="O1609" s="118">
        <v>9.6</v>
      </c>
      <c r="P1609" s="119">
        <f t="shared" si="25"/>
        <v>1.2</v>
      </c>
      <c r="Q1609" s="120" t="s">
        <v>30</v>
      </c>
      <c r="R1609" s="121" t="s">
        <v>4328</v>
      </c>
      <c r="S1609" s="122">
        <v>1.2</v>
      </c>
      <c r="T1609" s="122" t="s">
        <v>719</v>
      </c>
    </row>
    <row r="1610" spans="7:20" s="145" customFormat="1" hidden="1">
      <c r="G1610" s="152"/>
      <c r="K1610" s="128"/>
      <c r="M1610" s="114" t="s">
        <v>2474</v>
      </c>
      <c r="N1610" s="118">
        <v>0.7</v>
      </c>
      <c r="O1610" s="118">
        <v>14.1</v>
      </c>
      <c r="P1610" s="119">
        <f t="shared" si="25"/>
        <v>1.25</v>
      </c>
      <c r="Q1610" s="122" t="s">
        <v>166</v>
      </c>
      <c r="R1610" s="121" t="s">
        <v>4551</v>
      </c>
      <c r="S1610" s="122">
        <v>1.25</v>
      </c>
      <c r="T1610" s="122" t="s">
        <v>642</v>
      </c>
    </row>
    <row r="1611" spans="7:20" s="145" customFormat="1" hidden="1">
      <c r="G1611" s="152"/>
      <c r="K1611" s="128"/>
      <c r="M1611" s="114" t="s">
        <v>2583</v>
      </c>
      <c r="N1611" s="118">
        <v>0.6</v>
      </c>
      <c r="O1611" s="118">
        <v>16.399999999999999</v>
      </c>
      <c r="P1611" s="119">
        <f t="shared" si="25"/>
        <v>1.42</v>
      </c>
      <c r="Q1611" s="120" t="s">
        <v>147</v>
      </c>
      <c r="R1611" s="121" t="s">
        <v>4256</v>
      </c>
      <c r="S1611" s="122">
        <v>1.42</v>
      </c>
      <c r="T1611" s="122" t="s">
        <v>1309</v>
      </c>
    </row>
    <row r="1612" spans="7:20" s="145" customFormat="1" hidden="1">
      <c r="G1612" s="152"/>
      <c r="K1612" s="128"/>
      <c r="M1612" s="114" t="s">
        <v>2584</v>
      </c>
      <c r="N1612" s="118">
        <v>12.7</v>
      </c>
      <c r="O1612" s="118">
        <v>42.5</v>
      </c>
      <c r="P1612" s="119">
        <f t="shared" si="25"/>
        <v>1.4</v>
      </c>
      <c r="Q1612" s="120" t="s">
        <v>147</v>
      </c>
      <c r="R1612" s="121" t="s">
        <v>4198</v>
      </c>
      <c r="S1612" s="122">
        <v>1.4</v>
      </c>
      <c r="T1612" s="122" t="s">
        <v>1602</v>
      </c>
    </row>
    <row r="1613" spans="7:20" s="145" customFormat="1" hidden="1">
      <c r="G1613" s="152"/>
      <c r="K1613" s="128"/>
      <c r="M1613" s="114" t="s">
        <v>2701</v>
      </c>
      <c r="N1613" s="118">
        <v>0.1</v>
      </c>
      <c r="O1613" s="118">
        <v>69.5</v>
      </c>
      <c r="P1613" s="119">
        <f t="shared" ref="P1613:P1676" si="26">SUM(S1613:T1613)</f>
        <v>1.43</v>
      </c>
      <c r="Q1613" s="122" t="s">
        <v>418</v>
      </c>
      <c r="R1613" s="121" t="s">
        <v>3991</v>
      </c>
      <c r="S1613" s="122">
        <v>1.43</v>
      </c>
      <c r="T1613" s="122" t="s">
        <v>503</v>
      </c>
    </row>
    <row r="1614" spans="7:20" s="145" customFormat="1" hidden="1">
      <c r="G1614" s="152"/>
      <c r="K1614" s="128"/>
      <c r="M1614" s="114" t="s">
        <v>2702</v>
      </c>
      <c r="N1614" s="118">
        <v>0.4</v>
      </c>
      <c r="O1614" s="118">
        <v>1.6</v>
      </c>
      <c r="P1614" s="119">
        <f t="shared" si="26"/>
        <v>0.79</v>
      </c>
      <c r="Q1614" s="120" t="s">
        <v>30</v>
      </c>
      <c r="R1614" s="121" t="s">
        <v>4392</v>
      </c>
      <c r="S1614" s="122">
        <v>0.79</v>
      </c>
      <c r="T1614" s="122" t="s">
        <v>745</v>
      </c>
    </row>
    <row r="1615" spans="7:20" s="145" customFormat="1" hidden="1">
      <c r="G1615" s="152"/>
      <c r="K1615" s="128"/>
      <c r="M1615" s="114" t="s">
        <v>2587</v>
      </c>
      <c r="N1615" s="118">
        <v>1.6</v>
      </c>
      <c r="O1615" s="118">
        <v>2.1</v>
      </c>
      <c r="P1615" s="119">
        <f t="shared" si="26"/>
        <v>0.92</v>
      </c>
      <c r="Q1615" s="120" t="s">
        <v>30</v>
      </c>
      <c r="R1615" s="121" t="s">
        <v>4376</v>
      </c>
      <c r="S1615" s="122">
        <v>0.92</v>
      </c>
      <c r="T1615" s="122" t="s">
        <v>3266</v>
      </c>
    </row>
    <row r="1616" spans="7:20" s="145" customFormat="1" hidden="1">
      <c r="G1616" s="152"/>
      <c r="K1616" s="128"/>
      <c r="M1616" s="114" t="s">
        <v>2478</v>
      </c>
      <c r="N1616" s="118">
        <v>0.5</v>
      </c>
      <c r="O1616" s="118">
        <v>2.2000000000000002</v>
      </c>
      <c r="P1616" s="119">
        <f t="shared" si="26"/>
        <v>0.69</v>
      </c>
      <c r="Q1616" s="120" t="s">
        <v>30</v>
      </c>
      <c r="R1616" s="121" t="s">
        <v>4052</v>
      </c>
      <c r="S1616" s="122">
        <v>0.69</v>
      </c>
      <c r="T1616" s="122" t="s">
        <v>2172</v>
      </c>
    </row>
    <row r="1617" spans="7:20" s="145" customFormat="1" hidden="1">
      <c r="G1617" s="152"/>
      <c r="K1617" s="128"/>
      <c r="M1617" s="114" t="s">
        <v>2370</v>
      </c>
      <c r="N1617" s="118">
        <v>4.0999999999999996</v>
      </c>
      <c r="O1617" s="118">
        <v>66.599999999999994</v>
      </c>
      <c r="P1617" s="119">
        <f t="shared" si="26"/>
        <v>1.27</v>
      </c>
      <c r="Q1617" s="122" t="s">
        <v>2371</v>
      </c>
      <c r="R1617" s="121" t="s">
        <v>4165</v>
      </c>
      <c r="S1617" s="122">
        <v>1.27</v>
      </c>
      <c r="T1617" s="122" t="s">
        <v>450</v>
      </c>
    </row>
    <row r="1618" spans="7:20" s="145" customFormat="1" hidden="1">
      <c r="G1618" s="152"/>
      <c r="K1618" s="128"/>
      <c r="M1618" s="114" t="s">
        <v>2372</v>
      </c>
      <c r="N1618" s="118">
        <v>3.9</v>
      </c>
      <c r="O1618" s="118">
        <v>83.1</v>
      </c>
      <c r="P1618" s="119">
        <f t="shared" si="26"/>
        <v>1.36</v>
      </c>
      <c r="Q1618" s="122" t="s">
        <v>418</v>
      </c>
      <c r="R1618" s="121" t="s">
        <v>3906</v>
      </c>
      <c r="S1618" s="122">
        <v>1.36</v>
      </c>
      <c r="T1618" s="122" t="s">
        <v>1602</v>
      </c>
    </row>
    <row r="1619" spans="7:20" s="145" customFormat="1" hidden="1">
      <c r="G1619" s="152"/>
      <c r="K1619" s="128"/>
      <c r="M1619" s="114" t="s">
        <v>2373</v>
      </c>
      <c r="N1619" s="118">
        <v>10.4</v>
      </c>
      <c r="O1619" s="118">
        <v>50.1</v>
      </c>
      <c r="P1619" s="119">
        <f t="shared" si="26"/>
        <v>0.74</v>
      </c>
      <c r="Q1619" s="122" t="s">
        <v>2374</v>
      </c>
      <c r="R1619" s="121" t="s">
        <v>4254</v>
      </c>
      <c r="S1619" s="122">
        <v>0.74</v>
      </c>
      <c r="T1619" s="122" t="s">
        <v>377</v>
      </c>
    </row>
    <row r="1620" spans="7:20" s="145" customFormat="1" hidden="1">
      <c r="G1620" s="152"/>
      <c r="K1620" s="128"/>
      <c r="M1620" s="114" t="s">
        <v>2250</v>
      </c>
      <c r="N1620" s="118">
        <v>5.3</v>
      </c>
      <c r="O1620" s="118">
        <v>67.599999999999994</v>
      </c>
      <c r="P1620" s="119">
        <f t="shared" si="26"/>
        <v>1.1200000000000001</v>
      </c>
      <c r="Q1620" s="122" t="s">
        <v>1263</v>
      </c>
      <c r="R1620" s="121" t="s">
        <v>3832</v>
      </c>
      <c r="S1620" s="122">
        <v>1.1200000000000001</v>
      </c>
      <c r="T1620" s="122" t="s">
        <v>719</v>
      </c>
    </row>
    <row r="1621" spans="7:20" s="145" customFormat="1" hidden="1">
      <c r="G1621" s="152"/>
      <c r="K1621" s="128"/>
      <c r="M1621" s="114" t="s">
        <v>2251</v>
      </c>
      <c r="N1621" s="118">
        <v>1.3</v>
      </c>
      <c r="O1621" s="118">
        <v>22.3</v>
      </c>
      <c r="P1621" s="119">
        <f t="shared" si="26"/>
        <v>0.67</v>
      </c>
      <c r="Q1621" s="122" t="s">
        <v>166</v>
      </c>
      <c r="R1621" s="121" t="s">
        <v>3773</v>
      </c>
      <c r="S1621" s="122">
        <v>0.67</v>
      </c>
      <c r="T1621" s="122" t="s">
        <v>3788</v>
      </c>
    </row>
    <row r="1622" spans="7:20" s="145" customFormat="1" hidden="1">
      <c r="G1622" s="152"/>
      <c r="K1622" s="128"/>
      <c r="M1622" s="114" t="s">
        <v>2252</v>
      </c>
      <c r="N1622" s="118">
        <v>1.2</v>
      </c>
      <c r="O1622" s="118">
        <v>22.3</v>
      </c>
      <c r="P1622" s="119">
        <f t="shared" si="26"/>
        <v>1.37</v>
      </c>
      <c r="Q1622" s="122" t="s">
        <v>166</v>
      </c>
      <c r="R1622" s="121" t="s">
        <v>4269</v>
      </c>
      <c r="S1622" s="122">
        <v>1.37</v>
      </c>
      <c r="T1622" s="122" t="s">
        <v>503</v>
      </c>
    </row>
    <row r="1623" spans="7:20" s="145" customFormat="1" hidden="1">
      <c r="G1623" s="152"/>
      <c r="K1623" s="128"/>
      <c r="M1623" s="114" t="s">
        <v>2253</v>
      </c>
      <c r="N1623" s="118">
        <v>1.7</v>
      </c>
      <c r="O1623" s="118">
        <v>0.1</v>
      </c>
      <c r="P1623" s="119">
        <f t="shared" si="26"/>
        <v>0.88</v>
      </c>
      <c r="Q1623" s="122" t="s">
        <v>2254</v>
      </c>
      <c r="R1623" s="121" t="s">
        <v>4166</v>
      </c>
      <c r="S1623" s="122">
        <v>0.88</v>
      </c>
      <c r="T1623" s="122" t="s">
        <v>3266</v>
      </c>
    </row>
    <row r="1624" spans="7:20" s="145" customFormat="1" hidden="1">
      <c r="G1624" s="152"/>
      <c r="K1624" s="128"/>
      <c r="M1624" s="114" t="s">
        <v>2255</v>
      </c>
      <c r="N1624" s="118">
        <v>1</v>
      </c>
      <c r="O1624" s="118">
        <v>8.1999999999999993</v>
      </c>
      <c r="P1624" s="119">
        <f t="shared" si="26"/>
        <v>1.01</v>
      </c>
      <c r="Q1624" s="120" t="s">
        <v>569</v>
      </c>
      <c r="R1624" s="121" t="s">
        <v>4293</v>
      </c>
      <c r="S1624" s="122">
        <v>1.01</v>
      </c>
      <c r="T1624" s="122" t="s">
        <v>466</v>
      </c>
    </row>
    <row r="1625" spans="7:20" s="145" customFormat="1" hidden="1">
      <c r="G1625" s="152"/>
      <c r="K1625" s="128"/>
      <c r="M1625" s="114" t="s">
        <v>2256</v>
      </c>
      <c r="N1625" s="118">
        <v>1.1000000000000001</v>
      </c>
      <c r="O1625" s="118">
        <v>2.4</v>
      </c>
      <c r="P1625" s="119">
        <f t="shared" si="26"/>
        <v>1.07</v>
      </c>
      <c r="Q1625" s="122" t="s">
        <v>2257</v>
      </c>
      <c r="R1625" s="121" t="s">
        <v>4167</v>
      </c>
      <c r="S1625" s="122">
        <v>1.07</v>
      </c>
      <c r="T1625" s="122" t="s">
        <v>1383</v>
      </c>
    </row>
    <row r="1626" spans="7:20" s="145" customFormat="1" hidden="1">
      <c r="G1626" s="152"/>
      <c r="K1626" s="128"/>
      <c r="M1626" s="114" t="s">
        <v>2258</v>
      </c>
      <c r="N1626" s="118">
        <v>3.6</v>
      </c>
      <c r="O1626" s="118">
        <v>4</v>
      </c>
      <c r="P1626" s="119">
        <f t="shared" si="26"/>
        <v>0.8</v>
      </c>
      <c r="Q1626" s="122" t="s">
        <v>503</v>
      </c>
      <c r="R1626" s="121" t="s">
        <v>4256</v>
      </c>
      <c r="S1626" s="122">
        <v>0.8</v>
      </c>
      <c r="T1626" s="122" t="s">
        <v>141</v>
      </c>
    </row>
    <row r="1627" spans="7:20" s="145" customFormat="1" hidden="1">
      <c r="G1627" s="152"/>
      <c r="K1627" s="128"/>
      <c r="M1627" s="114" t="s">
        <v>2379</v>
      </c>
      <c r="N1627" s="118">
        <v>16.600000000000001</v>
      </c>
      <c r="O1627" s="118">
        <v>12.7</v>
      </c>
      <c r="P1627" s="119">
        <f t="shared" si="26"/>
        <v>1.6</v>
      </c>
      <c r="Q1627" s="122" t="s">
        <v>456</v>
      </c>
      <c r="R1627" s="121" t="s">
        <v>4422</v>
      </c>
      <c r="S1627" s="122">
        <v>1.6</v>
      </c>
      <c r="T1627" s="122" t="s">
        <v>166</v>
      </c>
    </row>
    <row r="1628" spans="7:20" s="145" customFormat="1" hidden="1">
      <c r="G1628" s="152"/>
      <c r="K1628" s="128"/>
      <c r="M1628" s="114" t="s">
        <v>2380</v>
      </c>
      <c r="N1628" s="118">
        <v>11.4</v>
      </c>
      <c r="O1628" s="118">
        <v>18.899999999999999</v>
      </c>
      <c r="P1628" s="119">
        <f t="shared" si="26"/>
        <v>1.32</v>
      </c>
      <c r="Q1628" s="122" t="s">
        <v>2381</v>
      </c>
      <c r="R1628" s="121" t="s">
        <v>4040</v>
      </c>
      <c r="S1628" s="122">
        <v>1.32</v>
      </c>
      <c r="T1628" s="122" t="s">
        <v>1602</v>
      </c>
    </row>
    <row r="1629" spans="7:20" s="145" customFormat="1" hidden="1">
      <c r="G1629" s="152"/>
      <c r="K1629" s="128"/>
      <c r="M1629" s="114" t="s">
        <v>2382</v>
      </c>
      <c r="N1629" s="118">
        <v>15.7</v>
      </c>
      <c r="O1629" s="118">
        <v>2.2999999999999998</v>
      </c>
      <c r="P1629" s="119">
        <f t="shared" si="26"/>
        <v>0.5</v>
      </c>
      <c r="Q1629" s="122" t="s">
        <v>2044</v>
      </c>
      <c r="R1629" s="121" t="s">
        <v>4122</v>
      </c>
      <c r="S1629" s="122">
        <v>0.5</v>
      </c>
      <c r="T1629" s="122" t="s">
        <v>797</v>
      </c>
    </row>
    <row r="1630" spans="7:20" s="145" customFormat="1" hidden="1">
      <c r="G1630" s="152"/>
      <c r="K1630" s="128"/>
      <c r="M1630" s="114" t="s">
        <v>2383</v>
      </c>
      <c r="N1630" s="118">
        <v>10</v>
      </c>
      <c r="O1630" s="118">
        <v>4.5999999999999996</v>
      </c>
      <c r="P1630" s="119">
        <f t="shared" si="26"/>
        <v>1.4</v>
      </c>
      <c r="Q1630" s="122" t="s">
        <v>2384</v>
      </c>
      <c r="R1630" s="121" t="s">
        <v>4421</v>
      </c>
      <c r="S1630" s="122">
        <v>1.4</v>
      </c>
      <c r="T1630" s="122" t="s">
        <v>213</v>
      </c>
    </row>
    <row r="1631" spans="7:20" s="145" customFormat="1" hidden="1">
      <c r="G1631" s="152"/>
      <c r="K1631" s="128"/>
      <c r="M1631" s="114" t="s">
        <v>2385</v>
      </c>
      <c r="N1631" s="118">
        <v>0.5</v>
      </c>
      <c r="O1631" s="118">
        <v>10.6</v>
      </c>
      <c r="P1631" s="119">
        <f t="shared" si="26"/>
        <v>0.87</v>
      </c>
      <c r="Q1631" s="120" t="s">
        <v>30</v>
      </c>
      <c r="R1631" s="121" t="s">
        <v>3953</v>
      </c>
      <c r="S1631" s="122">
        <v>0.87</v>
      </c>
      <c r="T1631" s="122" t="s">
        <v>1921</v>
      </c>
    </row>
    <row r="1632" spans="7:20" s="145" customFormat="1" hidden="1">
      <c r="G1632" s="152"/>
      <c r="K1632" s="128"/>
      <c r="M1632" s="114" t="s">
        <v>2386</v>
      </c>
      <c r="N1632" s="118">
        <v>28.5</v>
      </c>
      <c r="O1632" s="118">
        <v>9.9</v>
      </c>
      <c r="P1632" s="119">
        <f t="shared" si="26"/>
        <v>1.39</v>
      </c>
      <c r="Q1632" s="122" t="s">
        <v>1074</v>
      </c>
      <c r="R1632" s="121" t="s">
        <v>4168</v>
      </c>
      <c r="S1632" s="122">
        <v>1.39</v>
      </c>
      <c r="T1632" s="122" t="s">
        <v>213</v>
      </c>
    </row>
    <row r="1633" spans="7:20" s="145" customFormat="1" hidden="1">
      <c r="G1633" s="152"/>
      <c r="K1633" s="128"/>
      <c r="M1633" s="114" t="s">
        <v>2387</v>
      </c>
      <c r="N1633" s="118">
        <v>0.6</v>
      </c>
      <c r="O1633" s="118">
        <v>4.2</v>
      </c>
      <c r="P1633" s="119">
        <f t="shared" si="26"/>
        <v>1</v>
      </c>
      <c r="Q1633" s="120" t="s">
        <v>30</v>
      </c>
      <c r="R1633" s="121" t="s">
        <v>4296</v>
      </c>
      <c r="S1633" s="122">
        <v>1</v>
      </c>
      <c r="T1633" s="122" t="s">
        <v>1624</v>
      </c>
    </row>
    <row r="1634" spans="7:20" s="145" customFormat="1" hidden="1">
      <c r="G1634" s="152"/>
      <c r="K1634" s="128"/>
      <c r="M1634" s="114" t="s">
        <v>2388</v>
      </c>
      <c r="N1634" s="118">
        <v>0.4</v>
      </c>
      <c r="O1634" s="118">
        <v>2.5</v>
      </c>
      <c r="P1634" s="119">
        <f t="shared" si="26"/>
        <v>1.1399999999999999</v>
      </c>
      <c r="Q1634" s="120" t="s">
        <v>30</v>
      </c>
      <c r="R1634" s="121" t="s">
        <v>4052</v>
      </c>
      <c r="S1634" s="122">
        <v>1.1399999999999999</v>
      </c>
      <c r="T1634" s="122" t="s">
        <v>642</v>
      </c>
    </row>
    <row r="1635" spans="7:20" s="145" customFormat="1" hidden="1">
      <c r="G1635" s="152"/>
      <c r="K1635" s="128"/>
      <c r="M1635" s="114" t="s">
        <v>2493</v>
      </c>
      <c r="N1635" s="118">
        <v>0.4</v>
      </c>
      <c r="O1635" s="118">
        <v>2.8</v>
      </c>
      <c r="P1635" s="119">
        <f t="shared" si="26"/>
        <v>1.1599999999999999</v>
      </c>
      <c r="Q1635" s="120" t="s">
        <v>30</v>
      </c>
      <c r="R1635" s="121" t="s">
        <v>4313</v>
      </c>
      <c r="S1635" s="122">
        <v>1.1599999999999999</v>
      </c>
      <c r="T1635" s="122" t="s">
        <v>234</v>
      </c>
    </row>
    <row r="1636" spans="7:20" s="145" customFormat="1" hidden="1">
      <c r="G1636" s="152"/>
      <c r="K1636" s="128"/>
      <c r="M1636" s="114" t="s">
        <v>2494</v>
      </c>
      <c r="N1636" s="118">
        <v>0.5</v>
      </c>
      <c r="O1636" s="118">
        <v>5.5</v>
      </c>
      <c r="P1636" s="119">
        <f t="shared" si="26"/>
        <v>0.69</v>
      </c>
      <c r="Q1636" s="120" t="s">
        <v>30</v>
      </c>
      <c r="R1636" s="121" t="s">
        <v>4540</v>
      </c>
      <c r="S1636" s="122">
        <v>0.69</v>
      </c>
      <c r="T1636" s="122" t="s">
        <v>1172</v>
      </c>
    </row>
    <row r="1637" spans="7:20" s="145" customFormat="1" hidden="1">
      <c r="G1637" s="152"/>
      <c r="K1637" s="128"/>
      <c r="M1637" s="114" t="s">
        <v>2495</v>
      </c>
      <c r="N1637" s="118">
        <v>0.3</v>
      </c>
      <c r="O1637" s="118">
        <v>3.5</v>
      </c>
      <c r="P1637" s="119">
        <f t="shared" si="26"/>
        <v>0.75</v>
      </c>
      <c r="Q1637" s="120" t="s">
        <v>30</v>
      </c>
      <c r="R1637" s="121" t="s">
        <v>3780</v>
      </c>
      <c r="S1637" s="122">
        <v>0.75</v>
      </c>
      <c r="T1637" s="122" t="s">
        <v>586</v>
      </c>
    </row>
    <row r="1638" spans="7:20" s="145" customFormat="1" hidden="1">
      <c r="G1638" s="152"/>
      <c r="K1638" s="128"/>
      <c r="M1638" s="114" t="s">
        <v>2496</v>
      </c>
      <c r="N1638" s="118">
        <v>0.3</v>
      </c>
      <c r="O1638" s="118">
        <v>3.7</v>
      </c>
      <c r="P1638" s="119">
        <f t="shared" si="26"/>
        <v>0.69</v>
      </c>
      <c r="Q1638" s="120" t="s">
        <v>30</v>
      </c>
      <c r="R1638" s="121" t="s">
        <v>4538</v>
      </c>
      <c r="S1638" s="122">
        <v>0.69</v>
      </c>
      <c r="T1638" s="122" t="s">
        <v>2852</v>
      </c>
    </row>
    <row r="1639" spans="7:20" s="145" customFormat="1" hidden="1">
      <c r="G1639" s="152"/>
      <c r="K1639" s="128"/>
      <c r="M1639" s="114" t="s">
        <v>2392</v>
      </c>
      <c r="N1639" s="118">
        <v>0.5</v>
      </c>
      <c r="O1639" s="118">
        <v>5.6</v>
      </c>
      <c r="P1639" s="119">
        <f t="shared" si="26"/>
        <v>1.31</v>
      </c>
      <c r="Q1639" s="120" t="s">
        <v>30</v>
      </c>
      <c r="R1639" s="121" t="s">
        <v>4540</v>
      </c>
      <c r="S1639" s="122">
        <v>1.31</v>
      </c>
      <c r="T1639" s="122" t="s">
        <v>454</v>
      </c>
    </row>
    <row r="1640" spans="7:20" s="145" customFormat="1" hidden="1">
      <c r="G1640" s="152"/>
      <c r="K1640" s="128"/>
      <c r="M1640" s="114" t="s">
        <v>2271</v>
      </c>
      <c r="N1640" s="118">
        <v>0.3</v>
      </c>
      <c r="O1640" s="118">
        <v>3.6</v>
      </c>
      <c r="P1640" s="119">
        <f t="shared" si="26"/>
        <v>0.64</v>
      </c>
      <c r="Q1640" s="120" t="s">
        <v>30</v>
      </c>
      <c r="R1640" s="121" t="s">
        <v>4538</v>
      </c>
      <c r="S1640" s="122">
        <v>0.64</v>
      </c>
      <c r="T1640" s="122" t="s">
        <v>1019</v>
      </c>
    </row>
    <row r="1641" spans="7:20" s="145" customFormat="1" hidden="1">
      <c r="G1641" s="152"/>
      <c r="K1641" s="128"/>
      <c r="M1641" s="114" t="s">
        <v>2157</v>
      </c>
      <c r="N1641" s="118">
        <v>0.3</v>
      </c>
      <c r="O1641" s="118">
        <v>3.8</v>
      </c>
      <c r="P1641" s="119">
        <f t="shared" si="26"/>
        <v>1.32</v>
      </c>
      <c r="Q1641" s="120" t="s">
        <v>30</v>
      </c>
      <c r="R1641" s="121" t="s">
        <v>4538</v>
      </c>
      <c r="S1641" s="122">
        <v>1.32</v>
      </c>
      <c r="T1641" s="122" t="s">
        <v>381</v>
      </c>
    </row>
    <row r="1642" spans="7:20" s="145" customFormat="1" hidden="1">
      <c r="G1642" s="152"/>
      <c r="K1642" s="128"/>
      <c r="M1642" s="114" t="s">
        <v>2158</v>
      </c>
      <c r="N1642" s="118">
        <v>0.3</v>
      </c>
      <c r="O1642" s="118">
        <v>4</v>
      </c>
      <c r="P1642" s="119">
        <f t="shared" si="26"/>
        <v>0.96</v>
      </c>
      <c r="Q1642" s="122" t="s">
        <v>575</v>
      </c>
      <c r="R1642" s="121" t="s">
        <v>4420</v>
      </c>
      <c r="S1642" s="122">
        <v>0.96</v>
      </c>
      <c r="T1642" s="122" t="s">
        <v>1418</v>
      </c>
    </row>
    <row r="1643" spans="7:20" s="145" customFormat="1" hidden="1">
      <c r="G1643" s="152"/>
      <c r="K1643" s="128"/>
      <c r="M1643" s="114" t="s">
        <v>2279</v>
      </c>
      <c r="N1643" s="118">
        <v>0.3</v>
      </c>
      <c r="O1643" s="118">
        <v>4.3</v>
      </c>
      <c r="P1643" s="119">
        <f t="shared" si="26"/>
        <v>1.22</v>
      </c>
      <c r="Q1643" s="122" t="s">
        <v>575</v>
      </c>
      <c r="R1643" s="121" t="s">
        <v>4544</v>
      </c>
      <c r="S1643" s="122">
        <v>1.22</v>
      </c>
      <c r="T1643" s="122" t="s">
        <v>628</v>
      </c>
    </row>
    <row r="1644" spans="7:20" s="145" customFormat="1" hidden="1">
      <c r="G1644" s="152"/>
      <c r="K1644" s="128"/>
      <c r="M1644" s="114" t="s">
        <v>2280</v>
      </c>
      <c r="N1644" s="118">
        <v>0.5</v>
      </c>
      <c r="O1644" s="118">
        <v>7.1</v>
      </c>
      <c r="P1644" s="119">
        <f t="shared" si="26"/>
        <v>0.1</v>
      </c>
      <c r="Q1644" s="122" t="s">
        <v>166</v>
      </c>
      <c r="R1644" s="121" t="s">
        <v>4562</v>
      </c>
      <c r="S1644" s="122">
        <v>0.1</v>
      </c>
      <c r="T1644" s="122" t="s">
        <v>338</v>
      </c>
    </row>
    <row r="1645" spans="7:20" s="145" customFormat="1" hidden="1">
      <c r="G1645" s="152"/>
      <c r="K1645" s="128"/>
      <c r="M1645" s="114" t="s">
        <v>2281</v>
      </c>
      <c r="N1645" s="118">
        <v>0.3</v>
      </c>
      <c r="O1645" s="118">
        <v>4</v>
      </c>
      <c r="P1645" s="119">
        <f t="shared" si="26"/>
        <v>0.8</v>
      </c>
      <c r="Q1645" s="120" t="s">
        <v>30</v>
      </c>
      <c r="R1645" s="121" t="s">
        <v>4544</v>
      </c>
      <c r="S1645" s="122">
        <v>0.8</v>
      </c>
      <c r="T1645" s="122" t="s">
        <v>728</v>
      </c>
    </row>
    <row r="1646" spans="7:20" s="145" customFormat="1" hidden="1">
      <c r="G1646" s="152"/>
      <c r="K1646" s="128"/>
      <c r="M1646" s="114" t="s">
        <v>2282</v>
      </c>
      <c r="N1646" s="118">
        <v>0.5</v>
      </c>
      <c r="O1646" s="118">
        <v>6.8</v>
      </c>
      <c r="P1646" s="119">
        <f t="shared" si="26"/>
        <v>1.06</v>
      </c>
      <c r="Q1646" s="120" t="s">
        <v>304</v>
      </c>
      <c r="R1646" s="121" t="s">
        <v>4563</v>
      </c>
      <c r="S1646" s="122">
        <v>1.06</v>
      </c>
      <c r="T1646" s="122" t="s">
        <v>642</v>
      </c>
    </row>
    <row r="1647" spans="7:20" s="145" customFormat="1" hidden="1">
      <c r="G1647" s="152"/>
      <c r="K1647" s="128"/>
      <c r="M1647" s="114" t="s">
        <v>2401</v>
      </c>
      <c r="N1647" s="118">
        <v>6.3</v>
      </c>
      <c r="O1647" s="118">
        <v>96</v>
      </c>
      <c r="P1647" s="119">
        <f t="shared" si="26"/>
        <v>0.9</v>
      </c>
      <c r="Q1647" s="120" t="s">
        <v>30</v>
      </c>
      <c r="R1647" s="121" t="s">
        <v>3938</v>
      </c>
      <c r="S1647" s="122">
        <v>0.9</v>
      </c>
      <c r="T1647" s="122" t="s">
        <v>466</v>
      </c>
    </row>
    <row r="1648" spans="7:20" s="145" customFormat="1" hidden="1">
      <c r="G1648" s="152"/>
      <c r="K1648" s="128"/>
      <c r="M1648" s="114" t="s">
        <v>2286</v>
      </c>
      <c r="N1648" s="118">
        <v>2.9</v>
      </c>
      <c r="O1648" s="118">
        <v>27.2</v>
      </c>
      <c r="P1648" s="119">
        <f t="shared" si="26"/>
        <v>1</v>
      </c>
      <c r="Q1648" s="122" t="s">
        <v>2287</v>
      </c>
      <c r="R1648" s="121" t="s">
        <v>4261</v>
      </c>
      <c r="S1648" s="122">
        <v>1</v>
      </c>
      <c r="T1648" s="122" t="s">
        <v>719</v>
      </c>
    </row>
    <row r="1649" spans="7:20" s="145" customFormat="1" hidden="1">
      <c r="G1649" s="152"/>
      <c r="K1649" s="128"/>
      <c r="M1649" s="114" t="s">
        <v>2288</v>
      </c>
      <c r="N1649" s="118">
        <v>2.7</v>
      </c>
      <c r="O1649" s="118">
        <v>10.1</v>
      </c>
      <c r="P1649" s="119">
        <f t="shared" si="26"/>
        <v>1.5</v>
      </c>
      <c r="Q1649" s="122" t="s">
        <v>2172</v>
      </c>
      <c r="R1649" s="121" t="s">
        <v>4457</v>
      </c>
      <c r="S1649" s="122">
        <v>1.5</v>
      </c>
      <c r="T1649" s="122" t="s">
        <v>166</v>
      </c>
    </row>
    <row r="1650" spans="7:20" s="145" customFormat="1" hidden="1">
      <c r="G1650" s="152"/>
      <c r="K1650" s="128"/>
      <c r="M1650" s="114" t="s">
        <v>2173</v>
      </c>
      <c r="N1650" s="118">
        <v>8.8000000000000007</v>
      </c>
      <c r="O1650" s="118">
        <v>50.8</v>
      </c>
      <c r="P1650" s="119">
        <f t="shared" si="26"/>
        <v>1.22</v>
      </c>
      <c r="Q1650" s="122" t="s">
        <v>1721</v>
      </c>
      <c r="R1650" s="121" t="s">
        <v>4233</v>
      </c>
      <c r="S1650" s="122">
        <v>1.22</v>
      </c>
      <c r="T1650" s="122" t="s">
        <v>1602</v>
      </c>
    </row>
    <row r="1651" spans="7:20" s="145" customFormat="1" hidden="1">
      <c r="G1651" s="152"/>
      <c r="K1651" s="128"/>
      <c r="M1651" s="114" t="s">
        <v>2174</v>
      </c>
      <c r="N1651" s="118">
        <v>3</v>
      </c>
      <c r="O1651" s="118">
        <v>12.7</v>
      </c>
      <c r="P1651" s="119">
        <f t="shared" si="26"/>
        <v>0.96</v>
      </c>
      <c r="Q1651" s="122" t="s">
        <v>1544</v>
      </c>
      <c r="R1651" s="121" t="s">
        <v>4301</v>
      </c>
      <c r="S1651" s="122">
        <v>0.96</v>
      </c>
      <c r="T1651" s="122" t="s">
        <v>618</v>
      </c>
    </row>
    <row r="1652" spans="7:20" s="145" customFormat="1" hidden="1">
      <c r="G1652" s="152"/>
      <c r="K1652" s="128"/>
      <c r="M1652" s="114" t="s">
        <v>2290</v>
      </c>
      <c r="N1652" s="118">
        <v>1.3</v>
      </c>
      <c r="O1652" s="118">
        <v>98.3</v>
      </c>
      <c r="P1652" s="119">
        <f t="shared" si="26"/>
        <v>0.4</v>
      </c>
      <c r="Q1652" s="120" t="s">
        <v>147</v>
      </c>
      <c r="R1652" s="121" t="s">
        <v>4308</v>
      </c>
      <c r="S1652" s="122">
        <v>0.4</v>
      </c>
      <c r="T1652" s="122" t="s">
        <v>54</v>
      </c>
    </row>
    <row r="1653" spans="7:20" s="145" customFormat="1" hidden="1">
      <c r="G1653" s="152"/>
      <c r="K1653" s="128"/>
      <c r="M1653" s="114" t="s">
        <v>2175</v>
      </c>
      <c r="N1653" s="118">
        <v>3.3</v>
      </c>
      <c r="O1653" s="118">
        <v>11.2</v>
      </c>
      <c r="P1653" s="119">
        <f t="shared" si="26"/>
        <v>1.24</v>
      </c>
      <c r="Q1653" s="120" t="s">
        <v>147</v>
      </c>
      <c r="R1653" s="121" t="s">
        <v>4301</v>
      </c>
      <c r="S1653" s="122">
        <v>1.24</v>
      </c>
      <c r="T1653" s="122" t="s">
        <v>1499</v>
      </c>
    </row>
    <row r="1654" spans="7:20" s="145" customFormat="1" hidden="1">
      <c r="G1654" s="152"/>
      <c r="K1654" s="128"/>
      <c r="M1654" s="114" t="s">
        <v>2295</v>
      </c>
      <c r="N1654" s="118">
        <v>3.3</v>
      </c>
      <c r="O1654" s="118">
        <v>11.3</v>
      </c>
      <c r="P1654" s="119">
        <f t="shared" si="26"/>
        <v>1.19</v>
      </c>
      <c r="Q1654" s="120" t="s">
        <v>147</v>
      </c>
      <c r="R1654" s="121" t="s">
        <v>3890</v>
      </c>
      <c r="S1654" s="122">
        <v>1.19</v>
      </c>
      <c r="T1654" s="122" t="s">
        <v>1602</v>
      </c>
    </row>
    <row r="1655" spans="7:20" s="145" customFormat="1" hidden="1">
      <c r="G1655" s="152"/>
      <c r="K1655" s="128"/>
      <c r="M1655" s="114" t="s">
        <v>2296</v>
      </c>
      <c r="N1655" s="118">
        <v>3.3</v>
      </c>
      <c r="O1655" s="118">
        <v>11.1</v>
      </c>
      <c r="P1655" s="119">
        <f t="shared" si="26"/>
        <v>0.88</v>
      </c>
      <c r="Q1655" s="120" t="s">
        <v>147</v>
      </c>
      <c r="R1655" s="121" t="s">
        <v>3782</v>
      </c>
      <c r="S1655" s="122">
        <v>0.88</v>
      </c>
      <c r="T1655" s="122" t="s">
        <v>1624</v>
      </c>
    </row>
    <row r="1656" spans="7:20" s="145" customFormat="1" hidden="1">
      <c r="G1656" s="152"/>
      <c r="K1656" s="128"/>
      <c r="M1656" s="114" t="s">
        <v>2297</v>
      </c>
      <c r="N1656" s="118">
        <v>3.5</v>
      </c>
      <c r="O1656" s="118">
        <v>4.8</v>
      </c>
      <c r="P1656" s="119">
        <f t="shared" si="26"/>
        <v>0.93</v>
      </c>
      <c r="Q1656" s="122" t="s">
        <v>719</v>
      </c>
      <c r="R1656" s="121" t="s">
        <v>3777</v>
      </c>
      <c r="S1656" s="122">
        <v>0.93</v>
      </c>
      <c r="T1656" s="122" t="s">
        <v>982</v>
      </c>
    </row>
    <row r="1657" spans="7:20" s="145" customFormat="1" hidden="1">
      <c r="G1657" s="152"/>
      <c r="K1657" s="128"/>
      <c r="M1657" s="114" t="s">
        <v>2298</v>
      </c>
      <c r="N1657" s="118">
        <v>3.5</v>
      </c>
      <c r="O1657" s="118">
        <v>4.3</v>
      </c>
      <c r="P1657" s="119">
        <f t="shared" si="26"/>
        <v>1.33</v>
      </c>
      <c r="Q1657" s="122" t="s">
        <v>1254</v>
      </c>
      <c r="R1657" s="121" t="s">
        <v>4565</v>
      </c>
      <c r="S1657" s="122">
        <v>1.33</v>
      </c>
      <c r="T1657" s="122" t="s">
        <v>364</v>
      </c>
    </row>
    <row r="1658" spans="7:20" s="145" customFormat="1" hidden="1">
      <c r="G1658" s="152"/>
      <c r="K1658" s="128"/>
      <c r="M1658" s="114" t="s">
        <v>2299</v>
      </c>
      <c r="N1658" s="118">
        <v>3.9</v>
      </c>
      <c r="O1658" s="118">
        <v>4.0999999999999996</v>
      </c>
      <c r="P1658" s="119">
        <f t="shared" si="26"/>
        <v>0.8</v>
      </c>
      <c r="Q1658" s="122" t="s">
        <v>2420</v>
      </c>
      <c r="R1658" s="121" t="s">
        <v>4256</v>
      </c>
      <c r="S1658" s="122">
        <v>0.8</v>
      </c>
      <c r="T1658" s="122" t="s">
        <v>1798</v>
      </c>
    </row>
    <row r="1659" spans="7:20" s="145" customFormat="1" hidden="1">
      <c r="G1659" s="152"/>
      <c r="K1659" s="128"/>
      <c r="M1659" s="114" t="s">
        <v>2421</v>
      </c>
      <c r="N1659" s="118">
        <v>3.2</v>
      </c>
      <c r="O1659" s="118">
        <v>4.4000000000000004</v>
      </c>
      <c r="P1659" s="119">
        <f t="shared" si="26"/>
        <v>1.28</v>
      </c>
      <c r="Q1659" s="122" t="s">
        <v>1284</v>
      </c>
      <c r="R1659" s="121" t="s">
        <v>4565</v>
      </c>
      <c r="S1659" s="122">
        <v>1.28</v>
      </c>
      <c r="T1659" s="122" t="s">
        <v>690</v>
      </c>
    </row>
    <row r="1660" spans="7:20" s="145" customFormat="1" hidden="1">
      <c r="G1660" s="152"/>
      <c r="K1660" s="128"/>
      <c r="M1660" s="114" t="s">
        <v>2422</v>
      </c>
      <c r="N1660" s="118">
        <v>7.4</v>
      </c>
      <c r="O1660" s="118">
        <v>55.5</v>
      </c>
      <c r="P1660" s="119">
        <f t="shared" si="26"/>
        <v>0.47</v>
      </c>
      <c r="Q1660" s="120" t="s">
        <v>2423</v>
      </c>
      <c r="R1660" s="121">
        <v>310</v>
      </c>
      <c r="S1660" s="122">
        <v>0.47</v>
      </c>
      <c r="T1660" s="122" t="s">
        <v>3788</v>
      </c>
    </row>
    <row r="1661" spans="7:20" s="145" customFormat="1" hidden="1">
      <c r="G1661" s="152"/>
      <c r="K1661" s="128"/>
      <c r="M1661" s="114" t="s">
        <v>2525</v>
      </c>
      <c r="N1661" s="118">
        <v>7.8</v>
      </c>
      <c r="O1661" s="118">
        <v>10.3</v>
      </c>
      <c r="P1661" s="119">
        <f t="shared" si="26"/>
        <v>0.88</v>
      </c>
      <c r="Q1661" s="122" t="s">
        <v>217</v>
      </c>
      <c r="R1661" s="121" t="s">
        <v>3774</v>
      </c>
      <c r="S1661" s="122">
        <v>0.88</v>
      </c>
      <c r="T1661" s="122" t="s">
        <v>1383</v>
      </c>
    </row>
    <row r="1662" spans="7:20" s="145" customFormat="1" hidden="1">
      <c r="G1662" s="152"/>
      <c r="K1662" s="128"/>
      <c r="M1662" s="114" t="s">
        <v>2526</v>
      </c>
      <c r="N1662" s="118">
        <v>8.4</v>
      </c>
      <c r="O1662" s="118">
        <v>12.7</v>
      </c>
      <c r="P1662" s="119">
        <f t="shared" si="26"/>
        <v>0.73</v>
      </c>
      <c r="Q1662" s="122" t="s">
        <v>493</v>
      </c>
      <c r="R1662" s="121">
        <v>166</v>
      </c>
      <c r="S1662" s="122">
        <v>0.73</v>
      </c>
      <c r="T1662" s="122" t="s">
        <v>1544</v>
      </c>
    </row>
    <row r="1663" spans="7:20" s="145" customFormat="1" hidden="1">
      <c r="G1663" s="152"/>
      <c r="K1663" s="128"/>
      <c r="M1663" s="114" t="s">
        <v>2527</v>
      </c>
      <c r="N1663" s="118">
        <v>3.6</v>
      </c>
      <c r="O1663" s="118">
        <v>11.7</v>
      </c>
      <c r="P1663" s="119">
        <f t="shared" si="26"/>
        <v>0.3</v>
      </c>
      <c r="Q1663" s="122" t="s">
        <v>1019</v>
      </c>
      <c r="R1663" s="121">
        <v>72</v>
      </c>
      <c r="S1663" s="122">
        <v>0.3</v>
      </c>
      <c r="T1663" s="122" t="s">
        <v>797</v>
      </c>
    </row>
    <row r="1664" spans="7:20" s="145" customFormat="1" hidden="1">
      <c r="G1664" s="152"/>
      <c r="K1664" s="128"/>
      <c r="M1664" s="114" t="s">
        <v>2638</v>
      </c>
      <c r="N1664" s="118">
        <v>3.6</v>
      </c>
      <c r="O1664" s="118">
        <v>9.6</v>
      </c>
      <c r="P1664" s="119">
        <f t="shared" si="26"/>
        <v>0.3</v>
      </c>
      <c r="Q1664" s="122" t="s">
        <v>446</v>
      </c>
      <c r="R1664" s="121" t="s">
        <v>3781</v>
      </c>
      <c r="S1664" s="122">
        <v>0.3</v>
      </c>
      <c r="T1664" s="122" t="s">
        <v>797</v>
      </c>
    </row>
    <row r="1665" spans="7:20" s="145" customFormat="1" hidden="1">
      <c r="G1665" s="152"/>
      <c r="K1665" s="128"/>
      <c r="M1665" s="114" t="s">
        <v>2639</v>
      </c>
      <c r="N1665" s="118">
        <v>3.1</v>
      </c>
      <c r="O1665" s="118">
        <v>4.4000000000000004</v>
      </c>
      <c r="P1665" s="119">
        <f t="shared" si="26"/>
        <v>0.77</v>
      </c>
      <c r="Q1665" s="122" t="s">
        <v>1955</v>
      </c>
      <c r="R1665" s="121" t="s">
        <v>4306</v>
      </c>
      <c r="S1665" s="122">
        <v>0.77</v>
      </c>
      <c r="T1665" s="122" t="s">
        <v>873</v>
      </c>
    </row>
    <row r="1666" spans="7:20" s="145" customFormat="1" hidden="1">
      <c r="G1666" s="152"/>
      <c r="K1666" s="128"/>
      <c r="M1666" s="114" t="s">
        <v>2754</v>
      </c>
      <c r="N1666" s="118">
        <v>2</v>
      </c>
      <c r="O1666" s="118">
        <v>6.6</v>
      </c>
      <c r="P1666" s="119">
        <f t="shared" si="26"/>
        <v>0.8</v>
      </c>
      <c r="Q1666" s="122" t="s">
        <v>543</v>
      </c>
      <c r="R1666" s="121" t="s">
        <v>4224</v>
      </c>
      <c r="S1666" s="122">
        <v>0.8</v>
      </c>
      <c r="T1666" s="122" t="s">
        <v>466</v>
      </c>
    </row>
    <row r="1667" spans="7:20" s="145" customFormat="1" hidden="1">
      <c r="G1667" s="152"/>
      <c r="K1667" s="128"/>
      <c r="M1667" s="114" t="s">
        <v>2532</v>
      </c>
      <c r="N1667" s="118">
        <v>1.3</v>
      </c>
      <c r="O1667" s="118">
        <v>7.2</v>
      </c>
      <c r="P1667" s="119">
        <f t="shared" si="26"/>
        <v>1.1399999999999999</v>
      </c>
      <c r="Q1667" s="122" t="s">
        <v>2533</v>
      </c>
      <c r="R1667" s="121" t="s">
        <v>4550</v>
      </c>
      <c r="S1667" s="122">
        <v>1.1399999999999999</v>
      </c>
      <c r="T1667" s="122" t="s">
        <v>1309</v>
      </c>
    </row>
    <row r="1668" spans="7:20" s="145" customFormat="1" hidden="1">
      <c r="G1668" s="152"/>
      <c r="K1668" s="128"/>
      <c r="M1668" s="114" t="s">
        <v>2534</v>
      </c>
      <c r="N1668" s="118">
        <v>1.5</v>
      </c>
      <c r="O1668" s="118">
        <v>6.9</v>
      </c>
      <c r="P1668" s="119">
        <f t="shared" si="26"/>
        <v>1.1200000000000001</v>
      </c>
      <c r="Q1668" s="122" t="s">
        <v>338</v>
      </c>
      <c r="R1668" s="121" t="s">
        <v>4566</v>
      </c>
      <c r="S1668" s="122">
        <v>1.1200000000000001</v>
      </c>
      <c r="T1668" s="122" t="s">
        <v>1602</v>
      </c>
    </row>
    <row r="1669" spans="7:20" s="145" customFormat="1" hidden="1">
      <c r="G1669" s="152"/>
      <c r="K1669" s="128"/>
      <c r="M1669" s="114" t="s">
        <v>2531</v>
      </c>
      <c r="N1669" s="118">
        <v>3.5</v>
      </c>
      <c r="O1669" s="118">
        <v>4.7</v>
      </c>
      <c r="P1669" s="119">
        <f t="shared" si="26"/>
        <v>1.34</v>
      </c>
      <c r="Q1669" s="122" t="s">
        <v>1661</v>
      </c>
      <c r="R1669" s="121" t="s">
        <v>3954</v>
      </c>
      <c r="S1669" s="122">
        <v>1.34</v>
      </c>
      <c r="T1669" s="122" t="s">
        <v>710</v>
      </c>
    </row>
    <row r="1670" spans="7:20" s="145" customFormat="1" hidden="1">
      <c r="G1670" s="152"/>
      <c r="K1670" s="128"/>
      <c r="M1670" s="114" t="s">
        <v>2429</v>
      </c>
      <c r="N1670" s="118">
        <v>3.5</v>
      </c>
      <c r="O1670" s="118">
        <v>4.5</v>
      </c>
      <c r="P1670" s="119">
        <f t="shared" si="26"/>
        <v>0.78</v>
      </c>
      <c r="Q1670" s="122" t="s">
        <v>189</v>
      </c>
      <c r="R1670" s="121" t="s">
        <v>3954</v>
      </c>
      <c r="S1670" s="122">
        <v>0.78</v>
      </c>
      <c r="T1670" s="122" t="s">
        <v>466</v>
      </c>
    </row>
    <row r="1671" spans="7:20" s="145" customFormat="1" hidden="1">
      <c r="G1671" s="152"/>
      <c r="K1671" s="128"/>
      <c r="M1671" s="114" t="s">
        <v>2430</v>
      </c>
      <c r="N1671" s="118">
        <v>3.4</v>
      </c>
      <c r="O1671" s="118">
        <v>4.9000000000000004</v>
      </c>
      <c r="P1671" s="119">
        <f t="shared" si="26"/>
        <v>0.98</v>
      </c>
      <c r="Q1671" s="122" t="s">
        <v>745</v>
      </c>
      <c r="R1671" s="121" t="s">
        <v>4552</v>
      </c>
      <c r="S1671" s="122">
        <v>0.98</v>
      </c>
      <c r="T1671" s="122" t="s">
        <v>234</v>
      </c>
    </row>
    <row r="1672" spans="7:20" s="145" customFormat="1" hidden="1">
      <c r="G1672" s="152"/>
      <c r="K1672" s="128"/>
      <c r="M1672" s="114" t="s">
        <v>2431</v>
      </c>
      <c r="N1672" s="118">
        <v>3.3</v>
      </c>
      <c r="O1672" s="118">
        <v>4.9000000000000004</v>
      </c>
      <c r="P1672" s="119">
        <f t="shared" si="26"/>
        <v>1.28</v>
      </c>
      <c r="Q1672" s="122" t="s">
        <v>543</v>
      </c>
      <c r="R1672" s="121" t="s">
        <v>3954</v>
      </c>
      <c r="S1672" s="122">
        <v>1.28</v>
      </c>
      <c r="T1672" s="122" t="s">
        <v>1619</v>
      </c>
    </row>
    <row r="1673" spans="7:20" s="145" customFormat="1" hidden="1">
      <c r="G1673" s="152"/>
      <c r="K1673" s="128"/>
      <c r="M1673" s="114" t="s">
        <v>2432</v>
      </c>
      <c r="N1673" s="118">
        <v>5.4</v>
      </c>
      <c r="O1673" s="118">
        <v>5.0999999999999996</v>
      </c>
      <c r="P1673" s="119">
        <f t="shared" si="26"/>
        <v>1.1599999999999999</v>
      </c>
      <c r="Q1673" s="122" t="s">
        <v>1557</v>
      </c>
      <c r="R1673" s="121" t="s">
        <v>4300</v>
      </c>
      <c r="S1673" s="122">
        <v>1.1599999999999999</v>
      </c>
      <c r="T1673" s="122" t="s">
        <v>381</v>
      </c>
    </row>
    <row r="1674" spans="7:20" s="145" customFormat="1" hidden="1">
      <c r="G1674" s="152"/>
      <c r="K1674" s="128"/>
      <c r="M1674" s="114" t="s">
        <v>2310</v>
      </c>
      <c r="N1674" s="118">
        <v>36.1</v>
      </c>
      <c r="O1674" s="118">
        <v>52.9</v>
      </c>
      <c r="P1674" s="119">
        <f t="shared" si="26"/>
        <v>0.56000000000000005</v>
      </c>
      <c r="Q1674" s="122" t="s">
        <v>468</v>
      </c>
      <c r="R1674" s="121" t="s">
        <v>4199</v>
      </c>
      <c r="S1674" s="122">
        <v>0.56000000000000005</v>
      </c>
      <c r="T1674" s="122" t="s">
        <v>2294</v>
      </c>
    </row>
    <row r="1675" spans="7:20" s="145" customFormat="1" hidden="1">
      <c r="G1675" s="152"/>
      <c r="K1675" s="128"/>
      <c r="M1675" s="114" t="s">
        <v>2311</v>
      </c>
      <c r="N1675" s="118">
        <v>3.5</v>
      </c>
      <c r="O1675" s="118">
        <v>4.8</v>
      </c>
      <c r="P1675" s="119">
        <f t="shared" si="26"/>
        <v>0.33</v>
      </c>
      <c r="Q1675" s="122" t="s">
        <v>2312</v>
      </c>
      <c r="R1675" s="121" t="s">
        <v>4295</v>
      </c>
      <c r="S1675" s="122">
        <v>0.33</v>
      </c>
      <c r="T1675" s="122" t="s">
        <v>543</v>
      </c>
    </row>
    <row r="1676" spans="7:20" s="145" customFormat="1" hidden="1">
      <c r="G1676" s="152"/>
      <c r="K1676" s="128"/>
      <c r="M1676" s="114" t="s">
        <v>2439</v>
      </c>
      <c r="N1676" s="118">
        <v>3.5</v>
      </c>
      <c r="O1676" s="118">
        <v>4.4000000000000004</v>
      </c>
      <c r="P1676" s="119">
        <f t="shared" si="26"/>
        <v>0.72</v>
      </c>
      <c r="Q1676" s="122" t="s">
        <v>166</v>
      </c>
      <c r="R1676" s="121" t="s">
        <v>4036</v>
      </c>
      <c r="S1676" s="122">
        <v>0.72</v>
      </c>
      <c r="T1676" s="122" t="s">
        <v>2353</v>
      </c>
    </row>
    <row r="1677" spans="7:20" s="145" customFormat="1" hidden="1">
      <c r="G1677" s="152"/>
      <c r="K1677" s="128"/>
      <c r="M1677" s="114" t="s">
        <v>2440</v>
      </c>
      <c r="N1677" s="118">
        <v>3.5</v>
      </c>
      <c r="O1677" s="118">
        <v>4.2</v>
      </c>
      <c r="P1677" s="119">
        <f t="shared" ref="P1677:P1740" si="27">SUM(S1677:T1677)</f>
        <v>0.25</v>
      </c>
      <c r="Q1677" s="122" t="s">
        <v>166</v>
      </c>
      <c r="R1677" s="121" t="s">
        <v>4036</v>
      </c>
      <c r="S1677" s="122">
        <v>0.25</v>
      </c>
      <c r="T1677" s="122" t="s">
        <v>54</v>
      </c>
    </row>
    <row r="1678" spans="7:20" s="145" customFormat="1" hidden="1">
      <c r="G1678" s="152"/>
      <c r="K1678" s="128"/>
      <c r="M1678" s="114" t="s">
        <v>2441</v>
      </c>
      <c r="N1678" s="118">
        <v>3.4</v>
      </c>
      <c r="O1678" s="118">
        <v>4.9000000000000004</v>
      </c>
      <c r="P1678" s="119">
        <f t="shared" si="27"/>
        <v>1.24</v>
      </c>
      <c r="Q1678" s="120" t="s">
        <v>147</v>
      </c>
      <c r="R1678" s="121" t="s">
        <v>3952</v>
      </c>
      <c r="S1678" s="122">
        <v>1.24</v>
      </c>
      <c r="T1678" s="122" t="s">
        <v>956</v>
      </c>
    </row>
    <row r="1679" spans="7:20" s="145" customFormat="1" hidden="1">
      <c r="G1679" s="152"/>
      <c r="K1679" s="128"/>
      <c r="M1679" s="114" t="s">
        <v>2442</v>
      </c>
      <c r="N1679" s="118">
        <v>3.1</v>
      </c>
      <c r="O1679" s="118">
        <v>2.5</v>
      </c>
      <c r="P1679" s="119">
        <f t="shared" si="27"/>
        <v>0.79</v>
      </c>
      <c r="Q1679" s="122" t="s">
        <v>1602</v>
      </c>
      <c r="R1679" s="121" t="s">
        <v>4558</v>
      </c>
      <c r="S1679" s="122">
        <v>0.79</v>
      </c>
      <c r="T1679" s="122" t="s">
        <v>982</v>
      </c>
    </row>
    <row r="1680" spans="7:20" s="145" customFormat="1" hidden="1">
      <c r="G1680" s="152"/>
      <c r="K1680" s="128"/>
      <c r="M1680" s="114" t="s">
        <v>2443</v>
      </c>
      <c r="N1680" s="118">
        <v>2.4</v>
      </c>
      <c r="O1680" s="118">
        <v>0.5</v>
      </c>
      <c r="P1680" s="119">
        <f t="shared" si="27"/>
        <v>0.88</v>
      </c>
      <c r="Q1680" s="122" t="s">
        <v>438</v>
      </c>
      <c r="R1680" s="121" t="s">
        <v>3778</v>
      </c>
      <c r="S1680" s="122">
        <v>0.88</v>
      </c>
      <c r="T1680" s="122" t="s">
        <v>774</v>
      </c>
    </row>
    <row r="1681" spans="7:20" s="145" customFormat="1" hidden="1">
      <c r="G1681" s="152"/>
      <c r="K1681" s="128"/>
      <c r="M1681" s="114" t="s">
        <v>2548</v>
      </c>
      <c r="N1681" s="118">
        <v>3.4</v>
      </c>
      <c r="O1681" s="118">
        <v>4.5999999999999996</v>
      </c>
      <c r="P1681" s="119">
        <f t="shared" si="27"/>
        <v>0.59</v>
      </c>
      <c r="Q1681" s="122" t="s">
        <v>2549</v>
      </c>
      <c r="R1681" s="121" t="s">
        <v>4226</v>
      </c>
      <c r="S1681" s="122">
        <v>0.59</v>
      </c>
      <c r="T1681" s="122" t="s">
        <v>1921</v>
      </c>
    </row>
    <row r="1682" spans="7:20" s="145" customFormat="1" hidden="1">
      <c r="G1682" s="152"/>
      <c r="K1682" s="128"/>
      <c r="M1682" s="114" t="s">
        <v>2550</v>
      </c>
      <c r="N1682" s="118">
        <v>3.4</v>
      </c>
      <c r="O1682" s="118">
        <v>4.0999999999999996</v>
      </c>
      <c r="P1682" s="119">
        <f t="shared" si="27"/>
        <v>0.59</v>
      </c>
      <c r="Q1682" s="122" t="s">
        <v>2549</v>
      </c>
      <c r="R1682" s="121" t="s">
        <v>3957</v>
      </c>
      <c r="S1682" s="122">
        <v>0.59</v>
      </c>
      <c r="T1682" s="122" t="s">
        <v>1921</v>
      </c>
    </row>
    <row r="1683" spans="7:20" s="145" customFormat="1" hidden="1">
      <c r="G1683" s="152"/>
      <c r="K1683" s="128"/>
      <c r="M1683" s="114" t="s">
        <v>2551</v>
      </c>
      <c r="N1683" s="118">
        <v>3.3</v>
      </c>
      <c r="O1683" s="118">
        <v>5</v>
      </c>
      <c r="P1683" s="119">
        <f t="shared" si="27"/>
        <v>0.3</v>
      </c>
      <c r="Q1683" s="122" t="s">
        <v>2549</v>
      </c>
      <c r="R1683" s="121" t="s">
        <v>3781</v>
      </c>
      <c r="S1683" s="122">
        <v>0.3</v>
      </c>
      <c r="T1683" s="122" t="s">
        <v>543</v>
      </c>
    </row>
    <row r="1684" spans="7:20" s="145" customFormat="1" hidden="1">
      <c r="G1684" s="152"/>
      <c r="K1684" s="128"/>
      <c r="M1684" s="114" t="s">
        <v>2552</v>
      </c>
      <c r="N1684" s="118">
        <v>3.2</v>
      </c>
      <c r="O1684" s="118">
        <v>4.8</v>
      </c>
      <c r="P1684" s="119">
        <f t="shared" si="27"/>
        <v>0.31</v>
      </c>
      <c r="Q1684" s="122" t="s">
        <v>2553</v>
      </c>
      <c r="R1684" s="121" t="s">
        <v>4496</v>
      </c>
      <c r="S1684" s="122">
        <v>0.31</v>
      </c>
      <c r="T1684" s="122" t="s">
        <v>2399</v>
      </c>
    </row>
    <row r="1685" spans="7:20" s="145" customFormat="1" hidden="1">
      <c r="G1685" s="152"/>
      <c r="K1685" s="128"/>
      <c r="M1685" s="114" t="s">
        <v>2554</v>
      </c>
      <c r="N1685" s="118">
        <v>3.7</v>
      </c>
      <c r="O1685" s="118">
        <v>15.3</v>
      </c>
      <c r="P1685" s="119">
        <f t="shared" si="27"/>
        <v>0.3</v>
      </c>
      <c r="Q1685" s="122" t="s">
        <v>2555</v>
      </c>
      <c r="R1685" s="121" t="s">
        <v>4197</v>
      </c>
      <c r="S1685" s="122">
        <v>0.3</v>
      </c>
      <c r="T1685" s="122" t="s">
        <v>543</v>
      </c>
    </row>
    <row r="1686" spans="7:20" s="145" customFormat="1" hidden="1">
      <c r="G1686" s="152"/>
      <c r="K1686" s="128"/>
      <c r="M1686" s="114" t="s">
        <v>2556</v>
      </c>
      <c r="N1686" s="118">
        <v>3.8</v>
      </c>
      <c r="O1686" s="118">
        <v>76.599999999999994</v>
      </c>
      <c r="P1686" s="119">
        <f t="shared" si="27"/>
        <v>1.1000000000000001</v>
      </c>
      <c r="Q1686" s="122" t="s">
        <v>2557</v>
      </c>
      <c r="R1686" s="121" t="s">
        <v>4186</v>
      </c>
      <c r="S1686" s="122">
        <v>1.1000000000000001</v>
      </c>
      <c r="T1686" s="122" t="s">
        <v>213</v>
      </c>
    </row>
    <row r="1687" spans="7:20" s="145" customFormat="1" hidden="1">
      <c r="G1687" s="152"/>
      <c r="K1687" s="128"/>
      <c r="M1687" s="114" t="s">
        <v>2326</v>
      </c>
      <c r="N1687" s="118">
        <v>4.2</v>
      </c>
      <c r="O1687" s="118">
        <v>55.5</v>
      </c>
      <c r="P1687" s="119">
        <f t="shared" si="27"/>
        <v>1.1000000000000001</v>
      </c>
      <c r="Q1687" s="120" t="s">
        <v>147</v>
      </c>
      <c r="R1687" s="121" t="s">
        <v>4465</v>
      </c>
      <c r="S1687" s="122">
        <v>1.1000000000000001</v>
      </c>
      <c r="T1687" s="122" t="s">
        <v>213</v>
      </c>
    </row>
    <row r="1688" spans="7:20" s="145" customFormat="1" hidden="1">
      <c r="G1688" s="152"/>
      <c r="K1688" s="128"/>
      <c r="M1688" s="114" t="s">
        <v>2211</v>
      </c>
      <c r="N1688" s="118">
        <v>3.8</v>
      </c>
      <c r="O1688" s="118">
        <v>60.7</v>
      </c>
      <c r="P1688" s="119">
        <f t="shared" si="27"/>
        <v>1.3</v>
      </c>
      <c r="Q1688" s="122" t="s">
        <v>2212</v>
      </c>
      <c r="R1688" s="121" t="s">
        <v>4071</v>
      </c>
      <c r="S1688" s="122">
        <v>1.3</v>
      </c>
      <c r="T1688" s="122" t="s">
        <v>166</v>
      </c>
    </row>
    <row r="1689" spans="7:20" s="145" customFormat="1" hidden="1">
      <c r="G1689" s="152"/>
      <c r="K1689" s="128"/>
      <c r="M1689" s="114" t="s">
        <v>2213</v>
      </c>
      <c r="N1689" s="118">
        <v>0.6</v>
      </c>
      <c r="O1689" s="118">
        <v>62.1</v>
      </c>
      <c r="P1689" s="119">
        <f t="shared" si="27"/>
        <v>1.3</v>
      </c>
      <c r="Q1689" s="120" t="s">
        <v>147</v>
      </c>
      <c r="R1689" s="121" t="s">
        <v>4248</v>
      </c>
      <c r="S1689" s="122">
        <v>1.3</v>
      </c>
      <c r="T1689" s="122" t="s">
        <v>166</v>
      </c>
    </row>
    <row r="1690" spans="7:20" s="145" customFormat="1" hidden="1">
      <c r="G1690" s="152"/>
      <c r="K1690" s="128"/>
      <c r="M1690" s="114" t="s">
        <v>2214</v>
      </c>
      <c r="N1690" s="118">
        <v>1.7</v>
      </c>
      <c r="O1690" s="118">
        <v>43.8</v>
      </c>
      <c r="P1690" s="119">
        <f t="shared" si="27"/>
        <v>1.3</v>
      </c>
      <c r="Q1690" s="122" t="s">
        <v>556</v>
      </c>
      <c r="R1690" s="121" t="s">
        <v>4143</v>
      </c>
      <c r="S1690" s="122">
        <v>1.3</v>
      </c>
      <c r="T1690" s="122" t="s">
        <v>166</v>
      </c>
    </row>
    <row r="1691" spans="7:20" s="145" customFormat="1" hidden="1">
      <c r="G1691" s="152"/>
      <c r="K1691" s="128"/>
      <c r="M1691" s="114" t="s">
        <v>2215</v>
      </c>
      <c r="N1691" s="118">
        <v>10.5</v>
      </c>
      <c r="O1691" s="118">
        <v>68.900000000000006</v>
      </c>
      <c r="P1691" s="119">
        <f t="shared" si="27"/>
        <v>0.4</v>
      </c>
      <c r="Q1691" s="122" t="s">
        <v>2270</v>
      </c>
      <c r="R1691" s="121" t="s">
        <v>4060</v>
      </c>
      <c r="S1691" s="122">
        <v>0.4</v>
      </c>
      <c r="T1691" s="122" t="s">
        <v>377</v>
      </c>
    </row>
    <row r="1692" spans="7:20" s="145" customFormat="1" hidden="1">
      <c r="G1692" s="152"/>
      <c r="K1692" s="128"/>
      <c r="M1692" s="114" t="s">
        <v>2340</v>
      </c>
      <c r="N1692" s="118">
        <v>1.6</v>
      </c>
      <c r="O1692" s="118">
        <v>21.5</v>
      </c>
      <c r="P1692" s="119">
        <f t="shared" si="27"/>
        <v>0.4</v>
      </c>
      <c r="Q1692" s="120" t="s">
        <v>30</v>
      </c>
      <c r="R1692" s="121" t="s">
        <v>4460</v>
      </c>
      <c r="S1692" s="122">
        <v>0.4</v>
      </c>
      <c r="T1692" s="122" t="s">
        <v>377</v>
      </c>
    </row>
    <row r="1693" spans="7:20" s="145" customFormat="1" hidden="1">
      <c r="G1693" s="152"/>
      <c r="K1693" s="128"/>
      <c r="M1693" s="114" t="s">
        <v>2341</v>
      </c>
      <c r="N1693" s="118">
        <v>0.8</v>
      </c>
      <c r="O1693" s="118">
        <v>19.399999999999999</v>
      </c>
      <c r="P1693" s="119">
        <f t="shared" si="27"/>
        <v>0.7</v>
      </c>
      <c r="Q1693" s="120" t="s">
        <v>30</v>
      </c>
      <c r="R1693" s="121" t="s">
        <v>3965</v>
      </c>
      <c r="S1693" s="122">
        <v>0.7</v>
      </c>
      <c r="T1693" s="122" t="s">
        <v>466</v>
      </c>
    </row>
    <row r="1694" spans="7:20" s="145" customFormat="1" hidden="1">
      <c r="G1694" s="152"/>
      <c r="K1694" s="128"/>
      <c r="M1694" s="114" t="s">
        <v>2342</v>
      </c>
      <c r="N1694" s="118">
        <v>24.8</v>
      </c>
      <c r="O1694" s="118">
        <v>34.6</v>
      </c>
      <c r="P1694" s="119">
        <f t="shared" si="27"/>
        <v>0.5</v>
      </c>
      <c r="Q1694" s="120" t="s">
        <v>147</v>
      </c>
      <c r="R1694" s="121" t="s">
        <v>3901</v>
      </c>
      <c r="S1694" s="120">
        <v>0.5</v>
      </c>
      <c r="T1694" s="120" t="s">
        <v>141</v>
      </c>
    </row>
    <row r="1695" spans="7:20" s="145" customFormat="1" hidden="1">
      <c r="G1695" s="152"/>
      <c r="K1695" s="128"/>
      <c r="M1695" s="114" t="s">
        <v>2343</v>
      </c>
      <c r="N1695" s="118">
        <v>3.8</v>
      </c>
      <c r="O1695" s="118">
        <v>5.3</v>
      </c>
      <c r="P1695" s="119">
        <f t="shared" si="27"/>
        <v>0.2</v>
      </c>
      <c r="Q1695" s="120" t="s">
        <v>147</v>
      </c>
      <c r="R1695" s="121" t="s">
        <v>4558</v>
      </c>
      <c r="S1695" s="122">
        <v>0.2</v>
      </c>
      <c r="T1695" s="122" t="s">
        <v>797</v>
      </c>
    </row>
    <row r="1696" spans="7:20" s="145" customFormat="1" hidden="1">
      <c r="G1696" s="152"/>
      <c r="K1696" s="128"/>
      <c r="M1696" s="114" t="s">
        <v>2344</v>
      </c>
      <c r="N1696" s="118">
        <v>13.2</v>
      </c>
      <c r="O1696" s="120" t="s">
        <v>147</v>
      </c>
      <c r="P1696" s="119">
        <f t="shared" si="27"/>
        <v>1</v>
      </c>
      <c r="Q1696" s="120" t="s">
        <v>147</v>
      </c>
      <c r="R1696" s="120" t="s">
        <v>147</v>
      </c>
      <c r="S1696" s="122">
        <v>1</v>
      </c>
      <c r="T1696" s="122" t="s">
        <v>468</v>
      </c>
    </row>
    <row r="1697" spans="7:20" s="145" customFormat="1" hidden="1">
      <c r="G1697" s="152"/>
      <c r="K1697" s="128"/>
      <c r="M1697" s="114" t="s">
        <v>2345</v>
      </c>
      <c r="N1697" s="118">
        <v>12.1</v>
      </c>
      <c r="O1697" s="118">
        <v>36.299999999999997</v>
      </c>
      <c r="P1697" s="119">
        <f t="shared" si="27"/>
        <v>1</v>
      </c>
      <c r="Q1697" s="120" t="s">
        <v>147</v>
      </c>
      <c r="R1697" s="121" t="s">
        <v>3991</v>
      </c>
      <c r="S1697" s="122">
        <v>1</v>
      </c>
      <c r="T1697" s="122" t="s">
        <v>468</v>
      </c>
    </row>
    <row r="1698" spans="7:20" s="145" customFormat="1" hidden="1">
      <c r="G1698" s="152"/>
      <c r="K1698" s="128"/>
      <c r="M1698" s="114" t="s">
        <v>2338</v>
      </c>
      <c r="N1698" s="118">
        <v>0</v>
      </c>
      <c r="O1698" s="118">
        <v>68.8</v>
      </c>
      <c r="P1698" s="119">
        <f t="shared" si="27"/>
        <v>0.6</v>
      </c>
      <c r="Q1698" s="120" t="s">
        <v>30</v>
      </c>
      <c r="R1698" s="121" t="s">
        <v>4263</v>
      </c>
      <c r="S1698" s="122">
        <v>0.6</v>
      </c>
      <c r="T1698" s="122" t="s">
        <v>728</v>
      </c>
    </row>
    <row r="1699" spans="7:20" s="145" customFormat="1" hidden="1">
      <c r="G1699" s="152"/>
      <c r="K1699" s="128"/>
      <c r="M1699" s="114" t="s">
        <v>2348</v>
      </c>
      <c r="N1699" s="118">
        <v>22.7</v>
      </c>
      <c r="O1699" s="118">
        <v>0</v>
      </c>
      <c r="P1699" s="119">
        <f t="shared" si="27"/>
        <v>0.5</v>
      </c>
      <c r="Q1699" s="122" t="s">
        <v>166</v>
      </c>
      <c r="R1699" s="121" t="s">
        <v>4218</v>
      </c>
      <c r="S1699" s="122">
        <v>0.5</v>
      </c>
      <c r="T1699" s="122" t="s">
        <v>141</v>
      </c>
    </row>
    <row r="1700" spans="7:20" s="145" customFormat="1" hidden="1">
      <c r="G1700" s="152"/>
      <c r="K1700" s="128"/>
      <c r="M1700" s="114" t="s">
        <v>2349</v>
      </c>
      <c r="N1700" s="118">
        <v>17.5</v>
      </c>
      <c r="O1700" s="118">
        <v>0</v>
      </c>
      <c r="P1700" s="119">
        <f t="shared" si="27"/>
        <v>1.2</v>
      </c>
      <c r="Q1700" s="122" t="s">
        <v>166</v>
      </c>
      <c r="R1700" s="121" t="s">
        <v>4320</v>
      </c>
      <c r="S1700" s="122">
        <v>1.2</v>
      </c>
      <c r="T1700" s="122" t="s">
        <v>343</v>
      </c>
    </row>
    <row r="1701" spans="7:20" s="145" customFormat="1" hidden="1">
      <c r="G1701" s="152"/>
      <c r="K1701" s="128"/>
      <c r="M1701" s="114" t="s">
        <v>2224</v>
      </c>
      <c r="N1701" s="118">
        <v>15.7</v>
      </c>
      <c r="O1701" s="118">
        <v>0</v>
      </c>
      <c r="P1701" s="119">
        <f t="shared" si="27"/>
        <v>0.9</v>
      </c>
      <c r="Q1701" s="122" t="s">
        <v>166</v>
      </c>
      <c r="R1701" s="121" t="s">
        <v>4496</v>
      </c>
      <c r="S1701" s="122">
        <v>0.9</v>
      </c>
      <c r="T1701" s="122" t="s">
        <v>234</v>
      </c>
    </row>
    <row r="1702" spans="7:20" s="145" customFormat="1" hidden="1">
      <c r="G1702" s="152"/>
      <c r="K1702" s="128"/>
      <c r="M1702" s="114" t="s">
        <v>2225</v>
      </c>
      <c r="N1702" s="118">
        <v>5.9</v>
      </c>
      <c r="O1702" s="118">
        <v>33.799999999999997</v>
      </c>
      <c r="P1702" s="119">
        <f t="shared" si="27"/>
        <v>0.8</v>
      </c>
      <c r="Q1702" s="122" t="s">
        <v>734</v>
      </c>
      <c r="R1702" s="121" t="s">
        <v>3914</v>
      </c>
      <c r="S1702" s="122">
        <v>0.8</v>
      </c>
      <c r="T1702" s="122" t="s">
        <v>719</v>
      </c>
    </row>
    <row r="1703" spans="7:20" s="145" customFormat="1" hidden="1">
      <c r="G1703" s="152"/>
      <c r="K1703" s="128"/>
      <c r="M1703" s="114" t="s">
        <v>2226</v>
      </c>
      <c r="N1703" s="118">
        <v>8.5</v>
      </c>
      <c r="O1703" s="118">
        <v>4.5</v>
      </c>
      <c r="P1703" s="119">
        <f t="shared" si="27"/>
        <v>0.7</v>
      </c>
      <c r="Q1703" s="122" t="s">
        <v>2227</v>
      </c>
      <c r="R1703" s="121" t="s">
        <v>3962</v>
      </c>
      <c r="S1703" s="122">
        <v>0.7</v>
      </c>
      <c r="T1703" s="122" t="s">
        <v>466</v>
      </c>
    </row>
    <row r="1704" spans="7:20" s="145" customFormat="1" hidden="1">
      <c r="G1704" s="152"/>
      <c r="K1704" s="128"/>
      <c r="M1704" s="114" t="s">
        <v>2351</v>
      </c>
      <c r="N1704" s="118">
        <v>8.3000000000000007</v>
      </c>
      <c r="O1704" s="118">
        <v>8.6</v>
      </c>
      <c r="P1704" s="119">
        <f t="shared" si="27"/>
        <v>1.2</v>
      </c>
      <c r="Q1704" s="122" t="s">
        <v>369</v>
      </c>
      <c r="R1704" s="121" t="s">
        <v>4265</v>
      </c>
      <c r="S1704" s="122">
        <v>1.2</v>
      </c>
      <c r="T1704" s="122" t="s">
        <v>343</v>
      </c>
    </row>
    <row r="1705" spans="7:20" s="145" customFormat="1" hidden="1">
      <c r="G1705" s="152"/>
      <c r="K1705" s="128"/>
      <c r="M1705" s="114" t="s">
        <v>2228</v>
      </c>
      <c r="N1705" s="118">
        <v>4.4000000000000004</v>
      </c>
      <c r="O1705" s="118">
        <v>8.6999999999999993</v>
      </c>
      <c r="P1705" s="119">
        <f t="shared" si="27"/>
        <v>0.81</v>
      </c>
      <c r="Q1705" s="122" t="s">
        <v>404</v>
      </c>
      <c r="R1705" s="121" t="s">
        <v>4027</v>
      </c>
      <c r="S1705" s="122">
        <v>0.81</v>
      </c>
      <c r="T1705" s="122" t="s">
        <v>737</v>
      </c>
    </row>
    <row r="1706" spans="7:20" s="145" customFormat="1" hidden="1">
      <c r="G1706" s="152"/>
      <c r="K1706" s="128"/>
      <c r="M1706" s="114" t="s">
        <v>2229</v>
      </c>
      <c r="N1706" s="118">
        <v>5.9</v>
      </c>
      <c r="O1706" s="118">
        <v>8</v>
      </c>
      <c r="P1706" s="119">
        <f t="shared" si="27"/>
        <v>0.83</v>
      </c>
      <c r="Q1706" s="120" t="s">
        <v>147</v>
      </c>
      <c r="R1706" s="121" t="s">
        <v>4119</v>
      </c>
      <c r="S1706" s="122">
        <v>0.83</v>
      </c>
      <c r="T1706" s="122" t="s">
        <v>1615</v>
      </c>
    </row>
    <row r="1707" spans="7:20" s="145" customFormat="1" hidden="1">
      <c r="G1707" s="152"/>
      <c r="K1707" s="128"/>
      <c r="M1707" s="114" t="s">
        <v>2230</v>
      </c>
      <c r="N1707" s="118">
        <v>5.5</v>
      </c>
      <c r="O1707" s="118">
        <v>18</v>
      </c>
      <c r="P1707" s="119">
        <f t="shared" si="27"/>
        <v>0.55000000000000004</v>
      </c>
      <c r="Q1707" s="122" t="s">
        <v>2231</v>
      </c>
      <c r="R1707" s="121" t="s">
        <v>4421</v>
      </c>
      <c r="S1707" s="122">
        <v>0.55000000000000004</v>
      </c>
      <c r="T1707" s="122" t="s">
        <v>3879</v>
      </c>
    </row>
    <row r="1708" spans="7:20" s="145" customFormat="1" hidden="1">
      <c r="G1708" s="152"/>
      <c r="K1708" s="128"/>
      <c r="M1708" s="114" t="s">
        <v>2232</v>
      </c>
      <c r="N1708" s="118">
        <v>4.5</v>
      </c>
      <c r="O1708" s="118">
        <v>18</v>
      </c>
      <c r="P1708" s="119">
        <f t="shared" si="27"/>
        <v>0.86</v>
      </c>
      <c r="Q1708" s="122" t="s">
        <v>1876</v>
      </c>
      <c r="R1708" s="121" t="s">
        <v>4250</v>
      </c>
      <c r="S1708" s="122">
        <v>0.86</v>
      </c>
      <c r="T1708" s="122" t="s">
        <v>850</v>
      </c>
    </row>
    <row r="1709" spans="7:20" s="145" customFormat="1" hidden="1">
      <c r="G1709" s="152"/>
      <c r="K1709" s="128"/>
      <c r="M1709" s="114" t="s">
        <v>2358</v>
      </c>
      <c r="N1709" s="118">
        <v>9.8000000000000007</v>
      </c>
      <c r="O1709" s="118">
        <v>70.7</v>
      </c>
      <c r="P1709" s="119">
        <f t="shared" si="27"/>
        <v>0.61</v>
      </c>
      <c r="Q1709" s="120" t="s">
        <v>1244</v>
      </c>
      <c r="R1709" s="121" t="s">
        <v>4497</v>
      </c>
      <c r="S1709" s="122">
        <v>0.61</v>
      </c>
      <c r="T1709" s="122" t="s">
        <v>1149</v>
      </c>
    </row>
    <row r="1710" spans="7:20" s="145" customFormat="1" hidden="1">
      <c r="G1710" s="152"/>
      <c r="K1710" s="128"/>
      <c r="M1710" s="114" t="s">
        <v>2359</v>
      </c>
      <c r="N1710" s="118">
        <v>9.1999999999999993</v>
      </c>
      <c r="O1710" s="118">
        <v>72.599999999999994</v>
      </c>
      <c r="P1710" s="119">
        <f t="shared" si="27"/>
        <v>1.19</v>
      </c>
      <c r="Q1710" s="122" t="s">
        <v>1307</v>
      </c>
      <c r="R1710" s="121" t="s">
        <v>4284</v>
      </c>
      <c r="S1710" s="122">
        <v>1.19</v>
      </c>
      <c r="T1710" s="122" t="s">
        <v>2803</v>
      </c>
    </row>
    <row r="1711" spans="7:20" s="145" customFormat="1" hidden="1">
      <c r="G1711" s="152"/>
      <c r="K1711" s="128"/>
      <c r="M1711" s="114" t="s">
        <v>2360</v>
      </c>
      <c r="N1711" s="118">
        <v>6.3</v>
      </c>
      <c r="O1711" s="118">
        <v>53.6</v>
      </c>
      <c r="P1711" s="119">
        <f t="shared" si="27"/>
        <v>1.07</v>
      </c>
      <c r="Q1711" s="122" t="s">
        <v>2361</v>
      </c>
      <c r="R1711" s="121" t="s">
        <v>3834</v>
      </c>
      <c r="S1711" s="122">
        <v>1.07</v>
      </c>
      <c r="T1711" s="122" t="s">
        <v>1626</v>
      </c>
    </row>
    <row r="1712" spans="7:20" s="145" customFormat="1" hidden="1">
      <c r="G1712" s="152"/>
      <c r="K1712" s="128"/>
      <c r="M1712" s="114" t="s">
        <v>2362</v>
      </c>
      <c r="N1712" s="118">
        <v>5.5</v>
      </c>
      <c r="O1712" s="118">
        <v>49.5</v>
      </c>
      <c r="P1712" s="119">
        <f t="shared" si="27"/>
        <v>1.1000000000000001</v>
      </c>
      <c r="Q1712" s="122" t="s">
        <v>2363</v>
      </c>
      <c r="R1712" s="121" t="s">
        <v>4465</v>
      </c>
      <c r="S1712" s="122">
        <v>1.1000000000000001</v>
      </c>
      <c r="T1712" s="122" t="s">
        <v>438</v>
      </c>
    </row>
    <row r="1713" spans="7:20" s="145" customFormat="1" hidden="1">
      <c r="G1713" s="152"/>
      <c r="K1713" s="128"/>
      <c r="M1713" s="114" t="s">
        <v>2580</v>
      </c>
      <c r="N1713" s="118">
        <v>5</v>
      </c>
      <c r="O1713" s="118">
        <v>47.8</v>
      </c>
      <c r="P1713" s="119">
        <f t="shared" si="27"/>
        <v>0.5</v>
      </c>
      <c r="Q1713" s="122" t="s">
        <v>404</v>
      </c>
      <c r="R1713" s="121" t="s">
        <v>4069</v>
      </c>
      <c r="S1713" s="122">
        <v>0.5</v>
      </c>
      <c r="T1713" s="122" t="s">
        <v>728</v>
      </c>
    </row>
    <row r="1714" spans="7:20" s="145" customFormat="1" hidden="1">
      <c r="G1714" s="152"/>
      <c r="K1714" s="128"/>
      <c r="M1714" s="114" t="s">
        <v>2581</v>
      </c>
      <c r="N1714" s="118">
        <v>8.1999999999999993</v>
      </c>
      <c r="O1714" s="118">
        <v>44.5</v>
      </c>
      <c r="P1714" s="119">
        <f t="shared" si="27"/>
        <v>0.5</v>
      </c>
      <c r="Q1714" s="122" t="s">
        <v>371</v>
      </c>
      <c r="R1714" s="121" t="s">
        <v>4152</v>
      </c>
      <c r="S1714" s="120">
        <v>0.5</v>
      </c>
      <c r="T1714" s="120" t="s">
        <v>728</v>
      </c>
    </row>
    <row r="1715" spans="7:20" s="145" customFormat="1" hidden="1">
      <c r="G1715" s="152"/>
      <c r="K1715" s="128"/>
      <c r="M1715" s="114" t="s">
        <v>2582</v>
      </c>
      <c r="N1715" s="118">
        <v>10</v>
      </c>
      <c r="O1715" s="118">
        <v>44.2</v>
      </c>
      <c r="P1715" s="119">
        <f t="shared" si="27"/>
        <v>0.8</v>
      </c>
      <c r="Q1715" s="122" t="s">
        <v>1602</v>
      </c>
      <c r="R1715" s="121" t="s">
        <v>4547</v>
      </c>
      <c r="S1715" s="122">
        <v>0.8</v>
      </c>
      <c r="T1715" s="122" t="s">
        <v>234</v>
      </c>
    </row>
    <row r="1716" spans="7:20" s="145" customFormat="1" hidden="1">
      <c r="G1716" s="152"/>
      <c r="K1716" s="128"/>
      <c r="M1716" s="114" t="s">
        <v>2699</v>
      </c>
      <c r="N1716" s="118">
        <v>11.3</v>
      </c>
      <c r="O1716" s="118">
        <v>51</v>
      </c>
      <c r="P1716" s="119">
        <f t="shared" si="27"/>
        <v>0.9</v>
      </c>
      <c r="Q1716" s="122" t="s">
        <v>614</v>
      </c>
      <c r="R1716" s="121" t="s">
        <v>3991</v>
      </c>
      <c r="S1716" s="122">
        <v>0.9</v>
      </c>
      <c r="T1716" s="122" t="s">
        <v>468</v>
      </c>
    </row>
    <row r="1717" spans="7:20" s="145" customFormat="1" hidden="1">
      <c r="G1717" s="152"/>
      <c r="K1717" s="128"/>
      <c r="M1717" s="114" t="s">
        <v>2700</v>
      </c>
      <c r="N1717" s="118">
        <v>1.3</v>
      </c>
      <c r="O1717" s="118">
        <v>8.1</v>
      </c>
      <c r="P1717" s="119">
        <f t="shared" si="27"/>
        <v>0.9</v>
      </c>
      <c r="Q1717" s="120" t="s">
        <v>147</v>
      </c>
      <c r="R1717" s="121" t="s">
        <v>3956</v>
      </c>
      <c r="S1717" s="122">
        <v>0.9</v>
      </c>
      <c r="T1717" s="122" t="s">
        <v>468</v>
      </c>
    </row>
    <row r="1718" spans="7:20" s="145" customFormat="1" hidden="1">
      <c r="G1718" s="152"/>
      <c r="K1718" s="128"/>
      <c r="M1718" s="114" t="s">
        <v>2800</v>
      </c>
      <c r="N1718" s="118">
        <v>1</v>
      </c>
      <c r="O1718" s="118">
        <v>16.2</v>
      </c>
      <c r="P1718" s="119">
        <f t="shared" si="27"/>
        <v>0.7</v>
      </c>
      <c r="Q1718" s="120" t="s">
        <v>30</v>
      </c>
      <c r="R1718" s="121" t="s">
        <v>4415</v>
      </c>
      <c r="S1718" s="122">
        <v>0.7</v>
      </c>
      <c r="T1718" s="122" t="s">
        <v>719</v>
      </c>
    </row>
    <row r="1719" spans="7:20" s="145" customFormat="1" hidden="1">
      <c r="G1719" s="152"/>
      <c r="K1719" s="128"/>
      <c r="M1719" s="114" t="s">
        <v>2703</v>
      </c>
      <c r="N1719" s="118">
        <v>1.1000000000000001</v>
      </c>
      <c r="O1719" s="118">
        <v>6.9</v>
      </c>
      <c r="P1719" s="119">
        <f t="shared" si="27"/>
        <v>0.6</v>
      </c>
      <c r="Q1719" s="120" t="s">
        <v>30</v>
      </c>
      <c r="R1719" s="121" t="s">
        <v>3951</v>
      </c>
      <c r="S1719" s="122">
        <v>0.6</v>
      </c>
      <c r="T1719" s="122" t="s">
        <v>466</v>
      </c>
    </row>
    <row r="1720" spans="7:20" s="145" customFormat="1" hidden="1">
      <c r="G1720" s="152"/>
      <c r="K1720" s="128"/>
      <c r="M1720" s="114" t="s">
        <v>2704</v>
      </c>
      <c r="N1720" s="118">
        <v>25.7</v>
      </c>
      <c r="O1720" s="118">
        <v>0</v>
      </c>
      <c r="P1720" s="119">
        <f t="shared" si="27"/>
        <v>0.6</v>
      </c>
      <c r="Q1720" s="122" t="s">
        <v>661</v>
      </c>
      <c r="R1720" s="121" t="s">
        <v>4450</v>
      </c>
      <c r="S1720" s="122">
        <v>0.6</v>
      </c>
      <c r="T1720" s="122" t="s">
        <v>466</v>
      </c>
    </row>
    <row r="1721" spans="7:20" s="145" customFormat="1" hidden="1">
      <c r="G1721" s="152"/>
      <c r="K1721" s="128"/>
      <c r="M1721" s="114" t="s">
        <v>2479</v>
      </c>
      <c r="N1721" s="118">
        <v>19.8</v>
      </c>
      <c r="O1721" s="118">
        <v>0</v>
      </c>
      <c r="P1721" s="119">
        <f t="shared" si="27"/>
        <v>0.7</v>
      </c>
      <c r="Q1721" s="122" t="s">
        <v>543</v>
      </c>
      <c r="R1721" s="121" t="s">
        <v>3893</v>
      </c>
      <c r="S1721" s="122">
        <v>0.7</v>
      </c>
      <c r="T1721" s="122" t="s">
        <v>719</v>
      </c>
    </row>
    <row r="1722" spans="7:20" s="145" customFormat="1" hidden="1">
      <c r="G1722" s="152"/>
      <c r="K1722" s="128"/>
      <c r="M1722" s="114" t="s">
        <v>2480</v>
      </c>
      <c r="N1722" s="118">
        <v>14.1</v>
      </c>
      <c r="O1722" s="118">
        <v>0</v>
      </c>
      <c r="P1722" s="119">
        <f t="shared" si="27"/>
        <v>0.5</v>
      </c>
      <c r="Q1722" s="122" t="s">
        <v>728</v>
      </c>
      <c r="R1722" s="121" t="s">
        <v>3995</v>
      </c>
      <c r="S1722" s="122">
        <v>0.5</v>
      </c>
      <c r="T1722" s="122" t="s">
        <v>4019</v>
      </c>
    </row>
    <row r="1723" spans="7:20" s="145" customFormat="1" hidden="1">
      <c r="G1723" s="152"/>
      <c r="K1723" s="128"/>
      <c r="M1723" s="114" t="s">
        <v>2481</v>
      </c>
      <c r="N1723" s="118">
        <v>20.399999999999999</v>
      </c>
      <c r="O1723" s="118">
        <v>0</v>
      </c>
      <c r="P1723" s="119">
        <f t="shared" si="27"/>
        <v>1.1299999999999999</v>
      </c>
      <c r="Q1723" s="120" t="s">
        <v>147</v>
      </c>
      <c r="R1723" s="121" t="s">
        <v>3896</v>
      </c>
      <c r="S1723" s="122">
        <v>1.1299999999999999</v>
      </c>
      <c r="T1723" s="122" t="s">
        <v>940</v>
      </c>
    </row>
    <row r="1724" spans="7:20" s="145" customFormat="1" hidden="1">
      <c r="G1724" s="152"/>
      <c r="K1724" s="128"/>
      <c r="M1724" s="114" t="s">
        <v>2375</v>
      </c>
      <c r="N1724" s="118">
        <v>9.6</v>
      </c>
      <c r="O1724" s="118">
        <v>0</v>
      </c>
      <c r="P1724" s="119">
        <f t="shared" si="27"/>
        <v>0.22</v>
      </c>
      <c r="Q1724" s="120" t="s">
        <v>147</v>
      </c>
      <c r="R1724" s="121" t="s">
        <v>4551</v>
      </c>
      <c r="S1724" s="122">
        <v>0.22</v>
      </c>
      <c r="T1724" s="122" t="s">
        <v>2172</v>
      </c>
    </row>
    <row r="1725" spans="7:20" s="145" customFormat="1" hidden="1">
      <c r="G1725" s="152"/>
      <c r="K1725" s="128"/>
      <c r="M1725" s="114" t="s">
        <v>2376</v>
      </c>
      <c r="N1725" s="118">
        <v>18.7</v>
      </c>
      <c r="O1725" s="118">
        <v>0</v>
      </c>
      <c r="P1725" s="119">
        <f t="shared" si="27"/>
        <v>0.51</v>
      </c>
      <c r="Q1725" s="120" t="s">
        <v>147</v>
      </c>
      <c r="R1725" s="121" t="s">
        <v>4024</v>
      </c>
      <c r="S1725" s="122">
        <v>0.51</v>
      </c>
      <c r="T1725" s="122" t="s">
        <v>1149</v>
      </c>
    </row>
    <row r="1726" spans="7:20" s="145" customFormat="1" hidden="1">
      <c r="G1726" s="152"/>
      <c r="K1726" s="128"/>
      <c r="M1726" s="114" t="s">
        <v>2377</v>
      </c>
      <c r="N1726" s="118">
        <v>21.8</v>
      </c>
      <c r="O1726" s="118">
        <v>4.8</v>
      </c>
      <c r="P1726" s="119">
        <f t="shared" si="27"/>
        <v>0.76</v>
      </c>
      <c r="Q1726" s="120" t="s">
        <v>797</v>
      </c>
      <c r="R1726" s="121" t="s">
        <v>3912</v>
      </c>
      <c r="S1726" s="122">
        <v>0.76</v>
      </c>
      <c r="T1726" s="122" t="s">
        <v>234</v>
      </c>
    </row>
    <row r="1727" spans="7:20" s="145" customFormat="1" hidden="1">
      <c r="G1727" s="152"/>
      <c r="K1727" s="128"/>
      <c r="M1727" s="114" t="s">
        <v>2378</v>
      </c>
      <c r="N1727" s="118">
        <v>10</v>
      </c>
      <c r="O1727" s="118">
        <v>59.9</v>
      </c>
      <c r="P1727" s="119">
        <f t="shared" si="27"/>
        <v>0.53</v>
      </c>
      <c r="Q1727" s="120" t="s">
        <v>147</v>
      </c>
      <c r="R1727" s="121" t="s">
        <v>4079</v>
      </c>
      <c r="S1727" s="122">
        <v>0.53</v>
      </c>
      <c r="T1727" s="122" t="s">
        <v>2353</v>
      </c>
    </row>
    <row r="1728" spans="7:20" s="145" customFormat="1" hidden="1">
      <c r="G1728" s="152"/>
      <c r="K1728" s="128"/>
      <c r="M1728" s="114" t="s">
        <v>2489</v>
      </c>
      <c r="N1728" s="118">
        <v>6.9</v>
      </c>
      <c r="O1728" s="118">
        <v>62.4</v>
      </c>
      <c r="P1728" s="119">
        <f t="shared" si="27"/>
        <v>1.0900000000000001</v>
      </c>
      <c r="Q1728" s="120" t="s">
        <v>147</v>
      </c>
      <c r="R1728" s="121" t="s">
        <v>3901</v>
      </c>
      <c r="S1728" s="122">
        <v>1.0900000000000001</v>
      </c>
      <c r="T1728" s="122" t="s">
        <v>710</v>
      </c>
    </row>
    <row r="1729" spans="7:20" s="145" customFormat="1" hidden="1">
      <c r="G1729" s="152"/>
      <c r="K1729" s="128"/>
      <c r="M1729" s="114" t="s">
        <v>2490</v>
      </c>
      <c r="N1729" s="118">
        <v>0.7</v>
      </c>
      <c r="O1729" s="118">
        <v>5.7</v>
      </c>
      <c r="P1729" s="119">
        <f t="shared" si="27"/>
        <v>0.36</v>
      </c>
      <c r="Q1729" s="120" t="s">
        <v>147</v>
      </c>
      <c r="R1729" s="121" t="s">
        <v>4563</v>
      </c>
      <c r="S1729" s="122">
        <v>0.36</v>
      </c>
      <c r="T1729" s="122" t="s">
        <v>1422</v>
      </c>
    </row>
    <row r="1730" spans="7:20" s="145" customFormat="1" hidden="1">
      <c r="G1730" s="152"/>
      <c r="K1730" s="128"/>
      <c r="M1730" s="114" t="s">
        <v>2491</v>
      </c>
      <c r="N1730" s="118">
        <v>4.8</v>
      </c>
      <c r="O1730" s="118">
        <v>68.7</v>
      </c>
      <c r="P1730" s="119">
        <f t="shared" si="27"/>
        <v>1.1100000000000001</v>
      </c>
      <c r="Q1730" s="120" t="s">
        <v>147</v>
      </c>
      <c r="R1730" s="121" t="s">
        <v>3895</v>
      </c>
      <c r="S1730" s="122">
        <v>1.1100000000000001</v>
      </c>
      <c r="T1730" s="122" t="s">
        <v>56</v>
      </c>
    </row>
    <row r="1731" spans="7:20" s="145" customFormat="1" hidden="1">
      <c r="G1731" s="152"/>
      <c r="K1731" s="128"/>
      <c r="M1731" s="114" t="s">
        <v>2492</v>
      </c>
      <c r="N1731" s="118">
        <v>1.1000000000000001</v>
      </c>
      <c r="O1731" s="118">
        <v>15.1</v>
      </c>
      <c r="P1731" s="119">
        <f t="shared" si="27"/>
        <v>0.81</v>
      </c>
      <c r="Q1731" s="120" t="s">
        <v>147</v>
      </c>
      <c r="R1731" s="121" t="s">
        <v>4081</v>
      </c>
      <c r="S1731" s="122">
        <v>0.81</v>
      </c>
      <c r="T1731" s="122" t="s">
        <v>734</v>
      </c>
    </row>
    <row r="1732" spans="7:20" s="145" customFormat="1" hidden="1">
      <c r="G1732" s="152"/>
      <c r="K1732" s="128"/>
      <c r="M1732" s="114" t="s">
        <v>2598</v>
      </c>
      <c r="N1732" s="118">
        <v>1.6</v>
      </c>
      <c r="O1732" s="120" t="s">
        <v>30</v>
      </c>
      <c r="P1732" s="119">
        <f t="shared" si="27"/>
        <v>1.02</v>
      </c>
      <c r="Q1732" s="120" t="s">
        <v>30</v>
      </c>
      <c r="R1732" s="121" t="s">
        <v>3776</v>
      </c>
      <c r="S1732" s="122">
        <v>1.02</v>
      </c>
      <c r="T1732" s="122" t="s">
        <v>343</v>
      </c>
    </row>
    <row r="1733" spans="7:20" s="145" customFormat="1" hidden="1">
      <c r="G1733" s="152"/>
      <c r="K1733" s="128"/>
      <c r="M1733" s="114" t="s">
        <v>2599</v>
      </c>
      <c r="N1733" s="118">
        <v>1.6</v>
      </c>
      <c r="O1733" s="118">
        <v>12.3</v>
      </c>
      <c r="P1733" s="119">
        <f t="shared" si="27"/>
        <v>1.08</v>
      </c>
      <c r="Q1733" s="122" t="s">
        <v>166</v>
      </c>
      <c r="R1733" s="121" t="s">
        <v>4463</v>
      </c>
      <c r="S1733" s="122">
        <v>1.08</v>
      </c>
      <c r="T1733" s="122" t="s">
        <v>56</v>
      </c>
    </row>
    <row r="1734" spans="7:20" s="145" customFormat="1" hidden="1">
      <c r="G1734" s="152"/>
      <c r="K1734" s="128"/>
      <c r="M1734" s="114" t="s">
        <v>2600</v>
      </c>
      <c r="N1734" s="118">
        <v>9.6</v>
      </c>
      <c r="O1734" s="118">
        <v>63.9</v>
      </c>
      <c r="P1734" s="119">
        <f t="shared" si="27"/>
        <v>1.1000000000000001</v>
      </c>
      <c r="Q1734" s="122" t="s">
        <v>343</v>
      </c>
      <c r="R1734" s="121" t="s">
        <v>4498</v>
      </c>
      <c r="S1734" s="122">
        <v>1.1000000000000001</v>
      </c>
      <c r="T1734" s="122" t="s">
        <v>166</v>
      </c>
    </row>
    <row r="1735" spans="7:20" s="145" customFormat="1" hidden="1">
      <c r="G1735" s="152"/>
      <c r="K1735" s="128"/>
      <c r="M1735" s="114" t="s">
        <v>2601</v>
      </c>
      <c r="N1735" s="118">
        <v>1.4</v>
      </c>
      <c r="O1735" s="118">
        <v>0.4</v>
      </c>
      <c r="P1735" s="119">
        <f t="shared" si="27"/>
        <v>0.5</v>
      </c>
      <c r="Q1735" s="122" t="s">
        <v>283</v>
      </c>
      <c r="R1735" s="121" t="s">
        <v>3960</v>
      </c>
      <c r="S1735" s="122">
        <v>0.5</v>
      </c>
      <c r="T1735" s="122" t="s">
        <v>466</v>
      </c>
    </row>
    <row r="1736" spans="7:20" s="145" customFormat="1" hidden="1">
      <c r="G1736" s="152"/>
      <c r="K1736" s="128"/>
      <c r="M1736" s="114" t="s">
        <v>2602</v>
      </c>
      <c r="N1736" s="118">
        <v>1.4</v>
      </c>
      <c r="O1736" s="118">
        <v>0.4</v>
      </c>
      <c r="P1736" s="119">
        <f t="shared" si="27"/>
        <v>0.7</v>
      </c>
      <c r="Q1736" s="122" t="s">
        <v>2603</v>
      </c>
      <c r="R1736" s="121" t="s">
        <v>3960</v>
      </c>
      <c r="S1736" s="122">
        <v>0.7</v>
      </c>
      <c r="T1736" s="122" t="s">
        <v>234</v>
      </c>
    </row>
    <row r="1737" spans="7:20" s="145" customFormat="1" hidden="1">
      <c r="G1737" s="152"/>
      <c r="K1737" s="128"/>
      <c r="M1737" s="114" t="s">
        <v>2604</v>
      </c>
      <c r="N1737" s="118">
        <v>1.4</v>
      </c>
      <c r="O1737" s="118">
        <v>0.4</v>
      </c>
      <c r="P1737" s="119">
        <f t="shared" si="27"/>
        <v>0.48</v>
      </c>
      <c r="Q1737" s="122" t="s">
        <v>1994</v>
      </c>
      <c r="R1737" s="121" t="s">
        <v>3960</v>
      </c>
      <c r="S1737" s="122">
        <v>0.48</v>
      </c>
      <c r="T1737" s="122" t="s">
        <v>875</v>
      </c>
    </row>
    <row r="1738" spans="7:20" s="145" customFormat="1" hidden="1">
      <c r="G1738" s="152"/>
      <c r="K1738" s="128"/>
      <c r="M1738" s="114" t="s">
        <v>2605</v>
      </c>
      <c r="N1738" s="118">
        <v>1</v>
      </c>
      <c r="O1738" s="118">
        <v>0.3</v>
      </c>
      <c r="P1738" s="119">
        <f t="shared" si="27"/>
        <v>0.9</v>
      </c>
      <c r="Q1738" s="122" t="s">
        <v>51</v>
      </c>
      <c r="R1738" s="121" t="s">
        <v>4464</v>
      </c>
      <c r="S1738" s="122">
        <v>0.9</v>
      </c>
      <c r="T1738" s="122" t="s">
        <v>213</v>
      </c>
    </row>
    <row r="1739" spans="7:20" s="145" customFormat="1" hidden="1">
      <c r="G1739" s="152"/>
      <c r="K1739" s="128"/>
      <c r="M1739" s="114" t="s">
        <v>2606</v>
      </c>
      <c r="N1739" s="118">
        <v>1.4</v>
      </c>
      <c r="O1739" s="118">
        <v>0.1</v>
      </c>
      <c r="P1739" s="119">
        <f t="shared" si="27"/>
        <v>0.6</v>
      </c>
      <c r="Q1739" s="122" t="s">
        <v>476</v>
      </c>
      <c r="R1739" s="121" t="s">
        <v>4392</v>
      </c>
      <c r="S1739" s="122">
        <v>0.6</v>
      </c>
      <c r="T1739" s="122" t="s">
        <v>719</v>
      </c>
    </row>
    <row r="1740" spans="7:20" s="145" customFormat="1" hidden="1">
      <c r="G1740" s="152"/>
      <c r="K1740" s="128"/>
      <c r="M1740" s="114" t="s">
        <v>2607</v>
      </c>
      <c r="N1740" s="118">
        <v>9.6999999999999993</v>
      </c>
      <c r="O1740" s="118">
        <v>3.7</v>
      </c>
      <c r="P1740" s="119">
        <f t="shared" si="27"/>
        <v>0.7</v>
      </c>
      <c r="Q1740" s="122" t="s">
        <v>1415</v>
      </c>
      <c r="R1740" s="121" t="s">
        <v>3995</v>
      </c>
      <c r="S1740" s="122">
        <v>0.7</v>
      </c>
      <c r="T1740" s="122" t="s">
        <v>234</v>
      </c>
    </row>
    <row r="1741" spans="7:20" s="145" customFormat="1" hidden="1">
      <c r="G1741" s="152"/>
      <c r="K1741" s="128"/>
      <c r="M1741" s="114" t="s">
        <v>2272</v>
      </c>
      <c r="N1741" s="118">
        <v>17.7</v>
      </c>
      <c r="O1741" s="118">
        <v>3.5</v>
      </c>
      <c r="P1741" s="119">
        <f t="shared" ref="P1741:P1804" si="28">SUM(S1741:T1741)</f>
        <v>0.9</v>
      </c>
      <c r="Q1741" s="122" t="s">
        <v>499</v>
      </c>
      <c r="R1741" s="121" t="s">
        <v>4077</v>
      </c>
      <c r="S1741" s="122">
        <v>0.9</v>
      </c>
      <c r="T1741" s="122" t="s">
        <v>213</v>
      </c>
    </row>
    <row r="1742" spans="7:20" s="145" customFormat="1" hidden="1">
      <c r="G1742" s="152"/>
      <c r="K1742" s="128"/>
      <c r="M1742" s="114" t="s">
        <v>2273</v>
      </c>
      <c r="N1742" s="118">
        <v>12.1</v>
      </c>
      <c r="O1742" s="118">
        <v>2.5</v>
      </c>
      <c r="P1742" s="119">
        <f t="shared" si="28"/>
        <v>0.74</v>
      </c>
      <c r="Q1742" s="122" t="s">
        <v>468</v>
      </c>
      <c r="R1742" s="121" t="s">
        <v>4320</v>
      </c>
      <c r="S1742" s="122">
        <v>0.74</v>
      </c>
      <c r="T1742" s="122" t="s">
        <v>1571</v>
      </c>
    </row>
    <row r="1743" spans="7:20" s="145" customFormat="1" hidden="1">
      <c r="G1743" s="152"/>
      <c r="K1743" s="128"/>
      <c r="M1743" s="114" t="s">
        <v>2274</v>
      </c>
      <c r="N1743" s="118">
        <v>1.6</v>
      </c>
      <c r="O1743" s="118">
        <v>0.4</v>
      </c>
      <c r="P1743" s="119">
        <f t="shared" si="28"/>
        <v>0.73</v>
      </c>
      <c r="Q1743" s="120" t="s">
        <v>30</v>
      </c>
      <c r="R1743" s="121" t="s">
        <v>4313</v>
      </c>
      <c r="S1743" s="122">
        <v>0.73</v>
      </c>
      <c r="T1743" s="122" t="s">
        <v>1571</v>
      </c>
    </row>
    <row r="1744" spans="7:20" s="145" customFormat="1" hidden="1">
      <c r="G1744" s="152"/>
      <c r="K1744" s="128"/>
      <c r="M1744" s="114" t="s">
        <v>2275</v>
      </c>
      <c r="N1744" s="118">
        <v>2</v>
      </c>
      <c r="O1744" s="118">
        <v>1.9</v>
      </c>
      <c r="P1744" s="119">
        <f t="shared" si="28"/>
        <v>0.87</v>
      </c>
      <c r="Q1744" s="120" t="s">
        <v>30</v>
      </c>
      <c r="R1744" s="121" t="s">
        <v>4420</v>
      </c>
      <c r="S1744" s="122">
        <v>0.87</v>
      </c>
      <c r="T1744" s="122" t="s">
        <v>772</v>
      </c>
    </row>
    <row r="1745" spans="7:20" s="145" customFormat="1" hidden="1">
      <c r="G1745" s="152"/>
      <c r="K1745" s="128"/>
      <c r="M1745" s="114" t="s">
        <v>2276</v>
      </c>
      <c r="N1745" s="118">
        <v>2.5</v>
      </c>
      <c r="O1745" s="118">
        <v>3.6</v>
      </c>
      <c r="P1745" s="119">
        <f t="shared" si="28"/>
        <v>0.71</v>
      </c>
      <c r="Q1745" s="120" t="s">
        <v>30</v>
      </c>
      <c r="R1745" s="121" t="s">
        <v>4554</v>
      </c>
      <c r="S1745" s="122">
        <v>0.71</v>
      </c>
      <c r="T1745" s="122" t="s">
        <v>426</v>
      </c>
    </row>
    <row r="1746" spans="7:20" s="145" customFormat="1" hidden="1">
      <c r="G1746" s="152"/>
      <c r="K1746" s="128"/>
      <c r="M1746" s="114" t="s">
        <v>2277</v>
      </c>
      <c r="N1746" s="118">
        <v>28.9</v>
      </c>
      <c r="O1746" s="118">
        <v>20.7</v>
      </c>
      <c r="P1746" s="119">
        <f t="shared" si="28"/>
        <v>0.72</v>
      </c>
      <c r="Q1746" s="122" t="s">
        <v>338</v>
      </c>
      <c r="R1746" s="121" t="s">
        <v>4054</v>
      </c>
      <c r="S1746" s="122">
        <v>0.72</v>
      </c>
      <c r="T1746" s="122" t="s">
        <v>1571</v>
      </c>
    </row>
    <row r="1747" spans="7:20" s="145" customFormat="1" hidden="1">
      <c r="G1747" s="152"/>
      <c r="K1747" s="128"/>
      <c r="M1747" s="114" t="s">
        <v>2278</v>
      </c>
      <c r="N1747" s="118">
        <v>24.9</v>
      </c>
      <c r="O1747" s="120" t="s">
        <v>147</v>
      </c>
      <c r="P1747" s="119">
        <f t="shared" si="28"/>
        <v>0.78</v>
      </c>
      <c r="Q1747" s="122" t="s">
        <v>338</v>
      </c>
      <c r="R1747" s="120" t="s">
        <v>147</v>
      </c>
      <c r="S1747" s="122">
        <v>0.78</v>
      </c>
      <c r="T1747" s="122" t="s">
        <v>1602</v>
      </c>
    </row>
    <row r="1748" spans="7:20" s="145" customFormat="1" hidden="1">
      <c r="G1748" s="152"/>
      <c r="K1748" s="128"/>
      <c r="M1748" s="114" t="s">
        <v>2400</v>
      </c>
      <c r="N1748" s="118">
        <v>14.5</v>
      </c>
      <c r="O1748" s="118">
        <v>10.4</v>
      </c>
      <c r="P1748" s="119">
        <f t="shared" si="28"/>
        <v>0.93</v>
      </c>
      <c r="Q1748" s="122" t="s">
        <v>728</v>
      </c>
      <c r="R1748" s="121" t="s">
        <v>3808</v>
      </c>
      <c r="S1748" s="122">
        <v>0.93</v>
      </c>
      <c r="T1748" s="122" t="s">
        <v>424</v>
      </c>
    </row>
    <row r="1749" spans="7:20" s="145" customFormat="1" hidden="1">
      <c r="G1749" s="152"/>
      <c r="K1749" s="128"/>
      <c r="M1749" s="114" t="s">
        <v>2402</v>
      </c>
      <c r="N1749" s="118">
        <v>7.1</v>
      </c>
      <c r="O1749" s="118">
        <v>9.6999999999999993</v>
      </c>
      <c r="P1749" s="119">
        <f t="shared" si="28"/>
        <v>1.06</v>
      </c>
      <c r="Q1749" s="122" t="s">
        <v>234</v>
      </c>
      <c r="R1749" s="121" t="s">
        <v>3918</v>
      </c>
      <c r="S1749" s="122">
        <v>1.06</v>
      </c>
      <c r="T1749" s="122" t="s">
        <v>166</v>
      </c>
    </row>
    <row r="1750" spans="7:20" s="145" customFormat="1" hidden="1">
      <c r="G1750" s="152"/>
      <c r="K1750" s="128"/>
      <c r="M1750" s="114" t="s">
        <v>2403</v>
      </c>
      <c r="N1750" s="118">
        <v>8.1999999999999993</v>
      </c>
      <c r="O1750" s="118">
        <v>4.2</v>
      </c>
      <c r="P1750" s="119">
        <f t="shared" si="28"/>
        <v>1.02</v>
      </c>
      <c r="Q1750" s="122" t="s">
        <v>719</v>
      </c>
      <c r="R1750" s="121" t="s">
        <v>4265</v>
      </c>
      <c r="S1750" s="122">
        <v>1.02</v>
      </c>
      <c r="T1750" s="122" t="s">
        <v>647</v>
      </c>
    </row>
    <row r="1751" spans="7:20" s="145" customFormat="1" hidden="1">
      <c r="G1751" s="152"/>
      <c r="K1751" s="128"/>
      <c r="M1751" s="114" t="s">
        <v>2404</v>
      </c>
      <c r="N1751" s="118">
        <v>1.4</v>
      </c>
      <c r="O1751" s="118">
        <v>9</v>
      </c>
      <c r="P1751" s="119">
        <f t="shared" si="28"/>
        <v>0.96</v>
      </c>
      <c r="Q1751" s="120" t="s">
        <v>30</v>
      </c>
      <c r="R1751" s="121" t="s">
        <v>4553</v>
      </c>
      <c r="S1751" s="122">
        <v>0.96</v>
      </c>
      <c r="T1751" s="122" t="s">
        <v>343</v>
      </c>
    </row>
    <row r="1752" spans="7:20" s="145" customFormat="1" hidden="1">
      <c r="G1752" s="152"/>
      <c r="K1752" s="128"/>
      <c r="M1752" s="114" t="s">
        <v>2405</v>
      </c>
      <c r="N1752" s="118">
        <v>1.2</v>
      </c>
      <c r="O1752" s="118">
        <v>8</v>
      </c>
      <c r="P1752" s="119">
        <f t="shared" si="28"/>
        <v>0.98</v>
      </c>
      <c r="Q1752" s="120" t="s">
        <v>30</v>
      </c>
      <c r="R1752" s="121" t="s">
        <v>3956</v>
      </c>
      <c r="S1752" s="122">
        <v>0.98</v>
      </c>
      <c r="T1752" s="122" t="s">
        <v>956</v>
      </c>
    </row>
    <row r="1753" spans="7:20" s="145" customFormat="1" hidden="1">
      <c r="G1753" s="152"/>
      <c r="K1753" s="128"/>
      <c r="M1753" s="114" t="s">
        <v>2289</v>
      </c>
      <c r="N1753" s="118">
        <v>12</v>
      </c>
      <c r="O1753" s="118">
        <v>72.599999999999994</v>
      </c>
      <c r="P1753" s="119">
        <f t="shared" si="28"/>
        <v>1.05</v>
      </c>
      <c r="Q1753" s="122" t="s">
        <v>772</v>
      </c>
      <c r="R1753" s="121" t="s">
        <v>4342</v>
      </c>
      <c r="S1753" s="122">
        <v>1.05</v>
      </c>
      <c r="T1753" s="122" t="s">
        <v>166</v>
      </c>
    </row>
    <row r="1754" spans="7:20" s="145" customFormat="1" hidden="1">
      <c r="G1754" s="152"/>
      <c r="K1754" s="128"/>
      <c r="M1754" s="114" t="s">
        <v>2292</v>
      </c>
      <c r="N1754" s="118">
        <v>4.7</v>
      </c>
      <c r="O1754" s="118">
        <v>27.5</v>
      </c>
      <c r="P1754" s="119">
        <f t="shared" si="28"/>
        <v>0.28000000000000003</v>
      </c>
      <c r="Q1754" s="122" t="s">
        <v>56</v>
      </c>
      <c r="R1754" s="121" t="s">
        <v>4148</v>
      </c>
      <c r="S1754" s="122">
        <v>0.28000000000000003</v>
      </c>
      <c r="T1754" s="122" t="s">
        <v>1422</v>
      </c>
    </row>
    <row r="1755" spans="7:20" s="145" customFormat="1" hidden="1">
      <c r="G1755" s="152"/>
      <c r="K1755" s="128"/>
      <c r="M1755" s="114" t="s">
        <v>2293</v>
      </c>
      <c r="N1755" s="118">
        <v>5</v>
      </c>
      <c r="O1755" s="118">
        <v>30.5</v>
      </c>
      <c r="P1755" s="119">
        <f t="shared" si="28"/>
        <v>0.8</v>
      </c>
      <c r="Q1755" s="122" t="s">
        <v>2294</v>
      </c>
      <c r="R1755" s="121" t="s">
        <v>3950</v>
      </c>
      <c r="S1755" s="122">
        <v>0.8</v>
      </c>
      <c r="T1755" s="122" t="s">
        <v>503</v>
      </c>
    </row>
    <row r="1756" spans="7:20" s="145" customFormat="1" hidden="1">
      <c r="G1756" s="152"/>
      <c r="K1756" s="128"/>
      <c r="M1756" s="114" t="s">
        <v>2416</v>
      </c>
      <c r="N1756" s="118">
        <v>5.8</v>
      </c>
      <c r="O1756" s="118">
        <v>35.700000000000003</v>
      </c>
      <c r="P1756" s="119">
        <f t="shared" si="28"/>
        <v>1.03</v>
      </c>
      <c r="Q1756" s="122" t="s">
        <v>710</v>
      </c>
      <c r="R1756" s="121" t="s">
        <v>3943</v>
      </c>
      <c r="S1756" s="122">
        <v>1.03</v>
      </c>
      <c r="T1756" s="122" t="s">
        <v>841</v>
      </c>
    </row>
    <row r="1757" spans="7:20" s="145" customFormat="1" hidden="1">
      <c r="G1757" s="152"/>
      <c r="K1757" s="128"/>
      <c r="M1757" s="114" t="s">
        <v>2417</v>
      </c>
      <c r="N1757" s="118">
        <v>5</v>
      </c>
      <c r="O1757" s="118">
        <v>30.7</v>
      </c>
      <c r="P1757" s="119">
        <f t="shared" si="28"/>
        <v>0.73</v>
      </c>
      <c r="Q1757" s="122" t="s">
        <v>2312</v>
      </c>
      <c r="R1757" s="121" t="s">
        <v>4250</v>
      </c>
      <c r="S1757" s="122">
        <v>0.73</v>
      </c>
      <c r="T1757" s="122" t="s">
        <v>734</v>
      </c>
    </row>
    <row r="1758" spans="7:20" s="145" customFormat="1" hidden="1">
      <c r="G1758" s="152"/>
      <c r="K1758" s="128"/>
      <c r="M1758" s="114" t="s">
        <v>2418</v>
      </c>
      <c r="N1758" s="118">
        <v>1.9</v>
      </c>
      <c r="O1758" s="118">
        <v>21.3</v>
      </c>
      <c r="P1758" s="119">
        <f t="shared" si="28"/>
        <v>0.93</v>
      </c>
      <c r="Q1758" s="122" t="s">
        <v>172</v>
      </c>
      <c r="R1758" s="121" t="s">
        <v>4220</v>
      </c>
      <c r="S1758" s="122">
        <v>0.93</v>
      </c>
      <c r="T1758" s="122" t="s">
        <v>343</v>
      </c>
    </row>
    <row r="1759" spans="7:20" s="145" customFormat="1" hidden="1">
      <c r="G1759" s="152"/>
      <c r="K1759" s="128"/>
      <c r="M1759" s="114" t="s">
        <v>2419</v>
      </c>
      <c r="N1759" s="118">
        <v>5.2</v>
      </c>
      <c r="O1759" s="118">
        <v>80</v>
      </c>
      <c r="P1759" s="119">
        <f t="shared" si="28"/>
        <v>0.74</v>
      </c>
      <c r="Q1759" s="122" t="s">
        <v>2524</v>
      </c>
      <c r="R1759" s="121" t="s">
        <v>4177</v>
      </c>
      <c r="S1759" s="122">
        <v>0.74</v>
      </c>
      <c r="T1759" s="122" t="s">
        <v>628</v>
      </c>
    </row>
    <row r="1760" spans="7:20" s="145" customFormat="1" hidden="1">
      <c r="G1760" s="152"/>
      <c r="K1760" s="128"/>
      <c r="M1760" s="114" t="s">
        <v>2523</v>
      </c>
      <c r="N1760" s="118">
        <v>12.1</v>
      </c>
      <c r="O1760" s="118">
        <v>23.5</v>
      </c>
      <c r="P1760" s="119">
        <f t="shared" si="28"/>
        <v>0.83</v>
      </c>
      <c r="Q1760" s="122" t="s">
        <v>371</v>
      </c>
      <c r="R1760" s="121" t="s">
        <v>3833</v>
      </c>
      <c r="S1760" s="122">
        <v>0.83</v>
      </c>
      <c r="T1760" s="122" t="s">
        <v>381</v>
      </c>
    </row>
    <row r="1761" spans="7:20" s="145" customFormat="1" hidden="1">
      <c r="G1761" s="152"/>
      <c r="K1761" s="128"/>
      <c r="M1761" s="114" t="s">
        <v>2637</v>
      </c>
      <c r="N1761" s="118">
        <v>12</v>
      </c>
      <c r="O1761" s="118">
        <v>25.2</v>
      </c>
      <c r="P1761" s="119">
        <f t="shared" si="28"/>
        <v>0.18</v>
      </c>
      <c r="Q1761" s="122" t="s">
        <v>371</v>
      </c>
      <c r="R1761" s="121" t="s">
        <v>4056</v>
      </c>
      <c r="S1761" s="122">
        <v>0.18</v>
      </c>
      <c r="T1761" s="122" t="s">
        <v>3500</v>
      </c>
    </row>
    <row r="1762" spans="7:20" s="145" customFormat="1" hidden="1">
      <c r="G1762" s="152"/>
      <c r="K1762" s="128"/>
      <c r="M1762" s="114" t="s">
        <v>2753</v>
      </c>
      <c r="N1762" s="118">
        <v>13</v>
      </c>
      <c r="O1762" s="118">
        <v>18.100000000000001</v>
      </c>
      <c r="P1762" s="119">
        <f t="shared" si="28"/>
        <v>0.18</v>
      </c>
      <c r="Q1762" s="122" t="s">
        <v>532</v>
      </c>
      <c r="R1762" s="121" t="s">
        <v>4369</v>
      </c>
      <c r="S1762" s="120">
        <v>0.18</v>
      </c>
      <c r="T1762" s="120" t="s">
        <v>3500</v>
      </c>
    </row>
    <row r="1763" spans="7:20" s="145" customFormat="1" hidden="1">
      <c r="G1763" s="152"/>
      <c r="K1763" s="128"/>
      <c r="M1763" s="114" t="s">
        <v>2853</v>
      </c>
      <c r="N1763" s="118">
        <v>12.9</v>
      </c>
      <c r="O1763" s="118">
        <v>19.600000000000001</v>
      </c>
      <c r="P1763" s="119">
        <f t="shared" si="28"/>
        <v>0.97</v>
      </c>
      <c r="Q1763" s="122" t="s">
        <v>532</v>
      </c>
      <c r="R1763" s="121" t="s">
        <v>4064</v>
      </c>
      <c r="S1763" s="122">
        <v>0.97</v>
      </c>
      <c r="T1763" s="122" t="s">
        <v>647</v>
      </c>
    </row>
    <row r="1764" spans="7:20" s="145" customFormat="1" hidden="1">
      <c r="G1764" s="152"/>
      <c r="K1764" s="128"/>
      <c r="M1764" s="114" t="s">
        <v>2755</v>
      </c>
      <c r="N1764" s="118">
        <v>11.3</v>
      </c>
      <c r="O1764" s="118">
        <v>18.3</v>
      </c>
      <c r="P1764" s="119">
        <f t="shared" si="28"/>
        <v>0.3</v>
      </c>
      <c r="Q1764" s="122" t="s">
        <v>240</v>
      </c>
      <c r="R1764" s="121" t="s">
        <v>4470</v>
      </c>
      <c r="S1764" s="122">
        <v>0.3</v>
      </c>
      <c r="T1764" s="122" t="s">
        <v>728</v>
      </c>
    </row>
    <row r="1765" spans="7:20" s="145" customFormat="1" hidden="1">
      <c r="G1765" s="152"/>
      <c r="K1765" s="128"/>
      <c r="M1765" s="114" t="s">
        <v>2535</v>
      </c>
      <c r="N1765" s="118">
        <v>11.1</v>
      </c>
      <c r="O1765" s="118">
        <v>19.600000000000001</v>
      </c>
      <c r="P1765" s="119">
        <f t="shared" si="28"/>
        <v>0.26</v>
      </c>
      <c r="Q1765" s="122" t="s">
        <v>551</v>
      </c>
      <c r="R1765" s="121" t="s">
        <v>4232</v>
      </c>
      <c r="S1765" s="122">
        <v>0.26</v>
      </c>
      <c r="T1765" s="122" t="s">
        <v>3266</v>
      </c>
    </row>
    <row r="1766" spans="7:20" s="145" customFormat="1" hidden="1">
      <c r="G1766" s="152"/>
      <c r="K1766" s="128"/>
      <c r="M1766" s="114" t="s">
        <v>2433</v>
      </c>
      <c r="N1766" s="118">
        <v>9.3000000000000007</v>
      </c>
      <c r="O1766" s="118">
        <v>21.6</v>
      </c>
      <c r="P1766" s="119">
        <f t="shared" si="28"/>
        <v>0.6</v>
      </c>
      <c r="Q1766" s="122" t="s">
        <v>553</v>
      </c>
      <c r="R1766" s="121" t="s">
        <v>4390</v>
      </c>
      <c r="S1766" s="122">
        <v>0.6</v>
      </c>
      <c r="T1766" s="122" t="s">
        <v>234</v>
      </c>
    </row>
    <row r="1767" spans="7:20" s="145" customFormat="1" hidden="1">
      <c r="G1767" s="152"/>
      <c r="K1767" s="128"/>
      <c r="M1767" s="114" t="s">
        <v>2434</v>
      </c>
      <c r="N1767" s="118">
        <v>9.3000000000000007</v>
      </c>
      <c r="O1767" s="118">
        <v>21.6</v>
      </c>
      <c r="P1767" s="119">
        <f t="shared" si="28"/>
        <v>0.3</v>
      </c>
      <c r="Q1767" s="122" t="s">
        <v>532</v>
      </c>
      <c r="R1767" s="121" t="s">
        <v>4390</v>
      </c>
      <c r="S1767" s="122">
        <v>0.3</v>
      </c>
      <c r="T1767" s="122" t="s">
        <v>728</v>
      </c>
    </row>
    <row r="1768" spans="7:20" s="145" customFormat="1" hidden="1">
      <c r="G1768" s="152"/>
      <c r="K1768" s="128"/>
      <c r="M1768" s="114" t="s">
        <v>2435</v>
      </c>
      <c r="N1768" s="118">
        <v>4.8</v>
      </c>
      <c r="O1768" s="118">
        <v>18.7</v>
      </c>
      <c r="P1768" s="119">
        <f t="shared" si="28"/>
        <v>0.2</v>
      </c>
      <c r="Q1768" s="122" t="s">
        <v>217</v>
      </c>
      <c r="R1768" s="121" t="s">
        <v>4233</v>
      </c>
      <c r="S1768" s="122">
        <v>0.2</v>
      </c>
      <c r="T1768" s="122" t="s">
        <v>141</v>
      </c>
    </row>
    <row r="1769" spans="7:20" s="145" customFormat="1" hidden="1">
      <c r="G1769" s="152"/>
      <c r="K1769" s="128"/>
      <c r="M1769" s="114" t="s">
        <v>2436</v>
      </c>
      <c r="N1769" s="118">
        <v>4.8</v>
      </c>
      <c r="O1769" s="118">
        <v>18.7</v>
      </c>
      <c r="P1769" s="119">
        <f t="shared" si="28"/>
        <v>0.7</v>
      </c>
      <c r="Q1769" s="122" t="s">
        <v>404</v>
      </c>
      <c r="R1769" s="121" t="s">
        <v>4233</v>
      </c>
      <c r="S1769" s="122">
        <v>0.7</v>
      </c>
      <c r="T1769" s="122" t="s">
        <v>468</v>
      </c>
    </row>
    <row r="1770" spans="7:20" s="145" customFormat="1" hidden="1">
      <c r="G1770" s="152"/>
      <c r="K1770" s="128"/>
      <c r="M1770" s="114" t="s">
        <v>2437</v>
      </c>
      <c r="N1770" s="118">
        <v>5.0999999999999996</v>
      </c>
      <c r="O1770" s="118">
        <v>19.899999999999999</v>
      </c>
      <c r="P1770" s="119">
        <f t="shared" si="28"/>
        <v>0.3</v>
      </c>
      <c r="Q1770" s="122" t="s">
        <v>661</v>
      </c>
      <c r="R1770" s="121" t="s">
        <v>3733</v>
      </c>
      <c r="S1770" s="120">
        <v>0.3</v>
      </c>
      <c r="T1770" s="120" t="s">
        <v>728</v>
      </c>
    </row>
    <row r="1771" spans="7:20" s="145" customFormat="1" hidden="1">
      <c r="G1771" s="152"/>
      <c r="K1771" s="128"/>
      <c r="M1771" s="114" t="s">
        <v>2438</v>
      </c>
      <c r="N1771" s="118">
        <v>13.2</v>
      </c>
      <c r="O1771" s="118">
        <v>18.8</v>
      </c>
      <c r="P1771" s="119">
        <f t="shared" si="28"/>
        <v>0.6</v>
      </c>
      <c r="Q1771" s="122" t="s">
        <v>1465</v>
      </c>
      <c r="R1771" s="121" t="s">
        <v>4369</v>
      </c>
      <c r="S1771" s="122">
        <v>0.6</v>
      </c>
      <c r="T1771" s="122" t="s">
        <v>234</v>
      </c>
    </row>
    <row r="1772" spans="7:20" s="145" customFormat="1" hidden="1">
      <c r="G1772" s="152"/>
      <c r="K1772" s="128"/>
      <c r="M1772" s="114" t="s">
        <v>2542</v>
      </c>
      <c r="N1772" s="118">
        <v>13.3</v>
      </c>
      <c r="O1772" s="118">
        <v>16.899999999999999</v>
      </c>
      <c r="P1772" s="119">
        <f t="shared" si="28"/>
        <v>0.7</v>
      </c>
      <c r="Q1772" s="122" t="s">
        <v>422</v>
      </c>
      <c r="R1772" s="121" t="s">
        <v>4342</v>
      </c>
      <c r="S1772" s="122">
        <v>0.7</v>
      </c>
      <c r="T1772" s="122" t="s">
        <v>468</v>
      </c>
    </row>
    <row r="1773" spans="7:20" s="145" customFormat="1" hidden="1">
      <c r="G1773" s="152"/>
      <c r="K1773" s="128"/>
      <c r="M1773" s="114" t="s">
        <v>2543</v>
      </c>
      <c r="N1773" s="118">
        <v>7.8</v>
      </c>
      <c r="O1773" s="118">
        <v>24.3</v>
      </c>
      <c r="P1773" s="119">
        <f t="shared" si="28"/>
        <v>0.94</v>
      </c>
      <c r="Q1773" s="122" t="s">
        <v>254</v>
      </c>
      <c r="R1773" s="121" t="s">
        <v>4499</v>
      </c>
      <c r="S1773" s="122">
        <v>0.94</v>
      </c>
      <c r="T1773" s="122" t="s">
        <v>940</v>
      </c>
    </row>
    <row r="1774" spans="7:20" s="145" customFormat="1" hidden="1">
      <c r="G1774" s="152"/>
      <c r="K1774" s="128"/>
      <c r="M1774" s="114" t="s">
        <v>2544</v>
      </c>
      <c r="N1774" s="118">
        <v>5.8</v>
      </c>
      <c r="O1774" s="120" t="s">
        <v>147</v>
      </c>
      <c r="P1774" s="119">
        <f t="shared" si="28"/>
        <v>0.41</v>
      </c>
      <c r="Q1774" s="122" t="s">
        <v>2545</v>
      </c>
      <c r="R1774" s="120" t="s">
        <v>147</v>
      </c>
      <c r="S1774" s="122">
        <v>0.41</v>
      </c>
      <c r="T1774" s="122" t="s">
        <v>1624</v>
      </c>
    </row>
    <row r="1775" spans="7:20" s="145" customFormat="1" hidden="1">
      <c r="G1775" s="152"/>
      <c r="K1775" s="128"/>
      <c r="M1775" s="114" t="s">
        <v>2546</v>
      </c>
      <c r="N1775" s="118">
        <v>23.8</v>
      </c>
      <c r="O1775" s="118">
        <v>11.6</v>
      </c>
      <c r="P1775" s="119">
        <f t="shared" si="28"/>
        <v>0.9</v>
      </c>
      <c r="Q1775" s="122" t="s">
        <v>2547</v>
      </c>
      <c r="R1775" s="121" t="s">
        <v>4500</v>
      </c>
      <c r="S1775" s="122">
        <v>0.9</v>
      </c>
      <c r="T1775" s="122" t="s">
        <v>1619</v>
      </c>
    </row>
    <row r="1776" spans="7:20" s="145" customFormat="1" hidden="1">
      <c r="G1776" s="152"/>
      <c r="K1776" s="128"/>
      <c r="M1776" s="114" t="s">
        <v>2653</v>
      </c>
      <c r="N1776" s="118">
        <v>9.5</v>
      </c>
      <c r="O1776" s="118">
        <v>61.4</v>
      </c>
      <c r="P1776" s="119">
        <f t="shared" si="28"/>
        <v>0.46</v>
      </c>
      <c r="Q1776" s="122" t="s">
        <v>2654</v>
      </c>
      <c r="R1776" s="121" t="s">
        <v>4315</v>
      </c>
      <c r="S1776" s="122">
        <v>0.46</v>
      </c>
      <c r="T1776" s="122" t="s">
        <v>982</v>
      </c>
    </row>
    <row r="1777" spans="7:20" s="145" customFormat="1" hidden="1">
      <c r="G1777" s="152"/>
      <c r="K1777" s="128"/>
      <c r="M1777" s="114" t="s">
        <v>2655</v>
      </c>
      <c r="N1777" s="118">
        <v>9.3000000000000007</v>
      </c>
      <c r="O1777" s="118">
        <v>62.8</v>
      </c>
      <c r="P1777" s="119">
        <f t="shared" si="28"/>
        <v>0.43</v>
      </c>
      <c r="Q1777" s="122" t="s">
        <v>2656</v>
      </c>
      <c r="R1777" s="121" t="s">
        <v>4501</v>
      </c>
      <c r="S1777" s="122">
        <v>0.43</v>
      </c>
      <c r="T1777" s="122" t="s">
        <v>1418</v>
      </c>
    </row>
    <row r="1778" spans="7:20" s="145" customFormat="1" hidden="1">
      <c r="G1778" s="152"/>
      <c r="K1778" s="128"/>
      <c r="M1778" s="114" t="s">
        <v>2657</v>
      </c>
      <c r="N1778" s="118">
        <v>17.899999999999999</v>
      </c>
      <c r="O1778" s="120" t="s">
        <v>30</v>
      </c>
      <c r="P1778" s="119">
        <f t="shared" si="28"/>
        <v>0.95</v>
      </c>
      <c r="Q1778" s="122" t="s">
        <v>213</v>
      </c>
      <c r="R1778" s="121" t="s">
        <v>3971</v>
      </c>
      <c r="S1778" s="122">
        <v>0.95</v>
      </c>
      <c r="T1778" s="122" t="s">
        <v>56</v>
      </c>
    </row>
    <row r="1779" spans="7:20" s="145" customFormat="1" hidden="1">
      <c r="G1779" s="152"/>
      <c r="K1779" s="128"/>
      <c r="M1779" s="114" t="s">
        <v>2658</v>
      </c>
      <c r="N1779" s="120" t="s">
        <v>30</v>
      </c>
      <c r="O1779" s="118">
        <v>0</v>
      </c>
      <c r="P1779" s="119">
        <f t="shared" si="28"/>
        <v>0.56000000000000005</v>
      </c>
      <c r="Q1779" s="122" t="s">
        <v>2659</v>
      </c>
      <c r="R1779" s="121" t="s">
        <v>4502</v>
      </c>
      <c r="S1779" s="122">
        <v>0.56000000000000005</v>
      </c>
      <c r="T1779" s="122" t="s">
        <v>234</v>
      </c>
    </row>
    <row r="1780" spans="7:20" s="145" customFormat="1" hidden="1">
      <c r="G1780" s="152"/>
      <c r="K1780" s="128"/>
      <c r="M1780" s="114" t="s">
        <v>2660</v>
      </c>
      <c r="N1780" s="120" t="s">
        <v>30</v>
      </c>
      <c r="O1780" s="118">
        <v>0</v>
      </c>
      <c r="P1780" s="119">
        <f t="shared" si="28"/>
        <v>0.71</v>
      </c>
      <c r="Q1780" s="122" t="s">
        <v>98</v>
      </c>
      <c r="R1780" s="121" t="s">
        <v>4502</v>
      </c>
      <c r="S1780" s="122">
        <v>0.71</v>
      </c>
      <c r="T1780" s="122" t="s">
        <v>503</v>
      </c>
    </row>
    <row r="1781" spans="7:20" s="145" customFormat="1" hidden="1">
      <c r="G1781" s="152"/>
      <c r="K1781" s="128"/>
      <c r="M1781" s="114" t="s">
        <v>2661</v>
      </c>
      <c r="N1781" s="120" t="s">
        <v>30</v>
      </c>
      <c r="O1781" s="118">
        <v>0</v>
      </c>
      <c r="P1781" s="119">
        <f t="shared" si="28"/>
        <v>0.2</v>
      </c>
      <c r="Q1781" s="122" t="s">
        <v>2662</v>
      </c>
      <c r="R1781" s="121" t="s">
        <v>4502</v>
      </c>
      <c r="S1781" s="122">
        <v>0.2</v>
      </c>
      <c r="T1781" s="122" t="s">
        <v>322</v>
      </c>
    </row>
    <row r="1782" spans="7:20" s="145" customFormat="1" hidden="1">
      <c r="G1782" s="152"/>
      <c r="K1782" s="128"/>
      <c r="M1782" s="114" t="s">
        <v>2663</v>
      </c>
      <c r="N1782" s="120" t="s">
        <v>30</v>
      </c>
      <c r="O1782" s="118">
        <v>0</v>
      </c>
      <c r="P1782" s="119">
        <f t="shared" si="28"/>
        <v>0.55000000000000004</v>
      </c>
      <c r="Q1782" s="122" t="s">
        <v>2664</v>
      </c>
      <c r="R1782" s="121" t="s">
        <v>4307</v>
      </c>
      <c r="S1782" s="122">
        <v>0.55000000000000004</v>
      </c>
      <c r="T1782" s="122" t="s">
        <v>850</v>
      </c>
    </row>
    <row r="1783" spans="7:20" s="145" customFormat="1" hidden="1">
      <c r="G1783" s="152"/>
      <c r="K1783" s="128"/>
      <c r="M1783" s="114" t="s">
        <v>2665</v>
      </c>
      <c r="N1783" s="120" t="s">
        <v>30</v>
      </c>
      <c r="O1783" s="118">
        <v>0</v>
      </c>
      <c r="P1783" s="119">
        <f t="shared" si="28"/>
        <v>0.43</v>
      </c>
      <c r="Q1783" s="122" t="s">
        <v>34</v>
      </c>
      <c r="R1783" s="121" t="s">
        <v>4502</v>
      </c>
      <c r="S1783" s="122">
        <v>0.43</v>
      </c>
      <c r="T1783" s="122" t="s">
        <v>618</v>
      </c>
    </row>
    <row r="1784" spans="7:20" s="145" customFormat="1" hidden="1">
      <c r="G1784" s="152"/>
      <c r="K1784" s="128"/>
      <c r="M1784" s="114" t="s">
        <v>2666</v>
      </c>
      <c r="N1784" s="120" t="s">
        <v>30</v>
      </c>
      <c r="O1784" s="118">
        <v>0</v>
      </c>
      <c r="P1784" s="119">
        <f t="shared" si="28"/>
        <v>0.66</v>
      </c>
      <c r="Q1784" s="122" t="s">
        <v>2667</v>
      </c>
      <c r="R1784" s="121" t="s">
        <v>4502</v>
      </c>
      <c r="S1784" s="122">
        <v>0.66</v>
      </c>
      <c r="T1784" s="122" t="s">
        <v>468</v>
      </c>
    </row>
    <row r="1785" spans="7:20" s="145" customFormat="1" hidden="1">
      <c r="G1785" s="152"/>
      <c r="K1785" s="128"/>
      <c r="M1785" s="114" t="s">
        <v>2668</v>
      </c>
      <c r="N1785" s="120" t="s">
        <v>30</v>
      </c>
      <c r="O1785" s="118">
        <v>0</v>
      </c>
      <c r="P1785" s="119">
        <f t="shared" si="28"/>
        <v>0.67</v>
      </c>
      <c r="Q1785" s="122" t="s">
        <v>34</v>
      </c>
      <c r="R1785" s="121" t="s">
        <v>4502</v>
      </c>
      <c r="S1785" s="122">
        <v>0.67</v>
      </c>
      <c r="T1785" s="122" t="s">
        <v>628</v>
      </c>
    </row>
    <row r="1786" spans="7:20" s="145" customFormat="1" hidden="1">
      <c r="G1786" s="152"/>
      <c r="K1786" s="128"/>
      <c r="M1786" s="114" t="s">
        <v>2669</v>
      </c>
      <c r="N1786" s="120" t="s">
        <v>30</v>
      </c>
      <c r="O1786" s="118">
        <v>0</v>
      </c>
      <c r="P1786" s="119">
        <f t="shared" si="28"/>
        <v>0.76</v>
      </c>
      <c r="Q1786" s="122" t="s">
        <v>1895</v>
      </c>
      <c r="R1786" s="121" t="s">
        <v>4502</v>
      </c>
      <c r="S1786" s="122">
        <v>0.76</v>
      </c>
      <c r="T1786" s="122" t="s">
        <v>381</v>
      </c>
    </row>
    <row r="1787" spans="7:20" s="145" customFormat="1" hidden="1">
      <c r="G1787" s="152"/>
      <c r="K1787" s="128"/>
      <c r="M1787" s="114" t="s">
        <v>2670</v>
      </c>
      <c r="N1787" s="120" t="s">
        <v>30</v>
      </c>
      <c r="O1787" s="118">
        <v>0</v>
      </c>
      <c r="P1787" s="119">
        <f t="shared" si="28"/>
        <v>0.96</v>
      </c>
      <c r="Q1787" s="122" t="s">
        <v>2671</v>
      </c>
      <c r="R1787" s="121" t="s">
        <v>4502</v>
      </c>
      <c r="S1787" s="122">
        <v>0.96</v>
      </c>
      <c r="T1787" s="122" t="s">
        <v>287</v>
      </c>
    </row>
    <row r="1788" spans="7:20" s="145" customFormat="1" hidden="1">
      <c r="G1788" s="152"/>
      <c r="K1788" s="128"/>
      <c r="M1788" s="114" t="s">
        <v>2672</v>
      </c>
      <c r="N1788" s="120" t="s">
        <v>30</v>
      </c>
      <c r="O1788" s="118">
        <v>0</v>
      </c>
      <c r="P1788" s="119">
        <f t="shared" si="28"/>
        <v>0.96</v>
      </c>
      <c r="Q1788" s="122" t="s">
        <v>2673</v>
      </c>
      <c r="R1788" s="121" t="s">
        <v>4502</v>
      </c>
      <c r="S1788" s="122">
        <v>0.96</v>
      </c>
      <c r="T1788" s="122" t="s">
        <v>287</v>
      </c>
    </row>
    <row r="1789" spans="7:20" s="145" customFormat="1" hidden="1">
      <c r="G1789" s="152"/>
      <c r="K1789" s="128"/>
      <c r="M1789" s="114" t="s">
        <v>2327</v>
      </c>
      <c r="N1789" s="120" t="s">
        <v>30</v>
      </c>
      <c r="O1789" s="118">
        <v>0</v>
      </c>
      <c r="P1789" s="119">
        <f t="shared" si="28"/>
        <v>0.96</v>
      </c>
      <c r="Q1789" s="122" t="s">
        <v>270</v>
      </c>
      <c r="R1789" s="121" t="s">
        <v>4502</v>
      </c>
      <c r="S1789" s="122">
        <v>0.96</v>
      </c>
      <c r="T1789" s="122" t="s">
        <v>287</v>
      </c>
    </row>
    <row r="1790" spans="7:20" s="145" customFormat="1" hidden="1">
      <c r="G1790" s="152"/>
      <c r="K1790" s="128"/>
      <c r="M1790" s="114" t="s">
        <v>2328</v>
      </c>
      <c r="N1790" s="120" t="s">
        <v>30</v>
      </c>
      <c r="O1790" s="118">
        <v>0</v>
      </c>
      <c r="P1790" s="119">
        <f t="shared" si="28"/>
        <v>0.64</v>
      </c>
      <c r="Q1790" s="122" t="s">
        <v>1450</v>
      </c>
      <c r="R1790" s="121" t="s">
        <v>4502</v>
      </c>
      <c r="S1790" s="122">
        <v>0.64</v>
      </c>
      <c r="T1790" s="122" t="s">
        <v>468</v>
      </c>
    </row>
    <row r="1791" spans="7:20" s="145" customFormat="1" hidden="1">
      <c r="G1791" s="152"/>
      <c r="K1791" s="128"/>
      <c r="M1791" s="114" t="s">
        <v>2329</v>
      </c>
      <c r="N1791" s="118">
        <v>0.2</v>
      </c>
      <c r="O1791" s="118">
        <v>0</v>
      </c>
      <c r="P1791" s="119">
        <f t="shared" si="28"/>
        <v>0.69</v>
      </c>
      <c r="Q1791" s="122" t="s">
        <v>2330</v>
      </c>
      <c r="R1791" s="121">
        <v>898</v>
      </c>
      <c r="S1791" s="122">
        <v>0.69</v>
      </c>
      <c r="T1791" s="122" t="s">
        <v>503</v>
      </c>
    </row>
    <row r="1792" spans="7:20" s="145" customFormat="1" hidden="1">
      <c r="G1792" s="152"/>
      <c r="K1792" s="128"/>
      <c r="M1792" s="114" t="s">
        <v>2331</v>
      </c>
      <c r="N1792" s="120" t="s">
        <v>30</v>
      </c>
      <c r="O1792" s="118">
        <v>0</v>
      </c>
      <c r="P1792" s="119">
        <f t="shared" si="28"/>
        <v>0.69</v>
      </c>
      <c r="Q1792" s="122" t="s">
        <v>2332</v>
      </c>
      <c r="R1792" s="121" t="s">
        <v>4502</v>
      </c>
      <c r="S1792" s="122">
        <v>0.69</v>
      </c>
      <c r="T1792" s="122" t="s">
        <v>499</v>
      </c>
    </row>
    <row r="1793" spans="7:20" s="145" customFormat="1" hidden="1">
      <c r="G1793" s="152"/>
      <c r="K1793" s="128"/>
      <c r="M1793" s="114" t="s">
        <v>2333</v>
      </c>
      <c r="N1793" s="120" t="s">
        <v>30</v>
      </c>
      <c r="O1793" s="118">
        <v>0</v>
      </c>
      <c r="P1793" s="119">
        <f t="shared" si="28"/>
        <v>0.21</v>
      </c>
      <c r="Q1793" s="122" t="s">
        <v>1074</v>
      </c>
      <c r="R1793" s="121" t="s">
        <v>4502</v>
      </c>
      <c r="S1793" s="122">
        <v>0.21</v>
      </c>
      <c r="T1793" s="122" t="s">
        <v>1921</v>
      </c>
    </row>
    <row r="1794" spans="7:20" s="145" customFormat="1" hidden="1">
      <c r="G1794" s="152"/>
      <c r="K1794" s="128"/>
      <c r="M1794" s="114" t="s">
        <v>3706</v>
      </c>
      <c r="N1794" s="120" t="s">
        <v>30</v>
      </c>
      <c r="O1794" s="118">
        <v>0</v>
      </c>
      <c r="P1794" s="119">
        <f t="shared" si="28"/>
        <v>0.3</v>
      </c>
      <c r="Q1794" s="122" t="s">
        <v>270</v>
      </c>
      <c r="R1794" s="121" t="s">
        <v>4502</v>
      </c>
      <c r="S1794" s="122">
        <v>0.3</v>
      </c>
      <c r="T1794" s="122" t="s">
        <v>873</v>
      </c>
    </row>
    <row r="1795" spans="7:20" s="145" customFormat="1" hidden="1">
      <c r="G1795" s="152"/>
      <c r="K1795" s="128"/>
      <c r="M1795" s="114" t="s">
        <v>2334</v>
      </c>
      <c r="N1795" s="120" t="s">
        <v>30</v>
      </c>
      <c r="O1795" s="118">
        <v>0</v>
      </c>
      <c r="P1795" s="119">
        <f t="shared" si="28"/>
        <v>0.82</v>
      </c>
      <c r="Q1795" s="122" t="s">
        <v>162</v>
      </c>
      <c r="R1795" s="121" t="s">
        <v>4502</v>
      </c>
      <c r="S1795" s="122">
        <v>0.82</v>
      </c>
      <c r="T1795" s="122" t="s">
        <v>954</v>
      </c>
    </row>
    <row r="1796" spans="7:20" s="145" customFormat="1" hidden="1">
      <c r="G1796" s="152"/>
      <c r="K1796" s="128"/>
      <c r="M1796" s="114" t="s">
        <v>2335</v>
      </c>
      <c r="N1796" s="120" t="s">
        <v>30</v>
      </c>
      <c r="O1796" s="118">
        <v>0</v>
      </c>
      <c r="P1796" s="119">
        <f t="shared" si="28"/>
        <v>0.93</v>
      </c>
      <c r="Q1796" s="122" t="s">
        <v>2336</v>
      </c>
      <c r="R1796" s="121" t="s">
        <v>4502</v>
      </c>
      <c r="S1796" s="122">
        <v>0.93</v>
      </c>
      <c r="T1796" s="122" t="s">
        <v>166</v>
      </c>
    </row>
    <row r="1797" spans="7:20" s="145" customFormat="1" hidden="1">
      <c r="G1797" s="152"/>
      <c r="K1797" s="128"/>
      <c r="M1797" s="114" t="s">
        <v>2337</v>
      </c>
      <c r="N1797" s="118">
        <v>2.8</v>
      </c>
      <c r="O1797" s="118">
        <v>5</v>
      </c>
      <c r="P1797" s="119">
        <f t="shared" si="28"/>
        <v>0.39</v>
      </c>
      <c r="Q1797" s="122" t="s">
        <v>2339</v>
      </c>
      <c r="R1797" s="121" t="s">
        <v>3959</v>
      </c>
      <c r="S1797" s="122">
        <v>0.39</v>
      </c>
      <c r="T1797" s="122" t="s">
        <v>618</v>
      </c>
    </row>
    <row r="1798" spans="7:20" s="145" customFormat="1" hidden="1">
      <c r="G1798" s="152"/>
      <c r="K1798" s="128"/>
      <c r="M1798" s="114" t="s">
        <v>2454</v>
      </c>
      <c r="N1798" s="118">
        <v>3</v>
      </c>
      <c r="O1798" s="118">
        <v>4.7</v>
      </c>
      <c r="P1798" s="119">
        <f t="shared" si="28"/>
        <v>0.1</v>
      </c>
      <c r="Q1798" s="122" t="s">
        <v>1798</v>
      </c>
      <c r="R1798" s="121" t="s">
        <v>4119</v>
      </c>
      <c r="S1798" s="122">
        <v>0.1</v>
      </c>
      <c r="T1798" s="122" t="s">
        <v>141</v>
      </c>
    </row>
    <row r="1799" spans="7:20" s="145" customFormat="1" hidden="1">
      <c r="G1799" s="152"/>
      <c r="K1799" s="128"/>
      <c r="M1799" s="114" t="s">
        <v>2455</v>
      </c>
      <c r="N1799" s="118">
        <v>2.5</v>
      </c>
      <c r="O1799" s="118">
        <v>2.7</v>
      </c>
      <c r="P1799" s="119">
        <f t="shared" si="28"/>
        <v>0.1</v>
      </c>
      <c r="Q1799" s="122" t="s">
        <v>213</v>
      </c>
      <c r="R1799" s="121" t="s">
        <v>3955</v>
      </c>
      <c r="S1799" s="122">
        <v>0.1</v>
      </c>
      <c r="T1799" s="122" t="s">
        <v>141</v>
      </c>
    </row>
    <row r="1800" spans="7:20" s="145" customFormat="1" hidden="1">
      <c r="G1800" s="152"/>
      <c r="K1800" s="128"/>
      <c r="M1800" s="114" t="s">
        <v>2456</v>
      </c>
      <c r="N1800" s="118">
        <v>2.8</v>
      </c>
      <c r="O1800" s="118">
        <v>3</v>
      </c>
      <c r="P1800" s="119">
        <f t="shared" si="28"/>
        <v>0.6</v>
      </c>
      <c r="Q1800" s="122" t="s">
        <v>213</v>
      </c>
      <c r="R1800" s="121" t="s">
        <v>4562</v>
      </c>
      <c r="S1800" s="122">
        <v>0.6</v>
      </c>
      <c r="T1800" s="122" t="s">
        <v>468</v>
      </c>
    </row>
    <row r="1801" spans="7:20" s="145" customFormat="1" hidden="1">
      <c r="G1801" s="152"/>
      <c r="K1801" s="128"/>
      <c r="M1801" s="114" t="s">
        <v>2457</v>
      </c>
      <c r="N1801" s="118">
        <v>4.3</v>
      </c>
      <c r="O1801" s="118">
        <v>4.4000000000000004</v>
      </c>
      <c r="P1801" s="119">
        <f t="shared" si="28"/>
        <v>0.2</v>
      </c>
      <c r="Q1801" s="122" t="s">
        <v>240</v>
      </c>
      <c r="R1801" s="121" t="s">
        <v>4503</v>
      </c>
      <c r="S1801" s="122">
        <v>0.2</v>
      </c>
      <c r="T1801" s="122" t="s">
        <v>728</v>
      </c>
    </row>
    <row r="1802" spans="7:20" s="145" customFormat="1" hidden="1">
      <c r="G1802" s="152"/>
      <c r="K1802" s="128"/>
      <c r="M1802" s="114" t="s">
        <v>2350</v>
      </c>
      <c r="N1802" s="118">
        <v>0.9</v>
      </c>
      <c r="O1802" s="120" t="s">
        <v>30</v>
      </c>
      <c r="P1802" s="119">
        <f t="shared" si="28"/>
        <v>0.4</v>
      </c>
      <c r="Q1802" s="122" t="s">
        <v>223</v>
      </c>
      <c r="R1802" s="121" t="s">
        <v>3891</v>
      </c>
      <c r="S1802" s="122">
        <v>0.4</v>
      </c>
      <c r="T1802" s="122" t="s">
        <v>719</v>
      </c>
    </row>
    <row r="1803" spans="7:20" s="145" customFormat="1" hidden="1">
      <c r="G1803" s="152"/>
      <c r="K1803" s="128"/>
      <c r="M1803" s="114" t="s">
        <v>2355</v>
      </c>
      <c r="N1803" s="118">
        <v>0.7</v>
      </c>
      <c r="O1803" s="120" t="s">
        <v>30</v>
      </c>
      <c r="P1803" s="119">
        <f t="shared" si="28"/>
        <v>0.3</v>
      </c>
      <c r="Q1803" s="122" t="s">
        <v>661</v>
      </c>
      <c r="R1803" s="121" t="s">
        <v>3995</v>
      </c>
      <c r="S1803" s="122">
        <v>0.3</v>
      </c>
      <c r="T1803" s="122" t="s">
        <v>466</v>
      </c>
    </row>
    <row r="1804" spans="7:20" s="145" customFormat="1" hidden="1">
      <c r="G1804" s="152"/>
      <c r="K1804" s="128"/>
      <c r="M1804" s="114" t="s">
        <v>2356</v>
      </c>
      <c r="N1804" s="118">
        <v>15.9</v>
      </c>
      <c r="O1804" s="118" t="s">
        <v>30</v>
      </c>
      <c r="P1804" s="119">
        <f t="shared" si="28"/>
        <v>0.1</v>
      </c>
      <c r="Q1804" s="122" t="s">
        <v>2357</v>
      </c>
      <c r="R1804" s="121" t="s">
        <v>4137</v>
      </c>
      <c r="S1804" s="120">
        <v>0.1</v>
      </c>
      <c r="T1804" s="120" t="s">
        <v>141</v>
      </c>
    </row>
    <row r="1805" spans="7:20" s="145" customFormat="1" hidden="1">
      <c r="G1805" s="152"/>
      <c r="K1805" s="128"/>
      <c r="M1805" s="114" t="s">
        <v>2467</v>
      </c>
      <c r="N1805" s="118">
        <v>8.4</v>
      </c>
      <c r="O1805" s="118">
        <v>3.5</v>
      </c>
      <c r="P1805" s="119">
        <f t="shared" ref="P1805:P1868" si="29">SUM(S1805:T1805)</f>
        <v>0.1</v>
      </c>
      <c r="Q1805" s="122" t="s">
        <v>2468</v>
      </c>
      <c r="R1805" s="121" t="s">
        <v>3909</v>
      </c>
      <c r="S1805" s="122">
        <v>0.1</v>
      </c>
      <c r="T1805" s="122" t="s">
        <v>141</v>
      </c>
    </row>
    <row r="1806" spans="7:20" s="145" customFormat="1" hidden="1">
      <c r="G1806" s="152"/>
      <c r="K1806" s="128"/>
      <c r="M1806" s="114" t="s">
        <v>2469</v>
      </c>
      <c r="N1806" s="118">
        <v>10.9</v>
      </c>
      <c r="O1806" s="120" t="s">
        <v>30</v>
      </c>
      <c r="P1806" s="119">
        <f t="shared" si="29"/>
        <v>0.7</v>
      </c>
      <c r="Q1806" s="122" t="s">
        <v>2270</v>
      </c>
      <c r="R1806" s="121" t="s">
        <v>4546</v>
      </c>
      <c r="S1806" s="122">
        <v>0.7</v>
      </c>
      <c r="T1806" s="122" t="s">
        <v>213</v>
      </c>
    </row>
    <row r="1807" spans="7:20" s="145" customFormat="1" hidden="1">
      <c r="G1807" s="152"/>
      <c r="K1807" s="128"/>
      <c r="M1807" s="114" t="s">
        <v>2470</v>
      </c>
      <c r="N1807" s="118">
        <v>5.6</v>
      </c>
      <c r="O1807" s="118">
        <v>5.9</v>
      </c>
      <c r="P1807" s="119">
        <f t="shared" si="29"/>
        <v>0.4</v>
      </c>
      <c r="Q1807" s="122" t="s">
        <v>1244</v>
      </c>
      <c r="R1807" s="121" t="s">
        <v>4035</v>
      </c>
      <c r="S1807" s="122">
        <v>0.4</v>
      </c>
      <c r="T1807" s="122" t="s">
        <v>719</v>
      </c>
    </row>
    <row r="1808" spans="7:20" s="145" customFormat="1" hidden="1">
      <c r="G1808" s="152"/>
      <c r="K1808" s="128"/>
      <c r="M1808" s="114" t="s">
        <v>2471</v>
      </c>
      <c r="N1808" s="118">
        <v>3</v>
      </c>
      <c r="O1808" s="118">
        <v>9</v>
      </c>
      <c r="P1808" s="119">
        <f t="shared" si="29"/>
        <v>0.5</v>
      </c>
      <c r="Q1808" s="122" t="s">
        <v>2472</v>
      </c>
      <c r="R1808" s="121" t="s">
        <v>4197</v>
      </c>
      <c r="S1808" s="122">
        <v>0.5</v>
      </c>
      <c r="T1808" s="122" t="s">
        <v>234</v>
      </c>
    </row>
    <row r="1809" spans="7:20" s="145" customFormat="1" hidden="1">
      <c r="G1809" s="152"/>
      <c r="K1809" s="128"/>
      <c r="M1809" s="114" t="s">
        <v>2578</v>
      </c>
      <c r="N1809" s="118">
        <v>3.1</v>
      </c>
      <c r="O1809" s="118">
        <v>9</v>
      </c>
      <c r="P1809" s="119">
        <f t="shared" si="29"/>
        <v>0.6</v>
      </c>
      <c r="Q1809" s="122" t="s">
        <v>262</v>
      </c>
      <c r="R1809" s="121" t="s">
        <v>4130</v>
      </c>
      <c r="S1809" s="122">
        <v>0.6</v>
      </c>
      <c r="T1809" s="122" t="s">
        <v>468</v>
      </c>
    </row>
    <row r="1810" spans="7:20" s="145" customFormat="1" hidden="1">
      <c r="G1810" s="152"/>
      <c r="K1810" s="128"/>
      <c r="M1810" s="114" t="s">
        <v>2579</v>
      </c>
      <c r="N1810" s="118">
        <v>3.3</v>
      </c>
      <c r="O1810" s="118">
        <v>7.8</v>
      </c>
      <c r="P1810" s="119">
        <f t="shared" si="29"/>
        <v>0.7</v>
      </c>
      <c r="Q1810" s="122" t="s">
        <v>979</v>
      </c>
      <c r="R1810" s="121" t="s">
        <v>3773</v>
      </c>
      <c r="S1810" s="122">
        <v>0.7</v>
      </c>
      <c r="T1810" s="122" t="s">
        <v>213</v>
      </c>
    </row>
    <row r="1811" spans="7:20" s="145" customFormat="1" hidden="1">
      <c r="G1811" s="152"/>
      <c r="K1811" s="128"/>
      <c r="M1811" s="114" t="s">
        <v>2698</v>
      </c>
      <c r="N1811" s="118">
        <v>1.2</v>
      </c>
      <c r="O1811" s="118">
        <v>9.9</v>
      </c>
      <c r="P1811" s="119">
        <f t="shared" si="29"/>
        <v>0.6</v>
      </c>
      <c r="Q1811" s="120" t="s">
        <v>30</v>
      </c>
      <c r="R1811" s="121" t="s">
        <v>4558</v>
      </c>
      <c r="S1811" s="122">
        <v>0.6</v>
      </c>
      <c r="T1811" s="122" t="s">
        <v>468</v>
      </c>
    </row>
    <row r="1812" spans="7:20" s="145" customFormat="1" hidden="1">
      <c r="G1812" s="152"/>
      <c r="K1812" s="128"/>
      <c r="M1812" s="114" t="s">
        <v>2696</v>
      </c>
      <c r="N1812" s="118">
        <v>0.7</v>
      </c>
      <c r="O1812" s="118">
        <v>5.4</v>
      </c>
      <c r="P1812" s="119">
        <f t="shared" si="29"/>
        <v>0.6</v>
      </c>
      <c r="Q1812" s="120" t="s">
        <v>30</v>
      </c>
      <c r="R1812" s="121" t="s">
        <v>3772</v>
      </c>
      <c r="S1812" s="122">
        <v>0.6</v>
      </c>
      <c r="T1812" s="122" t="s">
        <v>468</v>
      </c>
    </row>
    <row r="1813" spans="7:20" s="145" customFormat="1" hidden="1">
      <c r="G1813" s="152"/>
      <c r="K1813" s="128"/>
      <c r="M1813" s="114" t="s">
        <v>2697</v>
      </c>
      <c r="N1813" s="118">
        <v>8.8000000000000007</v>
      </c>
      <c r="O1813" s="118">
        <v>70.2</v>
      </c>
      <c r="P1813" s="119">
        <f t="shared" si="29"/>
        <v>0.6</v>
      </c>
      <c r="Q1813" s="120" t="s">
        <v>147</v>
      </c>
      <c r="R1813" s="121" t="s">
        <v>4127</v>
      </c>
      <c r="S1813" s="122">
        <v>0.6</v>
      </c>
      <c r="T1813" s="122" t="s">
        <v>468</v>
      </c>
    </row>
    <row r="1814" spans="7:20" s="145" customFormat="1" hidden="1">
      <c r="G1814" s="152"/>
      <c r="K1814" s="128"/>
      <c r="M1814" s="114" t="s">
        <v>2799</v>
      </c>
      <c r="N1814" s="118">
        <v>1.2</v>
      </c>
      <c r="O1814" s="118">
        <v>11.2</v>
      </c>
      <c r="P1814" s="119">
        <f t="shared" si="29"/>
        <v>0.9</v>
      </c>
      <c r="Q1814" s="122" t="s">
        <v>371</v>
      </c>
      <c r="R1814" s="121" t="s">
        <v>3898</v>
      </c>
      <c r="S1814" s="122">
        <v>0.9</v>
      </c>
      <c r="T1814" s="122" t="s">
        <v>166</v>
      </c>
    </row>
    <row r="1815" spans="7:20" s="145" customFormat="1" hidden="1">
      <c r="G1815" s="152"/>
      <c r="K1815" s="128"/>
      <c r="M1815" s="114" t="s">
        <v>2904</v>
      </c>
      <c r="N1815" s="118">
        <v>1.2</v>
      </c>
      <c r="O1815" s="118">
        <v>11.2</v>
      </c>
      <c r="P1815" s="119">
        <f t="shared" si="29"/>
        <v>0.9</v>
      </c>
      <c r="Q1815" s="122" t="s">
        <v>1798</v>
      </c>
      <c r="R1815" s="121" t="s">
        <v>3898</v>
      </c>
      <c r="S1815" s="122">
        <v>0.9</v>
      </c>
      <c r="T1815" s="122" t="s">
        <v>166</v>
      </c>
    </row>
    <row r="1816" spans="7:20" s="145" customFormat="1" hidden="1">
      <c r="G1816" s="152"/>
      <c r="K1816" s="128"/>
      <c r="M1816" s="114" t="s">
        <v>2705</v>
      </c>
      <c r="N1816" s="118">
        <v>1.2</v>
      </c>
      <c r="O1816" s="118">
        <v>11.2</v>
      </c>
      <c r="P1816" s="119">
        <f t="shared" si="29"/>
        <v>0.16</v>
      </c>
      <c r="Q1816" s="122" t="s">
        <v>351</v>
      </c>
      <c r="R1816" s="121" t="s">
        <v>3898</v>
      </c>
      <c r="S1816" s="122">
        <v>0.16</v>
      </c>
      <c r="T1816" s="122" t="s">
        <v>3879</v>
      </c>
    </row>
    <row r="1817" spans="7:20" s="145" customFormat="1" hidden="1">
      <c r="G1817" s="152"/>
      <c r="K1817" s="128"/>
      <c r="M1817" s="114" t="s">
        <v>2588</v>
      </c>
      <c r="N1817" s="118">
        <v>1.2</v>
      </c>
      <c r="O1817" s="118">
        <v>11.2</v>
      </c>
      <c r="P1817" s="119">
        <f t="shared" si="29"/>
        <v>0.75</v>
      </c>
      <c r="Q1817" s="122" t="s">
        <v>499</v>
      </c>
      <c r="R1817" s="121" t="s">
        <v>3898</v>
      </c>
      <c r="S1817" s="122">
        <v>0.75</v>
      </c>
      <c r="T1817" s="122" t="s">
        <v>438</v>
      </c>
    </row>
    <row r="1818" spans="7:20" s="145" customFormat="1" hidden="1">
      <c r="G1818" s="152"/>
      <c r="K1818" s="128"/>
      <c r="M1818" s="114" t="s">
        <v>2589</v>
      </c>
      <c r="N1818" s="118">
        <v>1.2</v>
      </c>
      <c r="O1818" s="118">
        <v>11.2</v>
      </c>
      <c r="P1818" s="119">
        <f t="shared" si="29"/>
        <v>0.8</v>
      </c>
      <c r="Q1818" s="122" t="s">
        <v>982</v>
      </c>
      <c r="R1818" s="121" t="s">
        <v>3898</v>
      </c>
      <c r="S1818" s="122">
        <v>0.8</v>
      </c>
      <c r="T1818" s="122" t="s">
        <v>1619</v>
      </c>
    </row>
    <row r="1819" spans="7:20" s="145" customFormat="1" hidden="1">
      <c r="G1819" s="152"/>
      <c r="K1819" s="128"/>
      <c r="M1819" s="114" t="s">
        <v>2590</v>
      </c>
      <c r="N1819" s="118">
        <v>0.9</v>
      </c>
      <c r="O1819" s="118">
        <v>4.9000000000000004</v>
      </c>
      <c r="P1819" s="119">
        <f t="shared" si="29"/>
        <v>0.18</v>
      </c>
      <c r="Q1819" s="120" t="s">
        <v>30</v>
      </c>
      <c r="R1819" s="121" t="s">
        <v>4540</v>
      </c>
      <c r="S1819" s="122">
        <v>0.18</v>
      </c>
      <c r="T1819" s="122" t="s">
        <v>728</v>
      </c>
    </row>
    <row r="1820" spans="7:20" s="145" customFormat="1" hidden="1">
      <c r="G1820" s="152"/>
      <c r="K1820" s="128"/>
      <c r="M1820" s="114" t="s">
        <v>2482</v>
      </c>
      <c r="N1820" s="118">
        <v>1</v>
      </c>
      <c r="O1820" s="118">
        <v>8</v>
      </c>
      <c r="P1820" s="119">
        <f t="shared" si="29"/>
        <v>0.85</v>
      </c>
      <c r="Q1820" s="120" t="s">
        <v>30</v>
      </c>
      <c r="R1820" s="121" t="s">
        <v>4289</v>
      </c>
      <c r="S1820" s="122">
        <v>0.85</v>
      </c>
      <c r="T1820" s="122" t="s">
        <v>2312</v>
      </c>
    </row>
    <row r="1821" spans="7:20" s="145" customFormat="1" hidden="1">
      <c r="G1821" s="152"/>
      <c r="K1821" s="128"/>
      <c r="M1821" s="114" t="s">
        <v>2483</v>
      </c>
      <c r="N1821" s="118">
        <v>0.6</v>
      </c>
      <c r="O1821" s="118">
        <v>8.5</v>
      </c>
      <c r="P1821" s="119">
        <f t="shared" si="29"/>
        <v>0.28000000000000003</v>
      </c>
      <c r="Q1821" s="120" t="s">
        <v>30</v>
      </c>
      <c r="R1821" s="121" t="s">
        <v>4295</v>
      </c>
      <c r="S1821" s="122">
        <v>0.28000000000000003</v>
      </c>
      <c r="T1821" s="122" t="s">
        <v>1624</v>
      </c>
    </row>
    <row r="1822" spans="7:20" s="145" customFormat="1" hidden="1">
      <c r="G1822" s="152"/>
      <c r="K1822" s="128"/>
      <c r="M1822" s="114" t="s">
        <v>2484</v>
      </c>
      <c r="N1822" s="118">
        <v>0.9</v>
      </c>
      <c r="O1822" s="118">
        <v>8.6</v>
      </c>
      <c r="P1822" s="119">
        <f t="shared" si="29"/>
        <v>0.51</v>
      </c>
      <c r="Q1822" s="120" t="s">
        <v>30</v>
      </c>
      <c r="R1822" s="121" t="s">
        <v>3956</v>
      </c>
      <c r="S1822" s="122">
        <v>0.51</v>
      </c>
      <c r="T1822" s="122" t="s">
        <v>1571</v>
      </c>
    </row>
    <row r="1823" spans="7:20" s="145" customFormat="1" hidden="1">
      <c r="G1823" s="152"/>
      <c r="K1823" s="128"/>
      <c r="M1823" s="114" t="s">
        <v>2485</v>
      </c>
      <c r="N1823" s="118">
        <v>0.6</v>
      </c>
      <c r="O1823" s="118">
        <v>8.1</v>
      </c>
      <c r="P1823" s="119">
        <f t="shared" si="29"/>
        <v>0.78</v>
      </c>
      <c r="Q1823" s="120" t="s">
        <v>30</v>
      </c>
      <c r="R1823" s="121" t="s">
        <v>3952</v>
      </c>
      <c r="S1823" s="122">
        <v>0.78</v>
      </c>
      <c r="T1823" s="122" t="s">
        <v>956</v>
      </c>
    </row>
    <row r="1824" spans="7:20" s="145" customFormat="1" hidden="1">
      <c r="G1824" s="152"/>
      <c r="K1824" s="128"/>
      <c r="M1824" s="114" t="s">
        <v>2486</v>
      </c>
      <c r="N1824" s="118">
        <v>0.3</v>
      </c>
      <c r="O1824" s="118">
        <v>3.7</v>
      </c>
      <c r="P1824" s="119">
        <f t="shared" si="29"/>
        <v>0.87</v>
      </c>
      <c r="Q1824" s="120" t="s">
        <v>30</v>
      </c>
      <c r="R1824" s="121" t="s">
        <v>3780</v>
      </c>
      <c r="S1824" s="122">
        <v>0.87</v>
      </c>
      <c r="T1824" s="122" t="s">
        <v>287</v>
      </c>
    </row>
    <row r="1825" spans="7:20" s="145" customFormat="1" hidden="1">
      <c r="G1825" s="152"/>
      <c r="K1825" s="128"/>
      <c r="M1825" s="114" t="s">
        <v>2487</v>
      </c>
      <c r="N1825" s="118">
        <v>14.7</v>
      </c>
      <c r="O1825" s="118">
        <v>0</v>
      </c>
      <c r="P1825" s="119">
        <f t="shared" si="29"/>
        <v>0.68</v>
      </c>
      <c r="Q1825" s="122" t="s">
        <v>213</v>
      </c>
      <c r="R1825" s="121" t="s">
        <v>3972</v>
      </c>
      <c r="S1825" s="122">
        <v>0.68</v>
      </c>
      <c r="T1825" s="122" t="s">
        <v>799</v>
      </c>
    </row>
    <row r="1826" spans="7:20" s="145" customFormat="1" hidden="1">
      <c r="G1826" s="152"/>
      <c r="K1826" s="128"/>
      <c r="M1826" s="114" t="s">
        <v>2488</v>
      </c>
      <c r="N1826" s="118">
        <v>0.8</v>
      </c>
      <c r="O1826" s="118">
        <v>8.1999999999999993</v>
      </c>
      <c r="P1826" s="119">
        <f t="shared" si="29"/>
        <v>0.84</v>
      </c>
      <c r="Q1826" s="120" t="s">
        <v>172</v>
      </c>
      <c r="R1826" s="121" t="s">
        <v>3956</v>
      </c>
      <c r="S1826" s="122">
        <v>0.84</v>
      </c>
      <c r="T1826" s="122" t="s">
        <v>841</v>
      </c>
    </row>
    <row r="1827" spans="7:20" s="145" customFormat="1" hidden="1">
      <c r="G1827" s="152"/>
      <c r="K1827" s="128"/>
      <c r="M1827" s="114" t="s">
        <v>2594</v>
      </c>
      <c r="N1827" s="118">
        <v>0.8</v>
      </c>
      <c r="O1827" s="118">
        <v>5.8</v>
      </c>
      <c r="P1827" s="119">
        <f t="shared" si="29"/>
        <v>0.77</v>
      </c>
      <c r="Q1827" s="122" t="s">
        <v>51</v>
      </c>
      <c r="R1827" s="121" t="s">
        <v>4554</v>
      </c>
      <c r="S1827" s="122">
        <v>0.77</v>
      </c>
      <c r="T1827" s="122" t="s">
        <v>647</v>
      </c>
    </row>
    <row r="1828" spans="7:20" s="145" customFormat="1" hidden="1">
      <c r="G1828" s="152"/>
      <c r="K1828" s="128"/>
      <c r="M1828" s="114" t="s">
        <v>2595</v>
      </c>
      <c r="N1828" s="118">
        <v>9</v>
      </c>
      <c r="O1828" s="118" t="s">
        <v>147</v>
      </c>
      <c r="P1828" s="119">
        <f t="shared" si="29"/>
        <v>0.65</v>
      </c>
      <c r="Q1828" s="122" t="s">
        <v>15</v>
      </c>
      <c r="R1828" s="121" t="s">
        <v>147</v>
      </c>
      <c r="S1828" s="122">
        <v>0.65</v>
      </c>
      <c r="T1828" s="122" t="s">
        <v>444</v>
      </c>
    </row>
    <row r="1829" spans="7:20" s="145" customFormat="1" hidden="1">
      <c r="G1829" s="152"/>
      <c r="K1829" s="128"/>
      <c r="M1829" s="114" t="s">
        <v>2596</v>
      </c>
      <c r="N1829" s="118">
        <v>1.8</v>
      </c>
      <c r="O1829" s="118" t="s">
        <v>147</v>
      </c>
      <c r="P1829" s="119">
        <f t="shared" si="29"/>
        <v>0.47</v>
      </c>
      <c r="Q1829" s="122" t="s">
        <v>424</v>
      </c>
      <c r="R1829" s="121" t="s">
        <v>147</v>
      </c>
      <c r="S1829" s="122">
        <v>0.47</v>
      </c>
      <c r="T1829" s="122" t="s">
        <v>1495</v>
      </c>
    </row>
    <row r="1830" spans="7:20" s="145" customFormat="1" hidden="1">
      <c r="G1830" s="152"/>
      <c r="K1830" s="128"/>
      <c r="M1830" s="114" t="s">
        <v>2597</v>
      </c>
      <c r="N1830" s="118">
        <v>1</v>
      </c>
      <c r="O1830" s="118">
        <v>11.7</v>
      </c>
      <c r="P1830" s="119">
        <f t="shared" si="29"/>
        <v>0.1</v>
      </c>
      <c r="Q1830" s="120" t="s">
        <v>30</v>
      </c>
      <c r="R1830" s="121" t="s">
        <v>4375</v>
      </c>
      <c r="S1830" s="122">
        <v>0.1</v>
      </c>
      <c r="T1830" s="122" t="s">
        <v>728</v>
      </c>
    </row>
    <row r="1831" spans="7:20" s="145" customFormat="1" hidden="1">
      <c r="G1831" s="152"/>
      <c r="K1831" s="128"/>
      <c r="M1831" s="114" t="s">
        <v>2718</v>
      </c>
      <c r="N1831" s="118">
        <v>3.9</v>
      </c>
      <c r="O1831" s="118">
        <v>13.4</v>
      </c>
      <c r="P1831" s="119">
        <f t="shared" si="29"/>
        <v>0.4</v>
      </c>
      <c r="Q1831" s="122" t="s">
        <v>595</v>
      </c>
      <c r="R1831" s="121" t="s">
        <v>4555</v>
      </c>
      <c r="S1831" s="122">
        <v>0.4</v>
      </c>
      <c r="T1831" s="122" t="s">
        <v>234</v>
      </c>
    </row>
    <row r="1832" spans="7:20" s="145" customFormat="1" hidden="1">
      <c r="G1832" s="152"/>
      <c r="K1832" s="128"/>
      <c r="M1832" s="114" t="s">
        <v>2719</v>
      </c>
      <c r="N1832" s="118">
        <v>3.9</v>
      </c>
      <c r="O1832" s="118">
        <v>13.5</v>
      </c>
      <c r="P1832" s="119">
        <f t="shared" si="29"/>
        <v>0.5</v>
      </c>
      <c r="Q1832" s="122" t="s">
        <v>799</v>
      </c>
      <c r="R1832" s="121" t="s">
        <v>4301</v>
      </c>
      <c r="S1832" s="122">
        <v>0.5</v>
      </c>
      <c r="T1832" s="122" t="s">
        <v>468</v>
      </c>
    </row>
    <row r="1833" spans="7:20" s="145" customFormat="1" hidden="1">
      <c r="G1833" s="152"/>
      <c r="K1833" s="128"/>
      <c r="M1833" s="114" t="s">
        <v>2720</v>
      </c>
      <c r="N1833" s="118">
        <v>3.8</v>
      </c>
      <c r="O1833" s="118">
        <v>13.3</v>
      </c>
      <c r="P1833" s="119">
        <f t="shared" si="29"/>
        <v>0.5</v>
      </c>
      <c r="Q1833" s="122" t="s">
        <v>2721</v>
      </c>
      <c r="R1833" s="121" t="s">
        <v>4218</v>
      </c>
      <c r="S1833" s="122">
        <v>0.5</v>
      </c>
      <c r="T1833" s="122" t="s">
        <v>468</v>
      </c>
    </row>
    <row r="1834" spans="7:20" s="145" customFormat="1" hidden="1">
      <c r="G1834" s="152"/>
      <c r="K1834" s="128"/>
      <c r="M1834" s="114" t="s">
        <v>2722</v>
      </c>
      <c r="N1834" s="118">
        <v>7.3</v>
      </c>
      <c r="O1834" s="118">
        <v>83.1</v>
      </c>
      <c r="P1834" s="119">
        <f t="shared" si="29"/>
        <v>0.5</v>
      </c>
      <c r="Q1834" s="122" t="s">
        <v>661</v>
      </c>
      <c r="R1834" s="121" t="s">
        <v>4058</v>
      </c>
      <c r="S1834" s="122">
        <v>0.5</v>
      </c>
      <c r="T1834" s="122" t="s">
        <v>468</v>
      </c>
    </row>
    <row r="1835" spans="7:20" s="145" customFormat="1" hidden="1">
      <c r="G1835" s="152"/>
      <c r="K1835" s="128"/>
      <c r="M1835" s="114" t="s">
        <v>2723</v>
      </c>
      <c r="N1835" s="118">
        <v>30.5</v>
      </c>
      <c r="O1835" s="118">
        <v>0</v>
      </c>
      <c r="P1835" s="119">
        <f t="shared" si="29"/>
        <v>0.1</v>
      </c>
      <c r="Q1835" s="120" t="s">
        <v>147</v>
      </c>
      <c r="R1835" s="121" t="s">
        <v>4129</v>
      </c>
      <c r="S1835" s="122">
        <v>0.1</v>
      </c>
      <c r="T1835" s="122" t="s">
        <v>728</v>
      </c>
    </row>
    <row r="1836" spans="7:20" s="145" customFormat="1" hidden="1">
      <c r="G1836" s="152"/>
      <c r="K1836" s="128"/>
      <c r="M1836" s="114" t="s">
        <v>2724</v>
      </c>
      <c r="N1836" s="118">
        <v>11.6</v>
      </c>
      <c r="O1836" s="118">
        <v>0</v>
      </c>
      <c r="P1836" s="119">
        <f t="shared" si="29"/>
        <v>0.5</v>
      </c>
      <c r="Q1836" s="120" t="s">
        <v>147</v>
      </c>
      <c r="R1836" s="121" t="s">
        <v>4560</v>
      </c>
      <c r="S1836" s="122">
        <v>0.5</v>
      </c>
      <c r="T1836" s="122" t="s">
        <v>468</v>
      </c>
    </row>
    <row r="1837" spans="7:20" s="145" customFormat="1" hidden="1">
      <c r="G1837" s="152"/>
      <c r="K1837" s="128"/>
      <c r="M1837" s="114" t="s">
        <v>2725</v>
      </c>
      <c r="N1837" s="118">
        <v>20</v>
      </c>
      <c r="O1837" s="118">
        <v>0</v>
      </c>
      <c r="P1837" s="119">
        <f t="shared" si="29"/>
        <v>0.65</v>
      </c>
      <c r="Q1837" s="122" t="s">
        <v>578</v>
      </c>
      <c r="R1837" s="121" t="s">
        <v>3914</v>
      </c>
      <c r="S1837" s="122">
        <v>0.65</v>
      </c>
      <c r="T1837" s="122" t="s">
        <v>690</v>
      </c>
    </row>
    <row r="1838" spans="7:20" s="145" customFormat="1" hidden="1">
      <c r="G1838" s="152"/>
      <c r="K1838" s="128"/>
      <c r="M1838" s="114" t="s">
        <v>2726</v>
      </c>
      <c r="N1838" s="118">
        <v>10.8</v>
      </c>
      <c r="O1838" s="118">
        <v>2.7</v>
      </c>
      <c r="P1838" s="119">
        <f t="shared" si="29"/>
        <v>0.2</v>
      </c>
      <c r="Q1838" s="120" t="s">
        <v>343</v>
      </c>
      <c r="R1838" s="121" t="s">
        <v>4415</v>
      </c>
      <c r="S1838" s="120">
        <v>0.2</v>
      </c>
      <c r="T1838" s="120" t="s">
        <v>466</v>
      </c>
    </row>
    <row r="1839" spans="7:20" s="145" customFormat="1" hidden="1">
      <c r="G1839" s="152"/>
      <c r="K1839" s="128"/>
      <c r="M1839" s="114" t="s">
        <v>2727</v>
      </c>
      <c r="N1839" s="118">
        <v>1.5</v>
      </c>
      <c r="O1839" s="118">
        <v>0.4</v>
      </c>
      <c r="P1839" s="119">
        <f t="shared" si="29"/>
        <v>0.2</v>
      </c>
      <c r="Q1839" s="120" t="s">
        <v>30</v>
      </c>
      <c r="R1839" s="121" t="s">
        <v>4392</v>
      </c>
      <c r="S1839" s="120">
        <v>0.2</v>
      </c>
      <c r="T1839" s="120" t="s">
        <v>466</v>
      </c>
    </row>
    <row r="1840" spans="7:20" s="145" customFormat="1" hidden="1">
      <c r="G1840" s="152"/>
      <c r="K1840" s="128"/>
      <c r="M1840" s="114" t="s">
        <v>2610</v>
      </c>
      <c r="N1840" s="118">
        <v>1.5</v>
      </c>
      <c r="O1840" s="118">
        <v>1.9</v>
      </c>
      <c r="P1840" s="119">
        <f t="shared" si="29"/>
        <v>0.2</v>
      </c>
      <c r="Q1840" s="122" t="s">
        <v>575</v>
      </c>
      <c r="R1840" s="121" t="s">
        <v>4376</v>
      </c>
      <c r="S1840" s="122">
        <v>0.2</v>
      </c>
      <c r="T1840" s="122" t="s">
        <v>466</v>
      </c>
    </row>
    <row r="1841" spans="7:20" s="145" customFormat="1" hidden="1">
      <c r="G1841" s="152"/>
      <c r="K1841" s="128"/>
      <c r="M1841" s="114" t="s">
        <v>2393</v>
      </c>
      <c r="N1841" s="118">
        <v>8.4</v>
      </c>
      <c r="O1841" s="118">
        <v>16.5</v>
      </c>
      <c r="P1841" s="119">
        <f t="shared" si="29"/>
        <v>0.3</v>
      </c>
      <c r="Q1841" s="122" t="s">
        <v>2394</v>
      </c>
      <c r="R1841" s="121" t="s">
        <v>4404</v>
      </c>
      <c r="S1841" s="122">
        <v>0.3</v>
      </c>
      <c r="T1841" s="122" t="s">
        <v>719</v>
      </c>
    </row>
    <row r="1842" spans="7:20" s="145" customFormat="1" hidden="1">
      <c r="G1842" s="152"/>
      <c r="K1842" s="128"/>
      <c r="M1842" s="114" t="s">
        <v>2395</v>
      </c>
      <c r="N1842" s="118">
        <v>7.9</v>
      </c>
      <c r="O1842" s="118">
        <v>17.2</v>
      </c>
      <c r="P1842" s="119">
        <f t="shared" si="29"/>
        <v>0.2</v>
      </c>
      <c r="Q1842" s="122" t="s">
        <v>2396</v>
      </c>
      <c r="R1842" s="121" t="s">
        <v>4327</v>
      </c>
      <c r="S1842" s="120">
        <v>0.2</v>
      </c>
      <c r="T1842" s="120" t="s">
        <v>466</v>
      </c>
    </row>
    <row r="1843" spans="7:20" s="145" customFormat="1" hidden="1">
      <c r="G1843" s="152"/>
      <c r="K1843" s="128"/>
      <c r="M1843" s="114" t="s">
        <v>2397</v>
      </c>
      <c r="N1843" s="118">
        <v>9.1999999999999993</v>
      </c>
      <c r="O1843" s="118">
        <v>18.2</v>
      </c>
      <c r="P1843" s="119">
        <f t="shared" si="29"/>
        <v>0.3</v>
      </c>
      <c r="Q1843" s="122" t="s">
        <v>1086</v>
      </c>
      <c r="R1843" s="121" t="s">
        <v>3897</v>
      </c>
      <c r="S1843" s="122">
        <v>0.3</v>
      </c>
      <c r="T1843" s="122" t="s">
        <v>719</v>
      </c>
    </row>
    <row r="1844" spans="7:20" s="145" customFormat="1" hidden="1">
      <c r="G1844" s="152"/>
      <c r="K1844" s="128"/>
      <c r="M1844" s="114" t="s">
        <v>2398</v>
      </c>
      <c r="N1844" s="118">
        <v>11.2</v>
      </c>
      <c r="O1844" s="118">
        <v>24.6</v>
      </c>
      <c r="P1844" s="119">
        <f t="shared" si="29"/>
        <v>0.6</v>
      </c>
      <c r="Q1844" s="122" t="s">
        <v>2399</v>
      </c>
      <c r="R1844" s="121" t="s">
        <v>3990</v>
      </c>
      <c r="S1844" s="122">
        <v>0.6</v>
      </c>
      <c r="T1844" s="122" t="s">
        <v>213</v>
      </c>
    </row>
    <row r="1845" spans="7:20" s="145" customFormat="1" hidden="1">
      <c r="G1845" s="152"/>
      <c r="K1845" s="128"/>
      <c r="M1845" s="114" t="s">
        <v>2506</v>
      </c>
      <c r="N1845" s="118">
        <v>8.6</v>
      </c>
      <c r="O1845" s="118">
        <v>23.9</v>
      </c>
      <c r="P1845" s="119">
        <f t="shared" si="29"/>
        <v>0.79</v>
      </c>
      <c r="Q1845" s="122" t="s">
        <v>2507</v>
      </c>
      <c r="R1845" s="121" t="s">
        <v>3895</v>
      </c>
      <c r="S1845" s="122">
        <v>0.79</v>
      </c>
      <c r="T1845" s="122" t="s">
        <v>166</v>
      </c>
    </row>
    <row r="1846" spans="7:20" s="145" customFormat="1" hidden="1">
      <c r="G1846" s="152"/>
      <c r="K1846" s="128"/>
      <c r="M1846" s="114" t="s">
        <v>2406</v>
      </c>
      <c r="N1846" s="118">
        <v>12.5</v>
      </c>
      <c r="O1846" s="118">
        <v>28.9</v>
      </c>
      <c r="P1846" s="119">
        <f t="shared" si="29"/>
        <v>0.83</v>
      </c>
      <c r="Q1846" s="122" t="s">
        <v>2407</v>
      </c>
      <c r="R1846" s="121" t="s">
        <v>3775</v>
      </c>
      <c r="S1846" s="122">
        <v>0.83</v>
      </c>
      <c r="T1846" s="122" t="s">
        <v>176</v>
      </c>
    </row>
    <row r="1847" spans="7:20" s="145" customFormat="1" hidden="1">
      <c r="G1847" s="152"/>
      <c r="K1847" s="128"/>
      <c r="M1847" s="114" t="s">
        <v>2408</v>
      </c>
      <c r="N1847" s="118">
        <v>9.1999999999999993</v>
      </c>
      <c r="O1847" s="118">
        <v>28.4</v>
      </c>
      <c r="P1847" s="119">
        <f t="shared" si="29"/>
        <v>0.24</v>
      </c>
      <c r="Q1847" s="122" t="s">
        <v>1911</v>
      </c>
      <c r="R1847" s="121" t="s">
        <v>4504</v>
      </c>
      <c r="S1847" s="122">
        <v>0.24</v>
      </c>
      <c r="T1847" s="122" t="s">
        <v>1383</v>
      </c>
    </row>
    <row r="1848" spans="7:20" s="145" customFormat="1" hidden="1">
      <c r="G1848" s="152"/>
      <c r="K1848" s="128"/>
      <c r="M1848" s="114" t="s">
        <v>2291</v>
      </c>
      <c r="N1848" s="118">
        <v>14.6</v>
      </c>
      <c r="O1848" s="118">
        <v>30</v>
      </c>
      <c r="P1848" s="119">
        <f t="shared" si="29"/>
        <v>0.26</v>
      </c>
      <c r="Q1848" s="122" t="s">
        <v>1492</v>
      </c>
      <c r="R1848" s="121" t="s">
        <v>4271</v>
      </c>
      <c r="S1848" s="122">
        <v>0.26</v>
      </c>
      <c r="T1848" s="122" t="s">
        <v>982</v>
      </c>
    </row>
    <row r="1849" spans="7:20" s="145" customFormat="1" hidden="1">
      <c r="G1849" s="152"/>
      <c r="K1849" s="128"/>
      <c r="M1849" s="114" t="s">
        <v>2414</v>
      </c>
      <c r="N1849" s="118">
        <v>6.4</v>
      </c>
      <c r="O1849" s="118">
        <v>21.4</v>
      </c>
      <c r="P1849" s="119">
        <f t="shared" si="29"/>
        <v>0.67</v>
      </c>
      <c r="Q1849" s="122" t="s">
        <v>377</v>
      </c>
      <c r="R1849" s="121" t="s">
        <v>4556</v>
      </c>
      <c r="S1849" s="122">
        <v>0.67</v>
      </c>
      <c r="T1849" s="122" t="s">
        <v>954</v>
      </c>
    </row>
    <row r="1850" spans="7:20" s="145" customFormat="1" hidden="1">
      <c r="G1850" s="152"/>
      <c r="K1850" s="128"/>
      <c r="M1850" s="114" t="s">
        <v>2415</v>
      </c>
      <c r="N1850" s="118">
        <v>8.1</v>
      </c>
      <c r="O1850" s="118">
        <v>19.7</v>
      </c>
      <c r="P1850" s="119">
        <f t="shared" si="29"/>
        <v>0.7</v>
      </c>
      <c r="Q1850" s="122" t="s">
        <v>977</v>
      </c>
      <c r="R1850" s="121" t="s">
        <v>22</v>
      </c>
      <c r="S1850" s="122">
        <v>0.7</v>
      </c>
      <c r="T1850" s="122" t="s">
        <v>2803</v>
      </c>
    </row>
    <row r="1851" spans="7:20" s="145" customFormat="1" hidden="1">
      <c r="G1851" s="152"/>
      <c r="K1851" s="128"/>
      <c r="M1851" s="114" t="s">
        <v>2521</v>
      </c>
      <c r="N1851" s="118">
        <v>7.8</v>
      </c>
      <c r="O1851" s="118">
        <v>53.3</v>
      </c>
      <c r="P1851" s="119">
        <f t="shared" si="29"/>
        <v>0.17</v>
      </c>
      <c r="Q1851" s="120" t="s">
        <v>147</v>
      </c>
      <c r="R1851" s="121" t="s">
        <v>4162</v>
      </c>
      <c r="S1851" s="122">
        <v>0.17</v>
      </c>
      <c r="T1851" s="122" t="s">
        <v>1624</v>
      </c>
    </row>
    <row r="1852" spans="7:20" s="145" customFormat="1" hidden="1">
      <c r="G1852" s="152"/>
      <c r="K1852" s="128"/>
      <c r="M1852" s="114" t="s">
        <v>2522</v>
      </c>
      <c r="N1852" s="118">
        <v>6.9</v>
      </c>
      <c r="O1852" s="118">
        <v>26.6</v>
      </c>
      <c r="P1852" s="119">
        <f t="shared" si="29"/>
        <v>0.66</v>
      </c>
      <c r="Q1852" s="122" t="s">
        <v>1910</v>
      </c>
      <c r="R1852" s="121" t="s">
        <v>3937</v>
      </c>
      <c r="S1852" s="122">
        <v>0.66</v>
      </c>
      <c r="T1852" s="122" t="s">
        <v>1619</v>
      </c>
    </row>
    <row r="1853" spans="7:20" s="145" customFormat="1" hidden="1">
      <c r="G1853" s="152"/>
      <c r="K1853" s="128"/>
      <c r="M1853" s="114" t="s">
        <v>2635</v>
      </c>
      <c r="N1853" s="118">
        <v>6.9</v>
      </c>
      <c r="O1853" s="118">
        <v>26.7</v>
      </c>
      <c r="P1853" s="119">
        <f t="shared" si="29"/>
        <v>0.73</v>
      </c>
      <c r="Q1853" s="122" t="s">
        <v>1067</v>
      </c>
      <c r="R1853" s="121" t="s">
        <v>4039</v>
      </c>
      <c r="S1853" s="120">
        <v>0.73</v>
      </c>
      <c r="T1853" s="120" t="s">
        <v>56</v>
      </c>
    </row>
    <row r="1854" spans="7:20" s="145" customFormat="1" hidden="1">
      <c r="G1854" s="152"/>
      <c r="K1854" s="128"/>
      <c r="M1854" s="114" t="s">
        <v>2636</v>
      </c>
      <c r="N1854" s="118">
        <v>7.6</v>
      </c>
      <c r="O1854" s="118">
        <v>23.4</v>
      </c>
      <c r="P1854" s="119">
        <f t="shared" si="29"/>
        <v>0.73</v>
      </c>
      <c r="Q1854" s="122" t="s">
        <v>692</v>
      </c>
      <c r="R1854" s="121" t="s">
        <v>3933</v>
      </c>
      <c r="S1854" s="122">
        <v>0.73</v>
      </c>
      <c r="T1854" s="122" t="s">
        <v>56</v>
      </c>
    </row>
    <row r="1855" spans="7:20" s="145" customFormat="1" hidden="1">
      <c r="G1855" s="152"/>
      <c r="K1855" s="128"/>
      <c r="M1855" s="114" t="s">
        <v>2752</v>
      </c>
      <c r="N1855" s="118">
        <v>4.0999999999999996</v>
      </c>
      <c r="O1855" s="118">
        <v>15.8</v>
      </c>
      <c r="P1855" s="119">
        <f t="shared" si="29"/>
        <v>0.32</v>
      </c>
      <c r="Q1855" s="122" t="s">
        <v>2852</v>
      </c>
      <c r="R1855" s="121" t="s">
        <v>3935</v>
      </c>
      <c r="S1855" s="122">
        <v>0.32</v>
      </c>
      <c r="T1855" s="122" t="s">
        <v>459</v>
      </c>
    </row>
    <row r="1856" spans="7:20" s="145" customFormat="1" hidden="1">
      <c r="G1856" s="152"/>
      <c r="K1856" s="128"/>
      <c r="M1856" s="114" t="s">
        <v>2956</v>
      </c>
      <c r="N1856" s="118">
        <v>4.4000000000000004</v>
      </c>
      <c r="O1856" s="118">
        <v>14.2</v>
      </c>
      <c r="P1856" s="119">
        <f t="shared" si="29"/>
        <v>0.34</v>
      </c>
      <c r="Q1856" s="122" t="s">
        <v>2957</v>
      </c>
      <c r="R1856" s="121" t="s">
        <v>3893</v>
      </c>
      <c r="S1856" s="122">
        <v>0.34</v>
      </c>
      <c r="T1856" s="122" t="s">
        <v>234</v>
      </c>
    </row>
    <row r="1857" spans="7:20" s="145" customFormat="1" hidden="1">
      <c r="G1857" s="152"/>
      <c r="K1857" s="128"/>
      <c r="M1857" s="114" t="s">
        <v>2756</v>
      </c>
      <c r="N1857" s="118">
        <v>6.3</v>
      </c>
      <c r="O1857" s="118">
        <v>37.9</v>
      </c>
      <c r="P1857" s="119">
        <f t="shared" si="29"/>
        <v>0.35</v>
      </c>
      <c r="Q1857" s="122" t="s">
        <v>1067</v>
      </c>
      <c r="R1857" s="121" t="s">
        <v>3999</v>
      </c>
      <c r="S1857" s="122">
        <v>0.35</v>
      </c>
      <c r="T1857" s="122" t="s">
        <v>497</v>
      </c>
    </row>
    <row r="1858" spans="7:20" s="145" customFormat="1" hidden="1">
      <c r="G1858" s="152"/>
      <c r="K1858" s="128"/>
      <c r="M1858" s="114" t="s">
        <v>2757</v>
      </c>
      <c r="N1858" s="118">
        <v>6.3</v>
      </c>
      <c r="O1858" s="118">
        <v>37.9</v>
      </c>
      <c r="P1858" s="119">
        <f t="shared" si="29"/>
        <v>0.75</v>
      </c>
      <c r="Q1858" s="122" t="s">
        <v>1067</v>
      </c>
      <c r="R1858" s="121" t="s">
        <v>3999</v>
      </c>
      <c r="S1858" s="122">
        <v>0.75</v>
      </c>
      <c r="T1858" s="122" t="s">
        <v>287</v>
      </c>
    </row>
    <row r="1859" spans="7:20" s="145" customFormat="1" hidden="1">
      <c r="G1859" s="152"/>
      <c r="K1859" s="128"/>
      <c r="M1859" s="114" t="s">
        <v>2642</v>
      </c>
      <c r="N1859" s="118">
        <v>6.3</v>
      </c>
      <c r="O1859" s="118">
        <v>37.799999999999997</v>
      </c>
      <c r="P1859" s="119">
        <f t="shared" si="29"/>
        <v>0.61</v>
      </c>
      <c r="Q1859" s="122" t="s">
        <v>668</v>
      </c>
      <c r="R1859" s="121" t="s">
        <v>4144</v>
      </c>
      <c r="S1859" s="122">
        <v>0.61</v>
      </c>
      <c r="T1859" s="122" t="s">
        <v>424</v>
      </c>
    </row>
    <row r="1860" spans="7:20" s="145" customFormat="1" hidden="1">
      <c r="G1860" s="152"/>
      <c r="K1860" s="128"/>
      <c r="M1860" s="114" t="s">
        <v>2643</v>
      </c>
      <c r="N1860" s="118">
        <v>21.8</v>
      </c>
      <c r="O1860" s="118">
        <v>0</v>
      </c>
      <c r="P1860" s="119">
        <f t="shared" si="29"/>
        <v>0.18</v>
      </c>
      <c r="Q1860" s="122" t="s">
        <v>875</v>
      </c>
      <c r="R1860" s="121" t="s">
        <v>4024</v>
      </c>
      <c r="S1860" s="122">
        <v>0.18</v>
      </c>
      <c r="T1860" s="122" t="s">
        <v>1418</v>
      </c>
    </row>
    <row r="1861" spans="7:20" s="145" customFormat="1" hidden="1">
      <c r="G1861" s="152"/>
      <c r="K1861" s="128"/>
      <c r="M1861" s="114" t="s">
        <v>2536</v>
      </c>
      <c r="N1861" s="118">
        <v>20.5</v>
      </c>
      <c r="O1861" s="118">
        <v>0</v>
      </c>
      <c r="P1861" s="119">
        <f t="shared" si="29"/>
        <v>0.18</v>
      </c>
      <c r="Q1861" s="122" t="s">
        <v>1624</v>
      </c>
      <c r="R1861" s="121" t="s">
        <v>4462</v>
      </c>
      <c r="S1861" s="122">
        <v>0.18</v>
      </c>
      <c r="T1861" s="122" t="s">
        <v>1418</v>
      </c>
    </row>
    <row r="1862" spans="7:20" s="145" customFormat="1" hidden="1">
      <c r="G1862" s="152"/>
      <c r="K1862" s="128"/>
      <c r="M1862" s="114" t="s">
        <v>2537</v>
      </c>
      <c r="N1862" s="118">
        <v>14.9</v>
      </c>
      <c r="O1862" s="118">
        <v>0</v>
      </c>
      <c r="P1862" s="119">
        <f t="shared" si="29"/>
        <v>0.5</v>
      </c>
      <c r="Q1862" s="122" t="s">
        <v>497</v>
      </c>
      <c r="R1862" s="121" t="s">
        <v>4320</v>
      </c>
      <c r="S1862" s="122">
        <v>0.5</v>
      </c>
      <c r="T1862" s="122" t="s">
        <v>454</v>
      </c>
    </row>
    <row r="1863" spans="7:20" s="145" customFormat="1" hidden="1">
      <c r="G1863" s="152"/>
      <c r="K1863" s="128"/>
      <c r="M1863" s="114" t="s">
        <v>2538</v>
      </c>
      <c r="N1863" s="118">
        <v>11.5</v>
      </c>
      <c r="O1863" s="118">
        <v>28.3</v>
      </c>
      <c r="P1863" s="119">
        <f t="shared" si="29"/>
        <v>0.73</v>
      </c>
      <c r="Q1863" s="122" t="s">
        <v>2539</v>
      </c>
      <c r="R1863" s="121" t="s">
        <v>4030</v>
      </c>
      <c r="S1863" s="122">
        <v>0.73</v>
      </c>
      <c r="T1863" s="122" t="s">
        <v>287</v>
      </c>
    </row>
    <row r="1864" spans="7:20" s="145" customFormat="1" hidden="1">
      <c r="G1864" s="152"/>
      <c r="K1864" s="128"/>
      <c r="M1864" s="114" t="s">
        <v>2540</v>
      </c>
      <c r="N1864" s="118">
        <v>0.5</v>
      </c>
      <c r="O1864" s="118">
        <v>8.8000000000000007</v>
      </c>
      <c r="P1864" s="119">
        <f t="shared" si="29"/>
        <v>0.16</v>
      </c>
      <c r="Q1864" s="120" t="s">
        <v>30</v>
      </c>
      <c r="R1864" s="121" t="s">
        <v>3956</v>
      </c>
      <c r="S1864" s="122">
        <v>0.16</v>
      </c>
      <c r="T1864" s="122" t="s">
        <v>1418</v>
      </c>
    </row>
    <row r="1865" spans="7:20" s="145" customFormat="1" hidden="1">
      <c r="G1865" s="152"/>
      <c r="K1865" s="128"/>
      <c r="M1865" s="114" t="s">
        <v>2541</v>
      </c>
      <c r="N1865" s="118">
        <v>0.4</v>
      </c>
      <c r="O1865" s="118">
        <v>6.6</v>
      </c>
      <c r="P1865" s="119">
        <f t="shared" si="29"/>
        <v>0.72</v>
      </c>
      <c r="Q1865" s="120" t="s">
        <v>30</v>
      </c>
      <c r="R1865" s="121" t="s">
        <v>4554</v>
      </c>
      <c r="S1865" s="122">
        <v>0.72</v>
      </c>
      <c r="T1865" s="122" t="s">
        <v>287</v>
      </c>
    </row>
    <row r="1866" spans="7:20" s="145" customFormat="1" hidden="1">
      <c r="G1866" s="152"/>
      <c r="K1866" s="128"/>
      <c r="M1866" s="114" t="s">
        <v>2647</v>
      </c>
      <c r="N1866" s="118">
        <v>0.9</v>
      </c>
      <c r="O1866" s="118">
        <v>5.5</v>
      </c>
      <c r="P1866" s="119">
        <f t="shared" si="29"/>
        <v>0.2</v>
      </c>
      <c r="Q1866" s="120" t="s">
        <v>30</v>
      </c>
      <c r="R1866" s="121" t="s">
        <v>4554</v>
      </c>
      <c r="S1866" s="122">
        <v>0.2</v>
      </c>
      <c r="T1866" s="122" t="s">
        <v>719</v>
      </c>
    </row>
    <row r="1867" spans="7:20" s="145" customFormat="1" hidden="1">
      <c r="G1867" s="152"/>
      <c r="K1867" s="128"/>
      <c r="M1867" s="114" t="s">
        <v>2648</v>
      </c>
      <c r="N1867" s="118">
        <v>14.1</v>
      </c>
      <c r="O1867" s="118" t="s">
        <v>147</v>
      </c>
      <c r="P1867" s="119">
        <f t="shared" si="29"/>
        <v>0.4</v>
      </c>
      <c r="Q1867" s="122" t="s">
        <v>1135</v>
      </c>
      <c r="R1867" s="121" t="s">
        <v>147</v>
      </c>
      <c r="S1867" s="122">
        <v>0.4</v>
      </c>
      <c r="T1867" s="122" t="s">
        <v>468</v>
      </c>
    </row>
    <row r="1868" spans="7:20" s="145" customFormat="1" hidden="1">
      <c r="G1868" s="152"/>
      <c r="K1868" s="128"/>
      <c r="M1868" s="114" t="s">
        <v>2649</v>
      </c>
      <c r="N1868" s="118">
        <v>7.8</v>
      </c>
      <c r="O1868" s="118">
        <v>45.8</v>
      </c>
      <c r="P1868" s="119">
        <f t="shared" si="29"/>
        <v>0.6</v>
      </c>
      <c r="Q1868" s="122" t="s">
        <v>2650</v>
      </c>
      <c r="R1868" s="121" t="s">
        <v>3833</v>
      </c>
      <c r="S1868" s="122">
        <v>0.6</v>
      </c>
      <c r="T1868" s="122" t="s">
        <v>343</v>
      </c>
    </row>
    <row r="1869" spans="7:20" s="145" customFormat="1" hidden="1">
      <c r="G1869" s="152"/>
      <c r="K1869" s="128"/>
      <c r="M1869" s="114" t="s">
        <v>2651</v>
      </c>
      <c r="N1869" s="118">
        <v>19.899999999999999</v>
      </c>
      <c r="O1869" s="118">
        <v>0</v>
      </c>
      <c r="P1869" s="119">
        <f t="shared" ref="P1869:P1932" si="30">SUM(S1869:T1869)</f>
        <v>0.4</v>
      </c>
      <c r="Q1869" s="120" t="s">
        <v>166</v>
      </c>
      <c r="R1869" s="121" t="s">
        <v>3971</v>
      </c>
      <c r="S1869" s="122">
        <v>0.4</v>
      </c>
      <c r="T1869" s="122" t="s">
        <v>468</v>
      </c>
    </row>
    <row r="1870" spans="7:20" s="145" customFormat="1" hidden="1">
      <c r="G1870" s="152"/>
      <c r="K1870" s="128"/>
      <c r="M1870" s="114" t="s">
        <v>2652</v>
      </c>
      <c r="N1870" s="118">
        <v>15.8</v>
      </c>
      <c r="O1870" s="118">
        <v>14.5</v>
      </c>
      <c r="P1870" s="119">
        <f t="shared" si="30"/>
        <v>0.4</v>
      </c>
      <c r="Q1870" s="120" t="s">
        <v>147</v>
      </c>
      <c r="R1870" s="121" t="s">
        <v>3737</v>
      </c>
      <c r="S1870" s="122">
        <v>0.4</v>
      </c>
      <c r="T1870" s="122" t="s">
        <v>468</v>
      </c>
    </row>
    <row r="1871" spans="7:20" s="145" customFormat="1" hidden="1">
      <c r="G1871" s="152"/>
      <c r="K1871" s="128"/>
      <c r="M1871" s="114" t="s">
        <v>2767</v>
      </c>
      <c r="N1871" s="118">
        <v>3</v>
      </c>
      <c r="O1871" s="118">
        <v>2.7</v>
      </c>
      <c r="P1871" s="119">
        <f t="shared" si="30"/>
        <v>0.4</v>
      </c>
      <c r="Q1871" s="120" t="s">
        <v>147</v>
      </c>
      <c r="R1871" s="121" t="s">
        <v>4295</v>
      </c>
      <c r="S1871" s="122">
        <v>0.4</v>
      </c>
      <c r="T1871" s="122" t="s">
        <v>468</v>
      </c>
    </row>
    <row r="1872" spans="7:20" s="145" customFormat="1" hidden="1">
      <c r="G1872" s="152"/>
      <c r="K1872" s="128"/>
      <c r="M1872" s="114" t="s">
        <v>2768</v>
      </c>
      <c r="N1872" s="118">
        <v>1.6</v>
      </c>
      <c r="O1872" s="118">
        <v>12.9</v>
      </c>
      <c r="P1872" s="119">
        <f t="shared" si="30"/>
        <v>0.1</v>
      </c>
      <c r="Q1872" s="122" t="s">
        <v>343</v>
      </c>
      <c r="R1872" s="121" t="s">
        <v>4496</v>
      </c>
      <c r="S1872" s="122">
        <v>0.1</v>
      </c>
      <c r="T1872" s="122" t="s">
        <v>466</v>
      </c>
    </row>
    <row r="1873" spans="7:20" s="145" customFormat="1" hidden="1">
      <c r="G1873" s="152"/>
      <c r="K1873" s="128"/>
      <c r="M1873" s="114" t="s">
        <v>2769</v>
      </c>
      <c r="N1873" s="118">
        <v>1.8</v>
      </c>
      <c r="O1873" s="118">
        <v>12.5</v>
      </c>
      <c r="P1873" s="119">
        <f t="shared" si="30"/>
        <v>0.1</v>
      </c>
      <c r="Q1873" s="122" t="s">
        <v>343</v>
      </c>
      <c r="R1873" s="121" t="s">
        <v>3781</v>
      </c>
      <c r="S1873" s="122">
        <v>0.1</v>
      </c>
      <c r="T1873" s="122" t="s">
        <v>466</v>
      </c>
    </row>
    <row r="1874" spans="7:20" s="145" customFormat="1" hidden="1">
      <c r="G1874" s="152"/>
      <c r="K1874" s="128"/>
      <c r="M1874" s="114" t="s">
        <v>2770</v>
      </c>
      <c r="N1874" s="118">
        <v>36.700000000000003</v>
      </c>
      <c r="O1874" s="118">
        <v>0</v>
      </c>
      <c r="P1874" s="119">
        <f t="shared" si="30"/>
        <v>0.1</v>
      </c>
      <c r="Q1874" s="122" t="s">
        <v>670</v>
      </c>
      <c r="R1874" s="121" t="s">
        <v>3733</v>
      </c>
      <c r="S1874" s="122">
        <v>0.1</v>
      </c>
      <c r="T1874" s="122" t="s">
        <v>466</v>
      </c>
    </row>
    <row r="1875" spans="7:20" s="145" customFormat="1" hidden="1">
      <c r="G1875" s="152"/>
      <c r="K1875" s="128"/>
      <c r="M1875" s="114" t="s">
        <v>2771</v>
      </c>
      <c r="N1875" s="118">
        <v>22</v>
      </c>
      <c r="O1875" s="118">
        <v>0</v>
      </c>
      <c r="P1875" s="119">
        <f t="shared" si="30"/>
        <v>0.1</v>
      </c>
      <c r="Q1875" s="122" t="s">
        <v>543</v>
      </c>
      <c r="R1875" s="121" t="s">
        <v>4034</v>
      </c>
      <c r="S1875" s="122">
        <v>0.1</v>
      </c>
      <c r="T1875" s="122" t="s">
        <v>466</v>
      </c>
    </row>
    <row r="1876" spans="7:20" s="145" customFormat="1" hidden="1">
      <c r="G1876" s="152"/>
      <c r="K1876" s="128"/>
      <c r="M1876" s="114" t="s">
        <v>2772</v>
      </c>
      <c r="N1876" s="118">
        <v>0.8</v>
      </c>
      <c r="O1876" s="118">
        <v>10.7</v>
      </c>
      <c r="P1876" s="119">
        <f t="shared" si="30"/>
        <v>0.1</v>
      </c>
      <c r="Q1876" s="120" t="s">
        <v>30</v>
      </c>
      <c r="R1876" s="121" t="s">
        <v>4552</v>
      </c>
      <c r="S1876" s="122">
        <v>0.1</v>
      </c>
      <c r="T1876" s="122" t="s">
        <v>466</v>
      </c>
    </row>
    <row r="1877" spans="7:20" s="145" customFormat="1" hidden="1">
      <c r="G1877" s="152"/>
      <c r="K1877" s="128"/>
      <c r="M1877" s="114" t="s">
        <v>2773</v>
      </c>
      <c r="N1877" s="118">
        <v>2.6</v>
      </c>
      <c r="O1877" s="118">
        <v>5.8</v>
      </c>
      <c r="P1877" s="119">
        <f t="shared" si="30"/>
        <v>0.39</v>
      </c>
      <c r="Q1877" s="122" t="s">
        <v>166</v>
      </c>
      <c r="R1877" s="121" t="s">
        <v>3956</v>
      </c>
      <c r="S1877" s="122">
        <v>0.39</v>
      </c>
      <c r="T1877" s="122" t="s">
        <v>468</v>
      </c>
    </row>
    <row r="1878" spans="7:20" s="145" customFormat="1" hidden="1">
      <c r="G1878" s="152"/>
      <c r="K1878" s="128"/>
      <c r="M1878" s="114" t="s">
        <v>2774</v>
      </c>
      <c r="N1878" s="118">
        <v>1.7</v>
      </c>
      <c r="O1878" s="118">
        <v>3.5</v>
      </c>
      <c r="P1878" s="119">
        <f t="shared" si="30"/>
        <v>0.41</v>
      </c>
      <c r="Q1878" s="120" t="s">
        <v>30</v>
      </c>
      <c r="R1878" s="121" t="s">
        <v>3907</v>
      </c>
      <c r="S1878" s="122">
        <v>0.41</v>
      </c>
      <c r="T1878" s="122" t="s">
        <v>1628</v>
      </c>
    </row>
    <row r="1879" spans="7:20" s="145" customFormat="1" hidden="1">
      <c r="G1879" s="152"/>
      <c r="K1879" s="128"/>
      <c r="M1879" s="114" t="s">
        <v>2775</v>
      </c>
      <c r="N1879" s="118">
        <v>12.8</v>
      </c>
      <c r="O1879" s="118">
        <v>70</v>
      </c>
      <c r="P1879" s="119">
        <f t="shared" si="30"/>
        <v>0.5</v>
      </c>
      <c r="Q1879" s="122" t="s">
        <v>2776</v>
      </c>
      <c r="R1879" s="121" t="s">
        <v>4058</v>
      </c>
      <c r="S1879" s="122">
        <v>0.5</v>
      </c>
      <c r="T1879" s="122" t="s">
        <v>1626</v>
      </c>
    </row>
    <row r="1880" spans="7:20" s="145" customFormat="1" hidden="1">
      <c r="G1880" s="152"/>
      <c r="K1880" s="128"/>
      <c r="M1880" s="114" t="s">
        <v>2675</v>
      </c>
      <c r="N1880" s="118">
        <v>11</v>
      </c>
      <c r="O1880" s="118">
        <v>75.400000000000006</v>
      </c>
      <c r="P1880" s="119">
        <f t="shared" si="30"/>
        <v>0.17</v>
      </c>
      <c r="Q1880" s="122" t="s">
        <v>424</v>
      </c>
      <c r="R1880" s="121" t="s">
        <v>4068</v>
      </c>
      <c r="S1880" s="122">
        <v>0.17</v>
      </c>
      <c r="T1880" s="122" t="s">
        <v>719</v>
      </c>
    </row>
    <row r="1881" spans="7:20" s="145" customFormat="1" hidden="1">
      <c r="G1881" s="152"/>
      <c r="K1881" s="128"/>
      <c r="M1881" s="114" t="s">
        <v>2448</v>
      </c>
      <c r="N1881" s="118">
        <v>5.7</v>
      </c>
      <c r="O1881" s="118">
        <v>16.2</v>
      </c>
      <c r="P1881" s="119">
        <f t="shared" si="30"/>
        <v>0.3</v>
      </c>
      <c r="Q1881" s="122" t="s">
        <v>1696</v>
      </c>
      <c r="R1881" s="121" t="s">
        <v>4149</v>
      </c>
      <c r="S1881" s="122">
        <v>0.3</v>
      </c>
      <c r="T1881" s="122" t="s">
        <v>1571</v>
      </c>
    </row>
    <row r="1882" spans="7:20" s="145" customFormat="1" hidden="1">
      <c r="G1882" s="152"/>
      <c r="K1882" s="128"/>
      <c r="M1882" s="114" t="s">
        <v>2449</v>
      </c>
      <c r="N1882" s="118">
        <v>6.6</v>
      </c>
      <c r="O1882" s="118">
        <v>20.399999999999999</v>
      </c>
      <c r="P1882" s="119">
        <f t="shared" si="30"/>
        <v>0.37</v>
      </c>
      <c r="Q1882" s="122" t="s">
        <v>1911</v>
      </c>
      <c r="R1882" s="121" t="s">
        <v>4265</v>
      </c>
      <c r="S1882" s="122">
        <v>0.37</v>
      </c>
      <c r="T1882" s="122" t="s">
        <v>1602</v>
      </c>
    </row>
    <row r="1883" spans="7:20" s="145" customFormat="1" hidden="1">
      <c r="G1883" s="152"/>
      <c r="K1883" s="128"/>
      <c r="M1883" s="114" t="s">
        <v>2450</v>
      </c>
      <c r="N1883" s="118">
        <v>8.6999999999999993</v>
      </c>
      <c r="O1883" s="118">
        <v>28.1</v>
      </c>
      <c r="P1883" s="119">
        <f t="shared" si="30"/>
        <v>0.48</v>
      </c>
      <c r="Q1883" s="122" t="s">
        <v>2451</v>
      </c>
      <c r="R1883" s="121" t="s">
        <v>4039</v>
      </c>
      <c r="S1883" s="122">
        <v>0.48</v>
      </c>
      <c r="T1883" s="122" t="s">
        <v>799</v>
      </c>
    </row>
    <row r="1884" spans="7:20" s="145" customFormat="1" hidden="1">
      <c r="G1884" s="152"/>
      <c r="K1884" s="128"/>
      <c r="M1884" s="114" t="s">
        <v>2452</v>
      </c>
      <c r="N1884" s="118">
        <v>10.5</v>
      </c>
      <c r="O1884" s="118">
        <v>30.2</v>
      </c>
      <c r="P1884" s="119">
        <f t="shared" si="30"/>
        <v>0.63</v>
      </c>
      <c r="Q1884" s="122" t="s">
        <v>2453</v>
      </c>
      <c r="R1884" s="121" t="s">
        <v>3944</v>
      </c>
      <c r="S1884" s="122">
        <v>0.63</v>
      </c>
      <c r="T1884" s="122" t="s">
        <v>841</v>
      </c>
    </row>
    <row r="1885" spans="7:20" s="145" customFormat="1" hidden="1">
      <c r="G1885" s="152"/>
      <c r="K1885" s="128"/>
      <c r="M1885" s="114" t="s">
        <v>2565</v>
      </c>
      <c r="N1885" s="118">
        <v>8.6999999999999993</v>
      </c>
      <c r="O1885" s="118">
        <v>28.7</v>
      </c>
      <c r="P1885" s="119">
        <f t="shared" si="30"/>
        <v>0.39</v>
      </c>
      <c r="Q1885" s="122" t="s">
        <v>2270</v>
      </c>
      <c r="R1885" s="121" t="s">
        <v>3946</v>
      </c>
      <c r="S1885" s="122">
        <v>0.39</v>
      </c>
      <c r="T1885" s="122" t="s">
        <v>499</v>
      </c>
    </row>
    <row r="1886" spans="7:20" s="145" customFormat="1" hidden="1">
      <c r="G1886" s="152"/>
      <c r="K1886" s="128"/>
      <c r="M1886" s="114" t="s">
        <v>2458</v>
      </c>
      <c r="N1886" s="118">
        <v>10.1</v>
      </c>
      <c r="O1886" s="118">
        <v>31.3</v>
      </c>
      <c r="P1886" s="119">
        <f t="shared" si="30"/>
        <v>0.36</v>
      </c>
      <c r="Q1886" s="122" t="s">
        <v>950</v>
      </c>
      <c r="R1886" s="121" t="s">
        <v>4124</v>
      </c>
      <c r="S1886" s="122">
        <v>0.36</v>
      </c>
      <c r="T1886" s="122" t="s">
        <v>1628</v>
      </c>
    </row>
    <row r="1887" spans="7:20" s="145" customFormat="1" hidden="1">
      <c r="G1887" s="152"/>
      <c r="K1887" s="128"/>
      <c r="M1887" s="114" t="s">
        <v>2459</v>
      </c>
      <c r="N1887" s="118">
        <v>8.1</v>
      </c>
      <c r="O1887" s="118">
        <v>27.1</v>
      </c>
      <c r="P1887" s="119">
        <f t="shared" si="30"/>
        <v>0.55000000000000004</v>
      </c>
      <c r="Q1887" s="122" t="s">
        <v>2460</v>
      </c>
      <c r="R1887" s="121" t="s">
        <v>22</v>
      </c>
      <c r="S1887" s="122">
        <v>0.55000000000000004</v>
      </c>
      <c r="T1887" s="122" t="s">
        <v>2803</v>
      </c>
    </row>
    <row r="1888" spans="7:20" s="145" customFormat="1" hidden="1">
      <c r="G1888" s="152"/>
      <c r="K1888" s="128"/>
      <c r="M1888" s="114" t="s">
        <v>2352</v>
      </c>
      <c r="N1888" s="118">
        <v>10.6</v>
      </c>
      <c r="O1888" s="118">
        <v>57</v>
      </c>
      <c r="P1888" s="119">
        <f t="shared" si="30"/>
        <v>0.25</v>
      </c>
      <c r="Q1888" s="122" t="s">
        <v>2353</v>
      </c>
      <c r="R1888" s="121" t="s">
        <v>4403</v>
      </c>
      <c r="S1888" s="122">
        <v>0.25</v>
      </c>
      <c r="T1888" s="122" t="s">
        <v>392</v>
      </c>
    </row>
    <row r="1889" spans="7:20" s="145" customFormat="1" hidden="1">
      <c r="G1889" s="152"/>
      <c r="K1889" s="128"/>
      <c r="M1889" s="114" t="s">
        <v>2354</v>
      </c>
      <c r="N1889" s="118">
        <v>12.9</v>
      </c>
      <c r="O1889" s="118">
        <v>74.8</v>
      </c>
      <c r="P1889" s="119">
        <f t="shared" si="30"/>
        <v>0.1</v>
      </c>
      <c r="Q1889" s="122" t="s">
        <v>586</v>
      </c>
      <c r="R1889" s="121" t="s">
        <v>4309</v>
      </c>
      <c r="S1889" s="122">
        <v>0.1</v>
      </c>
      <c r="T1889" s="122" t="s">
        <v>719</v>
      </c>
    </row>
    <row r="1890" spans="7:20" s="145" customFormat="1" hidden="1">
      <c r="G1890" s="152"/>
      <c r="K1890" s="128"/>
      <c r="M1890" s="114" t="s">
        <v>2466</v>
      </c>
      <c r="N1890" s="118">
        <v>5.8</v>
      </c>
      <c r="O1890" s="118">
        <v>30.6</v>
      </c>
      <c r="P1890" s="119">
        <f t="shared" si="30"/>
        <v>0.1</v>
      </c>
      <c r="Q1890" s="122" t="s">
        <v>1602</v>
      </c>
      <c r="R1890" s="121" t="s">
        <v>4026</v>
      </c>
      <c r="S1890" s="122">
        <v>0.1</v>
      </c>
      <c r="T1890" s="122" t="s">
        <v>719</v>
      </c>
    </row>
    <row r="1891" spans="7:20" s="145" customFormat="1" hidden="1">
      <c r="G1891" s="152"/>
      <c r="K1891" s="128"/>
      <c r="M1891" s="114" t="s">
        <v>2576</v>
      </c>
      <c r="N1891" s="118">
        <v>6.6</v>
      </c>
      <c r="O1891" s="118">
        <v>31.8</v>
      </c>
      <c r="P1891" s="119">
        <f t="shared" si="30"/>
        <v>0.1</v>
      </c>
      <c r="Q1891" s="122" t="s">
        <v>1626</v>
      </c>
      <c r="R1891" s="121" t="s">
        <v>3912</v>
      </c>
      <c r="S1891" s="122">
        <v>0.1</v>
      </c>
      <c r="T1891" s="122" t="s">
        <v>719</v>
      </c>
    </row>
    <row r="1892" spans="7:20" s="145" customFormat="1" hidden="1">
      <c r="G1892" s="152"/>
      <c r="K1892" s="128"/>
      <c r="M1892" s="114" t="s">
        <v>2577</v>
      </c>
      <c r="N1892" s="118">
        <v>2.2999999999999998</v>
      </c>
      <c r="O1892" s="118">
        <v>14.8</v>
      </c>
      <c r="P1892" s="119">
        <f t="shared" si="30"/>
        <v>0.2</v>
      </c>
      <c r="Q1892" s="122" t="s">
        <v>426</v>
      </c>
      <c r="R1892" s="121" t="s">
        <v>4561</v>
      </c>
      <c r="S1892" s="122">
        <v>0.2</v>
      </c>
      <c r="T1892" s="122" t="s">
        <v>234</v>
      </c>
    </row>
    <row r="1893" spans="7:20" s="145" customFormat="1" hidden="1">
      <c r="G1893" s="152"/>
      <c r="K1893" s="128"/>
      <c r="M1893" s="114" t="s">
        <v>2695</v>
      </c>
      <c r="N1893" s="118">
        <v>2.1</v>
      </c>
      <c r="O1893" s="118">
        <v>16.2</v>
      </c>
      <c r="P1893" s="119">
        <f t="shared" si="30"/>
        <v>0.5</v>
      </c>
      <c r="Q1893" s="122" t="s">
        <v>172</v>
      </c>
      <c r="R1893" s="121" t="s">
        <v>4565</v>
      </c>
      <c r="S1893" s="122">
        <v>0.5</v>
      </c>
      <c r="T1893" s="122" t="s">
        <v>343</v>
      </c>
    </row>
    <row r="1894" spans="7:20" s="145" customFormat="1" hidden="1">
      <c r="G1894" s="152"/>
      <c r="K1894" s="128"/>
      <c r="M1894" s="114" t="s">
        <v>2903</v>
      </c>
      <c r="N1894" s="118">
        <v>4.8</v>
      </c>
      <c r="O1894" s="118">
        <v>32.9</v>
      </c>
      <c r="P1894" s="119">
        <f t="shared" si="30"/>
        <v>0.5</v>
      </c>
      <c r="Q1894" s="122" t="s">
        <v>176</v>
      </c>
      <c r="R1894" s="121" t="s">
        <v>3735</v>
      </c>
      <c r="S1894" s="122">
        <v>0.5</v>
      </c>
      <c r="T1894" s="122" t="s">
        <v>343</v>
      </c>
    </row>
    <row r="1895" spans="7:20" s="145" customFormat="1" hidden="1">
      <c r="G1895" s="152"/>
      <c r="K1895" s="128"/>
      <c r="M1895" s="114" t="s">
        <v>3010</v>
      </c>
      <c r="N1895" s="118">
        <v>5.5</v>
      </c>
      <c r="O1895" s="118">
        <v>37.200000000000003</v>
      </c>
      <c r="P1895" s="119">
        <f t="shared" si="30"/>
        <v>0.3</v>
      </c>
      <c r="Q1895" s="122" t="s">
        <v>841</v>
      </c>
      <c r="R1895" s="121" t="s">
        <v>3969</v>
      </c>
      <c r="S1895" s="122">
        <v>0.3</v>
      </c>
      <c r="T1895" s="122" t="s">
        <v>468</v>
      </c>
    </row>
    <row r="1896" spans="7:20" s="145" customFormat="1" hidden="1">
      <c r="G1896" s="152"/>
      <c r="K1896" s="128"/>
      <c r="M1896" s="114" t="s">
        <v>3011</v>
      </c>
      <c r="N1896" s="118">
        <v>11.3</v>
      </c>
      <c r="O1896" s="118">
        <v>75.599999999999994</v>
      </c>
      <c r="P1896" s="119">
        <f t="shared" si="30"/>
        <v>0.5</v>
      </c>
      <c r="Q1896" s="122" t="s">
        <v>424</v>
      </c>
      <c r="R1896" s="121" t="s">
        <v>4471</v>
      </c>
      <c r="S1896" s="122">
        <v>0.5</v>
      </c>
      <c r="T1896" s="122" t="s">
        <v>343</v>
      </c>
    </row>
    <row r="1897" spans="7:20" s="145" customFormat="1" hidden="1">
      <c r="G1897" s="152"/>
      <c r="K1897" s="128"/>
      <c r="M1897" s="114" t="s">
        <v>2908</v>
      </c>
      <c r="N1897" s="118">
        <v>4.4000000000000004</v>
      </c>
      <c r="O1897" s="118">
        <v>31.5</v>
      </c>
      <c r="P1897" s="119">
        <f t="shared" si="30"/>
        <v>0.2</v>
      </c>
      <c r="Q1897" s="122" t="s">
        <v>287</v>
      </c>
      <c r="R1897" s="121" t="s">
        <v>3908</v>
      </c>
      <c r="S1897" s="122">
        <v>0.2</v>
      </c>
      <c r="T1897" s="122" t="s">
        <v>234</v>
      </c>
    </row>
    <row r="1898" spans="7:20" s="145" customFormat="1" hidden="1">
      <c r="G1898" s="152"/>
      <c r="K1898" s="128"/>
      <c r="M1898" s="114" t="s">
        <v>2801</v>
      </c>
      <c r="N1898" s="118">
        <v>5</v>
      </c>
      <c r="O1898" s="118">
        <v>32.9</v>
      </c>
      <c r="P1898" s="119">
        <f t="shared" si="30"/>
        <v>0.2</v>
      </c>
      <c r="Q1898" s="122" t="s">
        <v>841</v>
      </c>
      <c r="R1898" s="121" t="s">
        <v>4450</v>
      </c>
      <c r="S1898" s="122">
        <v>0.2</v>
      </c>
      <c r="T1898" s="122" t="s">
        <v>234</v>
      </c>
    </row>
    <row r="1899" spans="7:20" s="145" customFormat="1" hidden="1">
      <c r="G1899" s="152"/>
      <c r="K1899" s="128"/>
      <c r="M1899" s="114" t="s">
        <v>2802</v>
      </c>
      <c r="N1899" s="118">
        <v>5.2</v>
      </c>
      <c r="O1899" s="118">
        <v>27.5</v>
      </c>
      <c r="P1899" s="119">
        <f t="shared" si="30"/>
        <v>0.2</v>
      </c>
      <c r="Q1899" s="122" t="s">
        <v>2803</v>
      </c>
      <c r="R1899" s="121" t="s">
        <v>3785</v>
      </c>
      <c r="S1899" s="122">
        <v>0.2</v>
      </c>
      <c r="T1899" s="122" t="s">
        <v>234</v>
      </c>
    </row>
    <row r="1900" spans="7:20" s="145" customFormat="1" hidden="1">
      <c r="G1900" s="152"/>
      <c r="K1900" s="128"/>
      <c r="M1900" s="114" t="s">
        <v>2804</v>
      </c>
      <c r="N1900" s="118">
        <v>12.6</v>
      </c>
      <c r="O1900" s="118">
        <v>68.3</v>
      </c>
      <c r="P1900" s="119">
        <f t="shared" si="30"/>
        <v>0.4</v>
      </c>
      <c r="Q1900" s="122" t="s">
        <v>468</v>
      </c>
      <c r="R1900" s="121" t="s">
        <v>4292</v>
      </c>
      <c r="S1900" s="122">
        <v>0.4</v>
      </c>
      <c r="T1900" s="122" t="s">
        <v>213</v>
      </c>
    </row>
    <row r="1901" spans="7:20" s="145" customFormat="1" hidden="1">
      <c r="G1901" s="152"/>
      <c r="K1901" s="128"/>
      <c r="M1901" s="114" t="s">
        <v>2805</v>
      </c>
      <c r="N1901" s="118">
        <v>7</v>
      </c>
      <c r="O1901" s="118">
        <v>17.2</v>
      </c>
      <c r="P1901" s="119">
        <f t="shared" si="30"/>
        <v>0.3</v>
      </c>
      <c r="Q1901" s="122" t="s">
        <v>2806</v>
      </c>
      <c r="R1901" s="121" t="s">
        <v>4450</v>
      </c>
      <c r="S1901" s="122">
        <v>0.3</v>
      </c>
      <c r="T1901" s="122" t="s">
        <v>468</v>
      </c>
    </row>
    <row r="1902" spans="7:20" s="145" customFormat="1" hidden="1">
      <c r="G1902" s="152"/>
      <c r="K1902" s="128"/>
      <c r="M1902" s="114" t="s">
        <v>2706</v>
      </c>
      <c r="N1902" s="118">
        <v>6.3</v>
      </c>
      <c r="O1902" s="118">
        <v>43</v>
      </c>
      <c r="P1902" s="119">
        <f t="shared" si="30"/>
        <v>0.2</v>
      </c>
      <c r="Q1902" s="114"/>
      <c r="R1902" s="121" t="s">
        <v>4505</v>
      </c>
      <c r="S1902" s="122">
        <v>0.2</v>
      </c>
      <c r="T1902" s="122" t="s">
        <v>234</v>
      </c>
    </row>
    <row r="1903" spans="7:20" s="145" customFormat="1" hidden="1">
      <c r="G1903" s="152"/>
      <c r="K1903" s="128"/>
      <c r="M1903" s="114" t="s">
        <v>2707</v>
      </c>
      <c r="N1903" s="118">
        <v>6.1</v>
      </c>
      <c r="O1903" s="118">
        <v>28.2</v>
      </c>
      <c r="P1903" s="119">
        <f t="shared" si="30"/>
        <v>0.34</v>
      </c>
      <c r="Q1903" s="122" t="s">
        <v>2708</v>
      </c>
      <c r="R1903" s="121" t="s">
        <v>4506</v>
      </c>
      <c r="S1903" s="122">
        <v>0.34</v>
      </c>
      <c r="T1903" s="122" t="s">
        <v>503</v>
      </c>
    </row>
    <row r="1904" spans="7:20" s="145" customFormat="1" hidden="1">
      <c r="G1904" s="152"/>
      <c r="K1904" s="128"/>
      <c r="M1904" s="114" t="s">
        <v>2591</v>
      </c>
      <c r="N1904" s="118">
        <v>4.0999999999999996</v>
      </c>
      <c r="O1904" s="118">
        <v>38</v>
      </c>
      <c r="P1904" s="119">
        <f t="shared" si="30"/>
        <v>0.34</v>
      </c>
      <c r="Q1904" s="122" t="s">
        <v>2592</v>
      </c>
      <c r="R1904" s="121" t="s">
        <v>4255</v>
      </c>
      <c r="S1904" s="122">
        <v>0.34</v>
      </c>
      <c r="T1904" s="122" t="s">
        <v>503</v>
      </c>
    </row>
    <row r="1905" spans="7:20" s="145" customFormat="1" hidden="1">
      <c r="G1905" s="152"/>
      <c r="K1905" s="128"/>
      <c r="M1905" s="114" t="s">
        <v>2593</v>
      </c>
      <c r="N1905" s="118">
        <v>3.3</v>
      </c>
      <c r="O1905" s="118">
        <v>41.4</v>
      </c>
      <c r="P1905" s="119">
        <f t="shared" si="30"/>
        <v>0.16</v>
      </c>
      <c r="Q1905" s="122" t="s">
        <v>2712</v>
      </c>
      <c r="R1905" s="121" t="s">
        <v>4318</v>
      </c>
      <c r="S1905" s="122">
        <v>0.16</v>
      </c>
      <c r="T1905" s="122" t="s">
        <v>459</v>
      </c>
    </row>
    <row r="1906" spans="7:20" s="145" customFormat="1" hidden="1">
      <c r="G1906" s="152"/>
      <c r="K1906" s="128"/>
      <c r="M1906" s="114" t="s">
        <v>2713</v>
      </c>
      <c r="N1906" s="118">
        <v>4.9000000000000004</v>
      </c>
      <c r="O1906" s="118">
        <v>43.6</v>
      </c>
      <c r="P1906" s="119">
        <f t="shared" si="30"/>
        <v>0.22</v>
      </c>
      <c r="Q1906" s="122" t="s">
        <v>2714</v>
      </c>
      <c r="R1906" s="121" t="s">
        <v>4507</v>
      </c>
      <c r="S1906" s="122">
        <v>0.22</v>
      </c>
      <c r="T1906" s="122" t="s">
        <v>426</v>
      </c>
    </row>
    <row r="1907" spans="7:20" s="145" customFormat="1" hidden="1">
      <c r="G1907" s="152"/>
      <c r="K1907" s="128"/>
      <c r="M1907" s="114" t="s">
        <v>2715</v>
      </c>
      <c r="N1907" s="118">
        <v>6.7</v>
      </c>
      <c r="O1907" s="118">
        <v>54.1</v>
      </c>
      <c r="P1907" s="119">
        <f t="shared" si="30"/>
        <v>0.26</v>
      </c>
      <c r="Q1907" s="122" t="s">
        <v>2716</v>
      </c>
      <c r="R1907" s="121" t="s">
        <v>4508</v>
      </c>
      <c r="S1907" s="122">
        <v>0.26</v>
      </c>
      <c r="T1907" s="122" t="s">
        <v>751</v>
      </c>
    </row>
    <row r="1908" spans="7:20" s="145" customFormat="1" hidden="1">
      <c r="G1908" s="152"/>
      <c r="K1908" s="128"/>
      <c r="M1908" s="114" t="s">
        <v>2717</v>
      </c>
      <c r="N1908" s="118">
        <v>13.2</v>
      </c>
      <c r="O1908" s="118">
        <v>39.200000000000003</v>
      </c>
      <c r="P1908" s="119">
        <f t="shared" si="30"/>
        <v>0.32</v>
      </c>
      <c r="Q1908" s="122" t="s">
        <v>2822</v>
      </c>
      <c r="R1908" s="121" t="s">
        <v>4509</v>
      </c>
      <c r="S1908" s="122">
        <v>0.32</v>
      </c>
      <c r="T1908" s="122" t="s">
        <v>1309</v>
      </c>
    </row>
    <row r="1909" spans="7:20" s="145" customFormat="1" hidden="1">
      <c r="G1909" s="152"/>
      <c r="K1909" s="128"/>
      <c r="M1909" s="114" t="s">
        <v>2823</v>
      </c>
      <c r="N1909" s="118">
        <v>8.4</v>
      </c>
      <c r="O1909" s="118">
        <v>31.1</v>
      </c>
      <c r="P1909" s="119">
        <f t="shared" si="30"/>
        <v>0.45</v>
      </c>
      <c r="Q1909" s="122" t="s">
        <v>2824</v>
      </c>
      <c r="R1909" s="121" t="s">
        <v>4400</v>
      </c>
      <c r="S1909" s="122">
        <v>0.45</v>
      </c>
      <c r="T1909" s="122" t="s">
        <v>364</v>
      </c>
    </row>
    <row r="1910" spans="7:20" s="145" customFormat="1" hidden="1">
      <c r="G1910" s="152"/>
      <c r="K1910" s="128"/>
      <c r="M1910" s="114" t="s">
        <v>2825</v>
      </c>
      <c r="N1910" s="118">
        <v>5.5</v>
      </c>
      <c r="O1910" s="118">
        <v>20.2</v>
      </c>
      <c r="P1910" s="119">
        <f t="shared" si="30"/>
        <v>0.33</v>
      </c>
      <c r="Q1910" s="122" t="s">
        <v>2826</v>
      </c>
      <c r="R1910" s="121" t="s">
        <v>3937</v>
      </c>
      <c r="S1910" s="122">
        <v>0.33</v>
      </c>
      <c r="T1910" s="122" t="s">
        <v>1499</v>
      </c>
    </row>
    <row r="1911" spans="7:20" s="145" customFormat="1" hidden="1">
      <c r="G1911" s="152"/>
      <c r="K1911" s="128"/>
      <c r="M1911" s="114" t="s">
        <v>2827</v>
      </c>
      <c r="N1911" s="118">
        <v>10</v>
      </c>
      <c r="O1911" s="118">
        <v>77.099999999999994</v>
      </c>
      <c r="P1911" s="119">
        <f t="shared" si="30"/>
        <v>0.49</v>
      </c>
      <c r="Q1911" s="122" t="s">
        <v>751</v>
      </c>
      <c r="R1911" s="121" t="s">
        <v>3968</v>
      </c>
      <c r="S1911" s="122">
        <v>0.49</v>
      </c>
      <c r="T1911" s="122" t="s">
        <v>2803</v>
      </c>
    </row>
    <row r="1912" spans="7:20" s="145" customFormat="1" hidden="1">
      <c r="G1912" s="152"/>
      <c r="K1912" s="128"/>
      <c r="M1912" s="114" t="s">
        <v>2828</v>
      </c>
      <c r="N1912" s="118">
        <v>7.6</v>
      </c>
      <c r="O1912" s="118">
        <v>58.9</v>
      </c>
      <c r="P1912" s="119">
        <f t="shared" si="30"/>
        <v>0.3</v>
      </c>
      <c r="Q1912" s="122" t="s">
        <v>454</v>
      </c>
      <c r="R1912" s="121" t="s">
        <v>4452</v>
      </c>
      <c r="S1912" s="122">
        <v>0.3</v>
      </c>
      <c r="T1912" s="122" t="s">
        <v>1309</v>
      </c>
    </row>
    <row r="1913" spans="7:20" s="145" customFormat="1" hidden="1">
      <c r="G1913" s="152"/>
      <c r="K1913" s="128"/>
      <c r="M1913" s="114" t="s">
        <v>2728</v>
      </c>
      <c r="N1913" s="118">
        <v>5.7</v>
      </c>
      <c r="O1913" s="118">
        <v>48.3</v>
      </c>
      <c r="P1913" s="119">
        <f t="shared" si="30"/>
        <v>0.52</v>
      </c>
      <c r="Q1913" s="122" t="s">
        <v>2729</v>
      </c>
      <c r="R1913" s="121" t="s">
        <v>4510</v>
      </c>
      <c r="S1913" s="122">
        <v>0.52</v>
      </c>
      <c r="T1913" s="122" t="s">
        <v>2312</v>
      </c>
    </row>
    <row r="1914" spans="7:20" s="145" customFormat="1" hidden="1">
      <c r="G1914" s="152"/>
      <c r="K1914" s="128"/>
      <c r="M1914" s="114" t="s">
        <v>2730</v>
      </c>
      <c r="N1914" s="118">
        <v>4.3</v>
      </c>
      <c r="O1914" s="118">
        <v>36.6</v>
      </c>
      <c r="P1914" s="119">
        <f t="shared" si="30"/>
        <v>0.21</v>
      </c>
      <c r="Q1914" s="122" t="s">
        <v>2731</v>
      </c>
      <c r="R1914" s="121" t="s">
        <v>4395</v>
      </c>
      <c r="S1914" s="122">
        <v>0.21</v>
      </c>
      <c r="T1914" s="122" t="s">
        <v>614</v>
      </c>
    </row>
    <row r="1915" spans="7:20" s="145" customFormat="1" hidden="1">
      <c r="G1915" s="152"/>
      <c r="K1915" s="128"/>
      <c r="M1915" s="114" t="s">
        <v>2608</v>
      </c>
      <c r="N1915" s="118">
        <v>6.7</v>
      </c>
      <c r="O1915" s="118">
        <v>42.8</v>
      </c>
      <c r="P1915" s="119">
        <f t="shared" si="30"/>
        <v>0.47</v>
      </c>
      <c r="Q1915" s="122" t="s">
        <v>2609</v>
      </c>
      <c r="R1915" s="121" t="s">
        <v>4511</v>
      </c>
      <c r="S1915" s="122">
        <v>0.47</v>
      </c>
      <c r="T1915" s="122" t="s">
        <v>2803</v>
      </c>
    </row>
    <row r="1916" spans="7:20" s="145" customFormat="1" hidden="1">
      <c r="G1916" s="152"/>
      <c r="K1916" s="128"/>
      <c r="M1916" s="114" t="s">
        <v>2497</v>
      </c>
      <c r="N1916" s="118">
        <v>5.3</v>
      </c>
      <c r="O1916" s="118">
        <v>33.700000000000003</v>
      </c>
      <c r="P1916" s="119">
        <f t="shared" si="30"/>
        <v>0.31</v>
      </c>
      <c r="Q1916" s="122" t="s">
        <v>2498</v>
      </c>
      <c r="R1916" s="121" t="s">
        <v>3834</v>
      </c>
      <c r="S1916" s="122">
        <v>0.31</v>
      </c>
      <c r="T1916" s="122" t="s">
        <v>454</v>
      </c>
    </row>
    <row r="1917" spans="7:20" s="145" customFormat="1" hidden="1">
      <c r="G1917" s="152"/>
      <c r="K1917" s="128"/>
      <c r="M1917" s="114" t="s">
        <v>2499</v>
      </c>
      <c r="N1917" s="118">
        <v>6.6</v>
      </c>
      <c r="O1917" s="118">
        <v>57.1</v>
      </c>
      <c r="P1917" s="119">
        <f t="shared" si="30"/>
        <v>0.28999999999999998</v>
      </c>
      <c r="Q1917" s="122" t="s">
        <v>2500</v>
      </c>
      <c r="R1917" s="121" t="s">
        <v>4378</v>
      </c>
      <c r="S1917" s="122">
        <v>0.28999999999999998</v>
      </c>
      <c r="T1917" s="122" t="s">
        <v>499</v>
      </c>
    </row>
    <row r="1918" spans="7:20" s="145" customFormat="1" hidden="1">
      <c r="G1918" s="152"/>
      <c r="K1918" s="128"/>
      <c r="M1918" s="114" t="s">
        <v>2501</v>
      </c>
      <c r="N1918" s="118">
        <v>6.9</v>
      </c>
      <c r="O1918" s="118">
        <v>47.5</v>
      </c>
      <c r="P1918" s="119">
        <f t="shared" si="30"/>
        <v>0.28000000000000003</v>
      </c>
      <c r="Q1918" s="122" t="s">
        <v>2502</v>
      </c>
      <c r="R1918" s="121" t="s">
        <v>4049</v>
      </c>
      <c r="S1918" s="122">
        <v>0.28000000000000003</v>
      </c>
      <c r="T1918" s="122" t="s">
        <v>499</v>
      </c>
    </row>
    <row r="1919" spans="7:20" s="145" customFormat="1" hidden="1">
      <c r="G1919" s="152"/>
      <c r="K1919" s="128"/>
      <c r="M1919" s="114" t="s">
        <v>2503</v>
      </c>
      <c r="N1919" s="118">
        <v>5.7</v>
      </c>
      <c r="O1919" s="118">
        <v>39.4</v>
      </c>
      <c r="P1919" s="119">
        <f t="shared" si="30"/>
        <v>0.3</v>
      </c>
      <c r="Q1919" s="122" t="s">
        <v>1065</v>
      </c>
      <c r="R1919" s="121" t="s">
        <v>4501</v>
      </c>
      <c r="S1919" s="122">
        <v>0.3</v>
      </c>
      <c r="T1919" s="122" t="s">
        <v>772</v>
      </c>
    </row>
    <row r="1920" spans="7:20" s="145" customFormat="1" hidden="1">
      <c r="G1920" s="152"/>
      <c r="K1920" s="128"/>
      <c r="M1920" s="114" t="s">
        <v>2504</v>
      </c>
      <c r="N1920" s="118">
        <v>5.7</v>
      </c>
      <c r="O1920" s="118">
        <v>48.8</v>
      </c>
      <c r="P1920" s="119">
        <f t="shared" si="30"/>
        <v>0.24</v>
      </c>
      <c r="Q1920" s="122" t="s">
        <v>2505</v>
      </c>
      <c r="R1920" s="121" t="s">
        <v>4317</v>
      </c>
      <c r="S1920" s="122">
        <v>0.24</v>
      </c>
      <c r="T1920" s="122" t="s">
        <v>1628</v>
      </c>
    </row>
    <row r="1921" spans="7:20" s="145" customFormat="1" hidden="1">
      <c r="G1921" s="152"/>
      <c r="K1921" s="128"/>
      <c r="M1921" s="114" t="s">
        <v>2618</v>
      </c>
      <c r="N1921" s="118">
        <v>8.3000000000000007</v>
      </c>
      <c r="O1921" s="118">
        <v>48.9</v>
      </c>
      <c r="P1921" s="119">
        <f t="shared" si="30"/>
        <v>0.44</v>
      </c>
      <c r="Q1921" s="122" t="s">
        <v>2619</v>
      </c>
      <c r="R1921" s="121" t="s">
        <v>3998</v>
      </c>
      <c r="S1921" s="122">
        <v>0.44</v>
      </c>
      <c r="T1921" s="122" t="s">
        <v>2803</v>
      </c>
    </row>
    <row r="1922" spans="7:20" s="145" customFormat="1" hidden="1">
      <c r="G1922" s="152"/>
      <c r="K1922" s="128"/>
      <c r="M1922" s="114" t="s">
        <v>2620</v>
      </c>
      <c r="N1922" s="118">
        <v>7.2</v>
      </c>
      <c r="O1922" s="118">
        <v>42.3</v>
      </c>
      <c r="P1922" s="119">
        <f t="shared" si="30"/>
        <v>0.2</v>
      </c>
      <c r="Q1922" s="122" t="s">
        <v>2508</v>
      </c>
      <c r="R1922" s="121" t="s">
        <v>4454</v>
      </c>
      <c r="S1922" s="122">
        <v>0.2</v>
      </c>
      <c r="T1922" s="122" t="s">
        <v>468</v>
      </c>
    </row>
    <row r="1923" spans="7:20" s="145" customFormat="1" hidden="1">
      <c r="G1923" s="152"/>
      <c r="K1923" s="128"/>
      <c r="M1923" s="114" t="s">
        <v>2509</v>
      </c>
      <c r="N1923" s="118">
        <v>4.2</v>
      </c>
      <c r="O1923" s="118">
        <v>30</v>
      </c>
      <c r="P1923" s="119">
        <f t="shared" si="30"/>
        <v>0.2</v>
      </c>
      <c r="Q1923" s="122" t="s">
        <v>2089</v>
      </c>
      <c r="R1923" s="121" t="s">
        <v>4336</v>
      </c>
      <c r="S1923" s="120">
        <v>0.2</v>
      </c>
      <c r="T1923" s="120" t="s">
        <v>468</v>
      </c>
    </row>
    <row r="1924" spans="7:20" s="145" customFormat="1" hidden="1">
      <c r="G1924" s="152"/>
      <c r="K1924" s="128"/>
      <c r="M1924" s="114" t="s">
        <v>2510</v>
      </c>
      <c r="N1924" s="118">
        <v>4.9000000000000004</v>
      </c>
      <c r="O1924" s="118">
        <v>30.7</v>
      </c>
      <c r="P1924" s="119">
        <f t="shared" si="30"/>
        <v>0.2</v>
      </c>
      <c r="Q1924" s="122" t="s">
        <v>46</v>
      </c>
      <c r="R1924" s="121" t="s">
        <v>4040</v>
      </c>
      <c r="S1924" s="122">
        <v>0.2</v>
      </c>
      <c r="T1924" s="122" t="s">
        <v>468</v>
      </c>
    </row>
    <row r="1925" spans="7:20" s="145" customFormat="1" hidden="1">
      <c r="G1925" s="152"/>
      <c r="K1925" s="128"/>
      <c r="M1925" s="114" t="s">
        <v>2511</v>
      </c>
      <c r="N1925" s="118">
        <v>12.6</v>
      </c>
      <c r="O1925" s="118">
        <v>1.2</v>
      </c>
      <c r="P1925" s="119">
        <f t="shared" si="30"/>
        <v>0.2</v>
      </c>
      <c r="Q1925" s="122" t="s">
        <v>961</v>
      </c>
      <c r="R1925" s="121" t="s">
        <v>4064</v>
      </c>
      <c r="S1925" s="122">
        <v>0.2</v>
      </c>
      <c r="T1925" s="122" t="s">
        <v>468</v>
      </c>
    </row>
    <row r="1926" spans="7:20" s="145" customFormat="1" hidden="1">
      <c r="G1926" s="152"/>
      <c r="K1926" s="128"/>
      <c r="M1926" s="114" t="s">
        <v>2512</v>
      </c>
      <c r="N1926" s="118">
        <v>18</v>
      </c>
      <c r="O1926" s="118">
        <v>3</v>
      </c>
      <c r="P1926" s="119">
        <f t="shared" si="30"/>
        <v>0.2</v>
      </c>
      <c r="Q1926" s="122" t="s">
        <v>371</v>
      </c>
      <c r="R1926" s="121" t="s">
        <v>4546</v>
      </c>
      <c r="S1926" s="122">
        <v>0.2</v>
      </c>
      <c r="T1926" s="122" t="s">
        <v>468</v>
      </c>
    </row>
    <row r="1927" spans="7:20" s="145" customFormat="1" hidden="1">
      <c r="G1927" s="152"/>
      <c r="K1927" s="128"/>
      <c r="M1927" s="114" t="s">
        <v>2513</v>
      </c>
      <c r="N1927" s="118">
        <v>16.2</v>
      </c>
      <c r="O1927" s="118">
        <v>1.5</v>
      </c>
      <c r="P1927" s="119">
        <f t="shared" si="30"/>
        <v>0.1</v>
      </c>
      <c r="Q1927" s="122" t="s">
        <v>422</v>
      </c>
      <c r="R1927" s="121" t="s">
        <v>4388</v>
      </c>
      <c r="S1927" s="122">
        <v>0.1</v>
      </c>
      <c r="T1927" s="122" t="s">
        <v>234</v>
      </c>
    </row>
    <row r="1928" spans="7:20" s="145" customFormat="1" hidden="1">
      <c r="G1928" s="152"/>
      <c r="K1928" s="128"/>
      <c r="M1928" s="114" t="s">
        <v>2514</v>
      </c>
      <c r="N1928" s="118">
        <v>4</v>
      </c>
      <c r="O1928" s="118">
        <v>2.6</v>
      </c>
      <c r="P1928" s="119">
        <f t="shared" si="30"/>
        <v>0.1</v>
      </c>
      <c r="Q1928" s="122" t="s">
        <v>213</v>
      </c>
      <c r="R1928" s="121" t="s">
        <v>4328</v>
      </c>
      <c r="S1928" s="122">
        <v>0.1</v>
      </c>
      <c r="T1928" s="122" t="s">
        <v>234</v>
      </c>
    </row>
    <row r="1929" spans="7:20" s="145" customFormat="1" hidden="1">
      <c r="G1929" s="152"/>
      <c r="K1929" s="128"/>
      <c r="M1929" s="114" t="s">
        <v>2409</v>
      </c>
      <c r="N1929" s="118">
        <v>3.8</v>
      </c>
      <c r="O1929" s="118">
        <v>47.4</v>
      </c>
      <c r="P1929" s="119">
        <f t="shared" si="30"/>
        <v>0.1</v>
      </c>
      <c r="Q1929" s="122" t="s">
        <v>2410</v>
      </c>
      <c r="R1929" s="121" t="s">
        <v>3909</v>
      </c>
      <c r="S1929" s="122">
        <v>0.1</v>
      </c>
      <c r="T1929" s="122" t="s">
        <v>234</v>
      </c>
    </row>
    <row r="1930" spans="7:20" s="145" customFormat="1" hidden="1">
      <c r="G1930" s="152"/>
      <c r="K1930" s="128"/>
      <c r="M1930" s="114" t="s">
        <v>2411</v>
      </c>
      <c r="N1930" s="118">
        <v>2.7</v>
      </c>
      <c r="O1930" s="118">
        <v>42.2</v>
      </c>
      <c r="P1930" s="119">
        <f t="shared" si="30"/>
        <v>0.1</v>
      </c>
      <c r="Q1930" s="122" t="s">
        <v>1040</v>
      </c>
      <c r="R1930" s="121" t="s">
        <v>3950</v>
      </c>
      <c r="S1930" s="122">
        <v>0.1</v>
      </c>
      <c r="T1930" s="122" t="s">
        <v>234</v>
      </c>
    </row>
    <row r="1931" spans="7:20" s="145" customFormat="1" hidden="1">
      <c r="G1931" s="152"/>
      <c r="K1931" s="128"/>
      <c r="M1931" s="114" t="s">
        <v>2412</v>
      </c>
      <c r="N1931" s="118">
        <v>1.7</v>
      </c>
      <c r="O1931" s="118">
        <v>18.100000000000001</v>
      </c>
      <c r="P1931" s="119">
        <f t="shared" si="30"/>
        <v>0.1</v>
      </c>
      <c r="Q1931" s="122" t="s">
        <v>2413</v>
      </c>
      <c r="R1931" s="121" t="s">
        <v>4467</v>
      </c>
      <c r="S1931" s="122">
        <v>0.1</v>
      </c>
      <c r="T1931" s="122" t="s">
        <v>234</v>
      </c>
    </row>
    <row r="1932" spans="7:20" s="145" customFormat="1" hidden="1">
      <c r="G1932" s="152"/>
      <c r="K1932" s="128"/>
      <c r="M1932" s="114" t="s">
        <v>2519</v>
      </c>
      <c r="N1932" s="118">
        <v>0.6</v>
      </c>
      <c r="O1932" s="118">
        <v>9.6999999999999993</v>
      </c>
      <c r="P1932" s="119">
        <f t="shared" si="30"/>
        <v>0.3</v>
      </c>
      <c r="Q1932" s="120" t="s">
        <v>30</v>
      </c>
      <c r="R1932" s="121" t="s">
        <v>4328</v>
      </c>
      <c r="S1932" s="122">
        <v>0.3</v>
      </c>
      <c r="T1932" s="122" t="s">
        <v>213</v>
      </c>
    </row>
    <row r="1933" spans="7:20" s="145" customFormat="1" hidden="1">
      <c r="G1933" s="152"/>
      <c r="K1933" s="128"/>
      <c r="M1933" s="114" t="s">
        <v>2520</v>
      </c>
      <c r="N1933" s="118">
        <v>0.5</v>
      </c>
      <c r="O1933" s="118">
        <v>14</v>
      </c>
      <c r="P1933" s="119">
        <f t="shared" ref="P1933:P1996" si="31">SUM(S1933:T1933)</f>
        <v>0.1</v>
      </c>
      <c r="Q1933" s="120" t="s">
        <v>30</v>
      </c>
      <c r="R1933" s="121" t="s">
        <v>4463</v>
      </c>
      <c r="S1933" s="122">
        <v>0.1</v>
      </c>
      <c r="T1933" s="122" t="s">
        <v>234</v>
      </c>
    </row>
    <row r="1934" spans="7:20" s="145" customFormat="1" hidden="1">
      <c r="G1934" s="152"/>
      <c r="K1934" s="128"/>
      <c r="M1934" s="114" t="s">
        <v>2633</v>
      </c>
      <c r="N1934" s="118">
        <v>0.9</v>
      </c>
      <c r="O1934" s="118">
        <v>6.8</v>
      </c>
      <c r="P1934" s="119">
        <f t="shared" si="31"/>
        <v>0.1</v>
      </c>
      <c r="Q1934" s="120" t="s">
        <v>30</v>
      </c>
      <c r="R1934" s="121" t="s">
        <v>3951</v>
      </c>
      <c r="S1934" s="122">
        <v>0.1</v>
      </c>
      <c r="T1934" s="122" t="s">
        <v>234</v>
      </c>
    </row>
    <row r="1935" spans="7:20" s="145" customFormat="1" hidden="1">
      <c r="G1935" s="152"/>
      <c r="K1935" s="128"/>
      <c r="M1935" s="114" t="s">
        <v>2634</v>
      </c>
      <c r="N1935" s="118">
        <v>1</v>
      </c>
      <c r="O1935" s="118">
        <v>7.6</v>
      </c>
      <c r="P1935" s="119">
        <f t="shared" si="31"/>
        <v>0.1</v>
      </c>
      <c r="Q1935" s="120" t="s">
        <v>30</v>
      </c>
      <c r="R1935" s="121" t="s">
        <v>3952</v>
      </c>
      <c r="S1935" s="122">
        <v>0.1</v>
      </c>
      <c r="T1935" s="122" t="s">
        <v>234</v>
      </c>
    </row>
    <row r="1936" spans="7:20" s="145" customFormat="1" hidden="1">
      <c r="G1936" s="152"/>
      <c r="K1936" s="128"/>
      <c r="M1936" s="114" t="s">
        <v>2750</v>
      </c>
      <c r="N1936" s="118">
        <v>8.6</v>
      </c>
      <c r="O1936" s="118">
        <v>73.8</v>
      </c>
      <c r="P1936" s="119">
        <f t="shared" si="31"/>
        <v>0.1</v>
      </c>
      <c r="Q1936" s="122" t="s">
        <v>277</v>
      </c>
      <c r="R1936" s="121" t="s">
        <v>4512</v>
      </c>
      <c r="S1936" s="122">
        <v>0.1</v>
      </c>
      <c r="T1936" s="122" t="s">
        <v>234</v>
      </c>
    </row>
    <row r="1937" spans="7:20" s="145" customFormat="1" hidden="1">
      <c r="G1937" s="152"/>
      <c r="K1937" s="128"/>
      <c r="M1937" s="114" t="s">
        <v>2751</v>
      </c>
      <c r="N1937" s="118">
        <v>22.8</v>
      </c>
      <c r="O1937" s="118">
        <v>13.1</v>
      </c>
      <c r="P1937" s="119">
        <f t="shared" si="31"/>
        <v>0.3</v>
      </c>
      <c r="Q1937" s="122" t="s">
        <v>2851</v>
      </c>
      <c r="R1937" s="121" t="s">
        <v>4518</v>
      </c>
      <c r="S1937" s="122">
        <v>0.3</v>
      </c>
      <c r="T1937" s="122" t="s">
        <v>213</v>
      </c>
    </row>
    <row r="1938" spans="7:20" s="145" customFormat="1" hidden="1">
      <c r="G1938" s="152"/>
      <c r="K1938" s="128"/>
      <c r="M1938" s="114" t="s">
        <v>2954</v>
      </c>
      <c r="N1938" s="118">
        <v>15.4</v>
      </c>
      <c r="O1938" s="118">
        <v>37.5</v>
      </c>
      <c r="P1938" s="119">
        <f t="shared" si="31"/>
        <v>0.1</v>
      </c>
      <c r="Q1938" s="122" t="s">
        <v>604</v>
      </c>
      <c r="R1938" s="121" t="s">
        <v>4465</v>
      </c>
      <c r="S1938" s="120">
        <v>0.1</v>
      </c>
      <c r="T1938" s="120" t="s">
        <v>234</v>
      </c>
    </row>
    <row r="1939" spans="7:20" s="145" customFormat="1" hidden="1">
      <c r="G1939" s="152"/>
      <c r="K1939" s="128"/>
      <c r="M1939" s="114" t="s">
        <v>2955</v>
      </c>
      <c r="N1939" s="118">
        <v>25.7</v>
      </c>
      <c r="O1939" s="118">
        <v>10.3</v>
      </c>
      <c r="P1939" s="119">
        <f t="shared" si="31"/>
        <v>0.1</v>
      </c>
      <c r="Q1939" s="122" t="s">
        <v>196</v>
      </c>
      <c r="R1939" s="121" t="s">
        <v>4519</v>
      </c>
      <c r="S1939" s="122">
        <v>0.1</v>
      </c>
      <c r="T1939" s="122" t="s">
        <v>234</v>
      </c>
    </row>
    <row r="1940" spans="7:20" s="145" customFormat="1" hidden="1">
      <c r="G1940" s="152"/>
      <c r="K1940" s="128"/>
      <c r="M1940" s="114" t="s">
        <v>3055</v>
      </c>
      <c r="N1940" s="118">
        <v>25.8</v>
      </c>
      <c r="O1940" s="118">
        <v>12.5</v>
      </c>
      <c r="P1940" s="119">
        <f t="shared" si="31"/>
        <v>0.13</v>
      </c>
      <c r="Q1940" s="122" t="s">
        <v>3056</v>
      </c>
      <c r="R1940" s="121" t="s">
        <v>4182</v>
      </c>
      <c r="S1940" s="122">
        <v>0.13</v>
      </c>
      <c r="T1940" s="122" t="s">
        <v>426</v>
      </c>
    </row>
    <row r="1941" spans="7:20" s="145" customFormat="1" hidden="1">
      <c r="G1941" s="152"/>
      <c r="K1941" s="128"/>
      <c r="M1941" s="114" t="s">
        <v>3057</v>
      </c>
      <c r="N1941" s="118">
        <v>17.7</v>
      </c>
      <c r="O1941" s="118">
        <v>8.6</v>
      </c>
      <c r="P1941" s="119">
        <f t="shared" si="31"/>
        <v>0.17</v>
      </c>
      <c r="Q1941" s="122" t="s">
        <v>3058</v>
      </c>
      <c r="R1941" s="121" t="s">
        <v>3832</v>
      </c>
      <c r="S1941" s="122">
        <v>0.17</v>
      </c>
      <c r="T1941" s="122" t="s">
        <v>751</v>
      </c>
    </row>
    <row r="1942" spans="7:20" s="145" customFormat="1" hidden="1">
      <c r="G1942" s="152"/>
      <c r="K1942" s="128"/>
      <c r="M1942" s="114" t="s">
        <v>2854</v>
      </c>
      <c r="N1942" s="118">
        <v>12.4</v>
      </c>
      <c r="O1942" s="118">
        <v>44.4</v>
      </c>
      <c r="P1942" s="119">
        <f t="shared" si="31"/>
        <v>0.26</v>
      </c>
      <c r="Q1942" s="120" t="s">
        <v>147</v>
      </c>
      <c r="R1942" s="121" t="s">
        <v>3848</v>
      </c>
      <c r="S1942" s="122">
        <v>0.26</v>
      </c>
      <c r="T1942" s="122" t="s">
        <v>454</v>
      </c>
    </row>
    <row r="1943" spans="7:20" s="145" customFormat="1" hidden="1">
      <c r="G1943" s="152"/>
      <c r="K1943" s="128"/>
      <c r="M1943" s="114" t="s">
        <v>2855</v>
      </c>
      <c r="N1943" s="118">
        <v>24.7</v>
      </c>
      <c r="O1943" s="118">
        <v>7.1</v>
      </c>
      <c r="P1943" s="119">
        <f t="shared" si="31"/>
        <v>0.28999999999999998</v>
      </c>
      <c r="Q1943" s="122" t="s">
        <v>961</v>
      </c>
      <c r="R1943" s="121" t="s">
        <v>4520</v>
      </c>
      <c r="S1943" s="122">
        <v>0.28999999999999998</v>
      </c>
      <c r="T1943" s="122" t="s">
        <v>799</v>
      </c>
    </row>
    <row r="1944" spans="7:20" s="145" customFormat="1" hidden="1">
      <c r="G1944" s="152"/>
      <c r="K1944" s="128"/>
      <c r="M1944" s="114" t="s">
        <v>2856</v>
      </c>
      <c r="N1944" s="118">
        <v>0.3</v>
      </c>
      <c r="O1944" s="118">
        <v>9.1999999999999993</v>
      </c>
      <c r="P1944" s="119">
        <f t="shared" si="31"/>
        <v>0.17</v>
      </c>
      <c r="Q1944" s="122" t="s">
        <v>2857</v>
      </c>
      <c r="R1944" s="121" t="s">
        <v>4548</v>
      </c>
      <c r="S1944" s="122">
        <v>0.17</v>
      </c>
      <c r="T1944" s="122" t="s">
        <v>628</v>
      </c>
    </row>
    <row r="1945" spans="7:20" s="145" customFormat="1" hidden="1">
      <c r="G1945" s="152"/>
      <c r="K1945" s="128"/>
      <c r="M1945" s="114" t="s">
        <v>2758</v>
      </c>
      <c r="N1945" s="118">
        <v>0.3</v>
      </c>
      <c r="O1945" s="118">
        <v>11.3</v>
      </c>
      <c r="P1945" s="119">
        <f t="shared" si="31"/>
        <v>0.09</v>
      </c>
      <c r="Q1945" s="120" t="s">
        <v>2857</v>
      </c>
      <c r="R1945" s="121" t="s">
        <v>4333</v>
      </c>
      <c r="S1945" s="120">
        <v>0.09</v>
      </c>
      <c r="T1945" s="120" t="s">
        <v>426</v>
      </c>
    </row>
    <row r="1946" spans="7:20" s="145" customFormat="1" hidden="1">
      <c r="G1946" s="152"/>
      <c r="K1946" s="128"/>
      <c r="M1946" s="114" t="s">
        <v>2759</v>
      </c>
      <c r="N1946" s="118">
        <v>0.2</v>
      </c>
      <c r="O1946" s="118">
        <v>18.8</v>
      </c>
      <c r="P1946" s="119">
        <f t="shared" si="31"/>
        <v>0.24</v>
      </c>
      <c r="Q1946" s="120" t="s">
        <v>2857</v>
      </c>
      <c r="R1946" s="121" t="s">
        <v>4565</v>
      </c>
      <c r="S1946" s="122">
        <v>0.24</v>
      </c>
      <c r="T1946" s="122" t="s">
        <v>772</v>
      </c>
    </row>
    <row r="1947" spans="7:20" s="145" customFormat="1" hidden="1">
      <c r="G1947" s="152"/>
      <c r="K1947" s="128"/>
      <c r="M1947" s="114" t="s">
        <v>2760</v>
      </c>
      <c r="N1947" s="118">
        <v>0.3</v>
      </c>
      <c r="O1947" s="118">
        <v>9.8000000000000007</v>
      </c>
      <c r="P1947" s="119">
        <f t="shared" si="31"/>
        <v>0.28999999999999998</v>
      </c>
      <c r="Q1947" s="122" t="s">
        <v>2857</v>
      </c>
      <c r="R1947" s="121" t="s">
        <v>4302</v>
      </c>
      <c r="S1947" s="122">
        <v>0.28999999999999998</v>
      </c>
      <c r="T1947" s="122" t="s">
        <v>444</v>
      </c>
    </row>
    <row r="1948" spans="7:20" s="145" customFormat="1" hidden="1">
      <c r="G1948" s="152"/>
      <c r="K1948" s="128"/>
      <c r="M1948" s="114" t="s">
        <v>2644</v>
      </c>
      <c r="N1948" s="118">
        <v>0.3</v>
      </c>
      <c r="O1948" s="118">
        <v>8.5</v>
      </c>
      <c r="P1948" s="119">
        <f t="shared" si="31"/>
        <v>0.27</v>
      </c>
      <c r="Q1948" s="120" t="s">
        <v>30</v>
      </c>
      <c r="R1948" s="121" t="s">
        <v>3952</v>
      </c>
      <c r="S1948" s="122">
        <v>0.27</v>
      </c>
      <c r="T1948" s="122" t="s">
        <v>799</v>
      </c>
    </row>
    <row r="1949" spans="7:20" s="145" customFormat="1" hidden="1">
      <c r="G1949" s="152"/>
      <c r="K1949" s="128"/>
      <c r="M1949" s="114" t="s">
        <v>2645</v>
      </c>
      <c r="N1949" s="118">
        <v>1.6</v>
      </c>
      <c r="O1949" s="118">
        <v>52.4</v>
      </c>
      <c r="P1949" s="119">
        <f t="shared" si="31"/>
        <v>0.52</v>
      </c>
      <c r="Q1949" s="120" t="s">
        <v>147</v>
      </c>
      <c r="R1949" s="121" t="s">
        <v>3913</v>
      </c>
      <c r="S1949" s="122">
        <v>0.52</v>
      </c>
      <c r="T1949" s="122" t="s">
        <v>575</v>
      </c>
    </row>
    <row r="1950" spans="7:20" s="145" customFormat="1" hidden="1">
      <c r="G1950" s="152"/>
      <c r="K1950" s="128"/>
      <c r="M1950" s="114" t="s">
        <v>2646</v>
      </c>
      <c r="N1950" s="118">
        <v>0.3</v>
      </c>
      <c r="O1950" s="118">
        <v>7.1</v>
      </c>
      <c r="P1950" s="119">
        <f t="shared" si="31"/>
        <v>0.26</v>
      </c>
      <c r="Q1950" s="120" t="s">
        <v>30</v>
      </c>
      <c r="R1950" s="121" t="s">
        <v>4563</v>
      </c>
      <c r="S1950" s="122">
        <v>0.26</v>
      </c>
      <c r="T1950" s="122" t="s">
        <v>799</v>
      </c>
    </row>
    <row r="1951" spans="7:20" s="145" customFormat="1" hidden="1">
      <c r="G1951" s="152"/>
      <c r="K1951" s="128"/>
      <c r="M1951" s="114" t="s">
        <v>2764</v>
      </c>
      <c r="N1951" s="118">
        <v>0.3</v>
      </c>
      <c r="O1951" s="118">
        <v>6.3</v>
      </c>
      <c r="P1951" s="119">
        <f t="shared" si="31"/>
        <v>0.47</v>
      </c>
      <c r="Q1951" s="120" t="s">
        <v>30</v>
      </c>
      <c r="R1951" s="121" t="s">
        <v>3778</v>
      </c>
      <c r="S1951" s="122">
        <v>0.47</v>
      </c>
      <c r="T1951" s="122" t="s">
        <v>176</v>
      </c>
    </row>
    <row r="1952" spans="7:20" s="145" customFormat="1" hidden="1">
      <c r="G1952" s="152"/>
      <c r="K1952" s="128"/>
      <c r="M1952" s="114" t="s">
        <v>2765</v>
      </c>
      <c r="N1952" s="118">
        <v>0.3</v>
      </c>
      <c r="O1952" s="118">
        <v>10.9</v>
      </c>
      <c r="P1952" s="119">
        <f t="shared" si="31"/>
        <v>0.4</v>
      </c>
      <c r="Q1952" s="120" t="s">
        <v>2857</v>
      </c>
      <c r="R1952" s="121" t="s">
        <v>4558</v>
      </c>
      <c r="S1952" s="122">
        <v>0.4</v>
      </c>
      <c r="T1952" s="122" t="s">
        <v>2312</v>
      </c>
    </row>
    <row r="1953" spans="7:20" s="145" customFormat="1" hidden="1">
      <c r="G1953" s="152"/>
      <c r="K1953" s="128"/>
      <c r="M1953" s="114" t="s">
        <v>2766</v>
      </c>
      <c r="N1953" s="118">
        <v>0.2</v>
      </c>
      <c r="O1953" s="118">
        <v>7.9</v>
      </c>
      <c r="P1953" s="119">
        <f t="shared" si="31"/>
        <v>0.52</v>
      </c>
      <c r="Q1953" s="120" t="s">
        <v>2857</v>
      </c>
      <c r="R1953" s="121" t="s">
        <v>4562</v>
      </c>
      <c r="S1953" s="122">
        <v>0.52</v>
      </c>
      <c r="T1953" s="122" t="s">
        <v>2857</v>
      </c>
    </row>
    <row r="1954" spans="7:20" s="145" customFormat="1" hidden="1">
      <c r="G1954" s="152"/>
      <c r="K1954" s="128"/>
      <c r="M1954" s="114" t="s">
        <v>2870</v>
      </c>
      <c r="N1954" s="118">
        <v>6.7</v>
      </c>
      <c r="O1954" s="118">
        <v>10</v>
      </c>
      <c r="P1954" s="119">
        <f t="shared" si="31"/>
        <v>0.21</v>
      </c>
      <c r="Q1954" s="122" t="s">
        <v>213</v>
      </c>
      <c r="R1954" s="121" t="s">
        <v>4549</v>
      </c>
      <c r="S1954" s="122">
        <v>0.21</v>
      </c>
      <c r="T1954" s="122" t="s">
        <v>772</v>
      </c>
    </row>
    <row r="1955" spans="7:20" s="145" customFormat="1" hidden="1">
      <c r="G1955" s="152"/>
      <c r="K1955" s="128"/>
      <c r="M1955" s="114" t="s">
        <v>2871</v>
      </c>
      <c r="N1955" s="118">
        <v>5.3</v>
      </c>
      <c r="O1955" s="118">
        <v>8</v>
      </c>
      <c r="P1955" s="119">
        <f t="shared" si="31"/>
        <v>0.26</v>
      </c>
      <c r="Q1955" s="122" t="s">
        <v>343</v>
      </c>
      <c r="R1955" s="121" t="s">
        <v>3890</v>
      </c>
      <c r="S1955" s="122">
        <v>0.26</v>
      </c>
      <c r="T1955" s="122" t="s">
        <v>690</v>
      </c>
    </row>
    <row r="1956" spans="7:20" s="145" customFormat="1" hidden="1">
      <c r="G1956" s="152"/>
      <c r="K1956" s="128"/>
      <c r="M1956" s="114" t="s">
        <v>2872</v>
      </c>
      <c r="N1956" s="118">
        <v>6.9</v>
      </c>
      <c r="O1956" s="118">
        <v>19.899999999999999</v>
      </c>
      <c r="P1956" s="119">
        <f t="shared" si="31"/>
        <v>0.17</v>
      </c>
      <c r="Q1956" s="122" t="s">
        <v>213</v>
      </c>
      <c r="R1956" s="121" t="s">
        <v>4024</v>
      </c>
      <c r="S1956" s="122">
        <v>0.17</v>
      </c>
      <c r="T1956" s="122" t="s">
        <v>499</v>
      </c>
    </row>
    <row r="1957" spans="7:20" s="145" customFormat="1" hidden="1">
      <c r="G1957" s="152"/>
      <c r="K1957" s="128"/>
      <c r="M1957" s="114" t="s">
        <v>2873</v>
      </c>
      <c r="N1957" s="118">
        <v>21.6</v>
      </c>
      <c r="O1957" s="118">
        <v>52</v>
      </c>
      <c r="P1957" s="119">
        <f t="shared" si="31"/>
        <v>0.43</v>
      </c>
      <c r="Q1957" s="122" t="s">
        <v>468</v>
      </c>
      <c r="R1957" s="121" t="s">
        <v>4319</v>
      </c>
      <c r="S1957" s="122">
        <v>0.43</v>
      </c>
      <c r="T1957" s="122" t="s">
        <v>476</v>
      </c>
    </row>
    <row r="1958" spans="7:20" s="145" customFormat="1" hidden="1">
      <c r="G1958" s="152"/>
      <c r="K1958" s="128"/>
      <c r="M1958" s="114" t="s">
        <v>2874</v>
      </c>
      <c r="N1958" s="118">
        <v>5.5</v>
      </c>
      <c r="O1958" s="118">
        <v>11.2</v>
      </c>
      <c r="P1958" s="119">
        <f t="shared" si="31"/>
        <v>0.2</v>
      </c>
      <c r="Q1958" s="122" t="s">
        <v>647</v>
      </c>
      <c r="R1958" s="121" t="s">
        <v>4301</v>
      </c>
      <c r="S1958" s="122">
        <v>0.2</v>
      </c>
      <c r="T1958" s="122" t="s">
        <v>213</v>
      </c>
    </row>
    <row r="1959" spans="7:20" s="145" customFormat="1" hidden="1">
      <c r="G1959" s="152"/>
      <c r="K1959" s="128"/>
      <c r="M1959" s="114" t="s">
        <v>2777</v>
      </c>
      <c r="N1959" s="118">
        <v>5.7</v>
      </c>
      <c r="O1959" s="118">
        <v>10.8</v>
      </c>
      <c r="P1959" s="119">
        <f t="shared" si="31"/>
        <v>0.1</v>
      </c>
      <c r="Q1959" s="120" t="s">
        <v>2803</v>
      </c>
      <c r="R1959" s="121" t="s">
        <v>3996</v>
      </c>
      <c r="S1959" s="122">
        <v>0.1</v>
      </c>
      <c r="T1959" s="122" t="s">
        <v>468</v>
      </c>
    </row>
    <row r="1960" spans="7:20" s="145" customFormat="1" hidden="1">
      <c r="G1960" s="152"/>
      <c r="K1960" s="128"/>
      <c r="M1960" s="114" t="s">
        <v>2778</v>
      </c>
      <c r="N1960" s="118">
        <v>5.3</v>
      </c>
      <c r="O1960" s="118">
        <v>10.7</v>
      </c>
      <c r="P1960" s="119">
        <f t="shared" si="31"/>
        <v>0.1</v>
      </c>
      <c r="Q1960" s="122" t="s">
        <v>2312</v>
      </c>
      <c r="R1960" s="121" t="s">
        <v>4473</v>
      </c>
      <c r="S1960" s="122">
        <v>0.1</v>
      </c>
      <c r="T1960" s="122" t="s">
        <v>468</v>
      </c>
    </row>
    <row r="1961" spans="7:20" s="145" customFormat="1" hidden="1">
      <c r="G1961" s="152"/>
      <c r="K1961" s="128"/>
      <c r="M1961" s="114" t="s">
        <v>2779</v>
      </c>
      <c r="N1961" s="118">
        <v>3.2</v>
      </c>
      <c r="O1961" s="118">
        <v>3.3</v>
      </c>
      <c r="P1961" s="119">
        <f t="shared" si="31"/>
        <v>0.1</v>
      </c>
      <c r="Q1961" s="120" t="s">
        <v>30</v>
      </c>
      <c r="R1961" s="121" t="s">
        <v>3778</v>
      </c>
      <c r="S1961" s="122">
        <v>0.1</v>
      </c>
      <c r="T1961" s="122" t="s">
        <v>468</v>
      </c>
    </row>
    <row r="1962" spans="7:20" s="145" customFormat="1" hidden="1">
      <c r="G1962" s="152"/>
      <c r="K1962" s="128"/>
      <c r="M1962" s="114" t="s">
        <v>2674</v>
      </c>
      <c r="N1962" s="118">
        <v>3.6</v>
      </c>
      <c r="O1962" s="118">
        <v>4.2</v>
      </c>
      <c r="P1962" s="119">
        <f t="shared" si="31"/>
        <v>0.2</v>
      </c>
      <c r="Q1962" s="120" t="s">
        <v>147</v>
      </c>
      <c r="R1962" s="121" t="s">
        <v>4036</v>
      </c>
      <c r="S1962" s="122">
        <v>0.2</v>
      </c>
      <c r="T1962" s="122" t="s">
        <v>213</v>
      </c>
    </row>
    <row r="1963" spans="7:20" s="145" customFormat="1" hidden="1">
      <c r="G1963" s="152"/>
      <c r="K1963" s="128"/>
      <c r="M1963" s="114" t="s">
        <v>2558</v>
      </c>
      <c r="N1963" s="118">
        <v>3.8</v>
      </c>
      <c r="O1963" s="118">
        <v>3.5</v>
      </c>
      <c r="P1963" s="119">
        <f t="shared" si="31"/>
        <v>0.2</v>
      </c>
      <c r="Q1963" s="120" t="s">
        <v>454</v>
      </c>
      <c r="R1963" s="121" t="s">
        <v>3996</v>
      </c>
      <c r="S1963" s="122">
        <v>0.2</v>
      </c>
      <c r="T1963" s="122" t="s">
        <v>213</v>
      </c>
    </row>
    <row r="1964" spans="7:20" s="145" customFormat="1" hidden="1">
      <c r="G1964" s="152"/>
      <c r="K1964" s="128"/>
      <c r="M1964" s="114" t="s">
        <v>2559</v>
      </c>
      <c r="N1964" s="118">
        <v>6.9</v>
      </c>
      <c r="O1964" s="118">
        <v>13.8</v>
      </c>
      <c r="P1964" s="119">
        <f t="shared" si="31"/>
        <v>0.2</v>
      </c>
      <c r="Q1964" s="122" t="s">
        <v>166</v>
      </c>
      <c r="R1964" s="121" t="s">
        <v>4416</v>
      </c>
      <c r="S1964" s="122">
        <v>0.2</v>
      </c>
      <c r="T1964" s="122" t="s">
        <v>213</v>
      </c>
    </row>
    <row r="1965" spans="7:20" s="145" customFormat="1" hidden="1">
      <c r="G1965" s="152"/>
      <c r="K1965" s="128"/>
      <c r="M1965" s="114" t="s">
        <v>2560</v>
      </c>
      <c r="N1965" s="118">
        <v>5.8</v>
      </c>
      <c r="O1965" s="118">
        <v>13.8</v>
      </c>
      <c r="P1965" s="119">
        <f t="shared" si="31"/>
        <v>0.2</v>
      </c>
      <c r="Q1965" s="122" t="s">
        <v>166</v>
      </c>
      <c r="R1965" s="121" t="s">
        <v>4555</v>
      </c>
      <c r="S1965" s="120">
        <v>0.2</v>
      </c>
      <c r="T1965" s="120" t="s">
        <v>213</v>
      </c>
    </row>
    <row r="1966" spans="7:20" s="145" customFormat="1" hidden="1">
      <c r="G1966" s="152"/>
      <c r="K1966" s="128"/>
      <c r="M1966" s="114" t="s">
        <v>2561</v>
      </c>
      <c r="N1966" s="118">
        <v>6.9</v>
      </c>
      <c r="O1966" s="118">
        <v>11.3</v>
      </c>
      <c r="P1966" s="119">
        <f t="shared" si="31"/>
        <v>0.1</v>
      </c>
      <c r="Q1966" s="122" t="s">
        <v>1615</v>
      </c>
      <c r="R1966" s="121" t="s">
        <v>3971</v>
      </c>
      <c r="S1966" s="122">
        <v>0.1</v>
      </c>
      <c r="T1966" s="122" t="s">
        <v>468</v>
      </c>
    </row>
    <row r="1967" spans="7:20" s="145" customFormat="1" hidden="1">
      <c r="G1967" s="152"/>
      <c r="K1967" s="128"/>
      <c r="M1967" s="114" t="s">
        <v>2562</v>
      </c>
      <c r="N1967" s="118">
        <v>8.3000000000000007</v>
      </c>
      <c r="O1967" s="118">
        <v>22.7</v>
      </c>
      <c r="P1967" s="119">
        <f t="shared" si="31"/>
        <v>0.3</v>
      </c>
      <c r="Q1967" s="122" t="s">
        <v>343</v>
      </c>
      <c r="R1967" s="121" t="s">
        <v>3972</v>
      </c>
      <c r="S1967" s="122">
        <v>0.3</v>
      </c>
      <c r="T1967" s="122" t="s">
        <v>343</v>
      </c>
    </row>
    <row r="1968" spans="7:20" s="145" customFormat="1" hidden="1">
      <c r="G1968" s="152"/>
      <c r="K1968" s="128"/>
      <c r="M1968" s="114" t="s">
        <v>2563</v>
      </c>
      <c r="N1968" s="118">
        <v>22.1</v>
      </c>
      <c r="O1968" s="118">
        <v>58.2</v>
      </c>
      <c r="P1968" s="119">
        <f t="shared" si="31"/>
        <v>0.1</v>
      </c>
      <c r="Q1968" s="122" t="s">
        <v>468</v>
      </c>
      <c r="R1968" s="121" t="s">
        <v>4466</v>
      </c>
      <c r="S1968" s="122">
        <v>0.1</v>
      </c>
      <c r="T1968" s="122" t="s">
        <v>468</v>
      </c>
    </row>
    <row r="1969" spans="7:20" s="145" customFormat="1" hidden="1">
      <c r="G1969" s="152"/>
      <c r="K1969" s="128"/>
      <c r="M1969" s="114" t="s">
        <v>2681</v>
      </c>
      <c r="N1969" s="118">
        <v>3.1</v>
      </c>
      <c r="O1969" s="118">
        <v>4.7</v>
      </c>
      <c r="P1969" s="119">
        <f t="shared" si="31"/>
        <v>0.1</v>
      </c>
      <c r="Q1969" s="120" t="s">
        <v>147</v>
      </c>
      <c r="R1969" s="121" t="s">
        <v>3952</v>
      </c>
      <c r="S1969" s="122">
        <v>0.1</v>
      </c>
      <c r="T1969" s="122" t="s">
        <v>468</v>
      </c>
    </row>
    <row r="1970" spans="7:20" s="145" customFormat="1" hidden="1">
      <c r="G1970" s="152"/>
      <c r="K1970" s="128"/>
      <c r="M1970" s="114" t="s">
        <v>2682</v>
      </c>
      <c r="N1970" s="118">
        <v>3.4</v>
      </c>
      <c r="O1970" s="118">
        <v>5</v>
      </c>
      <c r="P1970" s="119">
        <f t="shared" si="31"/>
        <v>0.1</v>
      </c>
      <c r="Q1970" s="120" t="s">
        <v>147</v>
      </c>
      <c r="R1970" s="121" t="s">
        <v>4295</v>
      </c>
      <c r="S1970" s="122">
        <v>0.1</v>
      </c>
      <c r="T1970" s="122" t="s">
        <v>468</v>
      </c>
    </row>
    <row r="1971" spans="7:20" s="145" customFormat="1" hidden="1">
      <c r="G1971" s="152"/>
      <c r="K1971" s="128"/>
      <c r="M1971" s="114" t="s">
        <v>2683</v>
      </c>
      <c r="N1971" s="118">
        <v>9.1999999999999993</v>
      </c>
      <c r="O1971" s="118">
        <v>5.8</v>
      </c>
      <c r="P1971" s="119">
        <f t="shared" si="31"/>
        <v>0.2</v>
      </c>
      <c r="Q1971" s="122" t="s">
        <v>315</v>
      </c>
      <c r="R1971" s="121" t="s">
        <v>4521</v>
      </c>
      <c r="S1971" s="122">
        <v>0.2</v>
      </c>
      <c r="T1971" s="122" t="s">
        <v>213</v>
      </c>
    </row>
    <row r="1972" spans="7:20" s="145" customFormat="1" hidden="1">
      <c r="G1972" s="152"/>
      <c r="K1972" s="128"/>
      <c r="M1972" s="114" t="s">
        <v>2566</v>
      </c>
      <c r="N1972" s="118">
        <v>4.5</v>
      </c>
      <c r="O1972" s="118">
        <v>2.8</v>
      </c>
      <c r="P1972" s="119">
        <f t="shared" si="31"/>
        <v>0.1</v>
      </c>
      <c r="Q1972" s="122" t="s">
        <v>558</v>
      </c>
      <c r="R1972" s="121" t="s">
        <v>4370</v>
      </c>
      <c r="S1972" s="122">
        <v>0.1</v>
      </c>
      <c r="T1972" s="122" t="s">
        <v>468</v>
      </c>
    </row>
    <row r="1973" spans="7:20" s="145" customFormat="1" hidden="1">
      <c r="G1973" s="152"/>
      <c r="K1973" s="128"/>
      <c r="M1973" s="114" t="s">
        <v>2567</v>
      </c>
      <c r="N1973" s="118">
        <v>0.3</v>
      </c>
      <c r="O1973" s="118">
        <v>74.099999999999994</v>
      </c>
      <c r="P1973" s="119">
        <f t="shared" si="31"/>
        <v>0.1</v>
      </c>
      <c r="Q1973" s="120" t="s">
        <v>147</v>
      </c>
      <c r="R1973" s="121" t="s">
        <v>4399</v>
      </c>
      <c r="S1973" s="122">
        <v>0.1</v>
      </c>
      <c r="T1973" s="122" t="s">
        <v>468</v>
      </c>
    </row>
    <row r="1974" spans="7:20" s="145" customFormat="1" hidden="1">
      <c r="G1974" s="152"/>
      <c r="K1974" s="128"/>
      <c r="M1974" s="114" t="s">
        <v>2568</v>
      </c>
      <c r="N1974" s="118">
        <v>10.4</v>
      </c>
      <c r="O1974" s="120">
        <v>64</v>
      </c>
      <c r="P1974" s="119">
        <v>1.9</v>
      </c>
      <c r="Q1974" s="122" t="s">
        <v>2957</v>
      </c>
      <c r="R1974" s="120">
        <v>251</v>
      </c>
      <c r="S1974" s="122">
        <v>0.3</v>
      </c>
      <c r="T1974" s="122" t="s">
        <v>343</v>
      </c>
    </row>
    <row r="1975" spans="7:20" s="145" customFormat="1" hidden="1">
      <c r="G1975" s="152"/>
      <c r="K1975" s="128"/>
      <c r="M1975" s="114" t="s">
        <v>2569</v>
      </c>
      <c r="N1975" s="118">
        <v>0.8</v>
      </c>
      <c r="O1975" s="118">
        <v>3.4</v>
      </c>
      <c r="P1975" s="119">
        <f t="shared" si="31"/>
        <v>0.1</v>
      </c>
      <c r="Q1975" s="122" t="s">
        <v>304</v>
      </c>
      <c r="R1975" s="121" t="s">
        <v>4420</v>
      </c>
      <c r="S1975" s="122">
        <v>0.1</v>
      </c>
      <c r="T1975" s="122" t="s">
        <v>468</v>
      </c>
    </row>
    <row r="1976" spans="7:20" s="145" customFormat="1" hidden="1">
      <c r="G1976" s="152"/>
      <c r="K1976" s="128"/>
      <c r="M1976" s="114" t="s">
        <v>2570</v>
      </c>
      <c r="N1976" s="118">
        <v>0.8</v>
      </c>
      <c r="O1976" s="118">
        <v>4.3</v>
      </c>
      <c r="P1976" s="119">
        <f t="shared" si="31"/>
        <v>0.1</v>
      </c>
      <c r="Q1976" s="122" t="s">
        <v>172</v>
      </c>
      <c r="R1976" s="121" t="s">
        <v>4225</v>
      </c>
      <c r="S1976" s="122">
        <v>0.1</v>
      </c>
      <c r="T1976" s="122" t="s">
        <v>468</v>
      </c>
    </row>
    <row r="1977" spans="7:20" s="145" customFormat="1" hidden="1">
      <c r="G1977" s="152"/>
      <c r="K1977" s="128"/>
      <c r="M1977" s="114" t="s">
        <v>2571</v>
      </c>
      <c r="N1977" s="118">
        <v>0.9</v>
      </c>
      <c r="O1977" s="118">
        <v>5.3</v>
      </c>
      <c r="P1977" s="119">
        <f t="shared" si="31"/>
        <v>0.42</v>
      </c>
      <c r="Q1977" s="120" t="s">
        <v>30</v>
      </c>
      <c r="R1977" s="121" t="s">
        <v>3778</v>
      </c>
      <c r="S1977" s="122">
        <v>0.42</v>
      </c>
      <c r="T1977" s="122" t="s">
        <v>476</v>
      </c>
    </row>
    <row r="1978" spans="7:20" s="145" customFormat="1" hidden="1">
      <c r="G1978" s="152"/>
      <c r="K1978" s="128"/>
      <c r="M1978" s="114" t="s">
        <v>2461</v>
      </c>
      <c r="N1978" s="118">
        <v>0.8</v>
      </c>
      <c r="O1978" s="118">
        <v>4.5999999999999996</v>
      </c>
      <c r="P1978" s="119">
        <f t="shared" si="31"/>
        <v>0.14000000000000001</v>
      </c>
      <c r="Q1978" s="120" t="s">
        <v>30</v>
      </c>
      <c r="R1978" s="121" t="s">
        <v>4041</v>
      </c>
      <c r="S1978" s="122">
        <v>0.14000000000000001</v>
      </c>
      <c r="T1978" s="122" t="s">
        <v>503</v>
      </c>
    </row>
    <row r="1979" spans="7:20" s="145" customFormat="1" hidden="1">
      <c r="G1979" s="152"/>
      <c r="K1979" s="128"/>
      <c r="M1979" s="114" t="s">
        <v>2462</v>
      </c>
      <c r="N1979" s="118">
        <v>12</v>
      </c>
      <c r="O1979" s="118">
        <v>31.7</v>
      </c>
      <c r="P1979" s="119">
        <f t="shared" si="31"/>
        <v>0.47</v>
      </c>
      <c r="Q1979" s="122" t="s">
        <v>663</v>
      </c>
      <c r="R1979" s="121" t="s">
        <v>4335</v>
      </c>
      <c r="S1979" s="122">
        <v>0.47</v>
      </c>
      <c r="T1979" s="122" t="s">
        <v>575</v>
      </c>
    </row>
    <row r="1980" spans="7:20" s="145" customFormat="1" hidden="1">
      <c r="G1980" s="152"/>
      <c r="K1980" s="128"/>
      <c r="M1980" s="114" t="s">
        <v>2463</v>
      </c>
      <c r="N1980" s="118">
        <v>10.4</v>
      </c>
      <c r="O1980" s="120" t="s">
        <v>147</v>
      </c>
      <c r="P1980" s="119">
        <f t="shared" si="31"/>
        <v>0.32</v>
      </c>
      <c r="Q1980" s="122" t="s">
        <v>618</v>
      </c>
      <c r="R1980" s="120" t="s">
        <v>147</v>
      </c>
      <c r="S1980" s="122">
        <v>0.32</v>
      </c>
      <c r="T1980" s="122" t="s">
        <v>940</v>
      </c>
    </row>
    <row r="1981" spans="7:20" s="145" customFormat="1" hidden="1">
      <c r="G1981" s="152"/>
      <c r="K1981" s="128"/>
      <c r="M1981" s="114" t="s">
        <v>2464</v>
      </c>
      <c r="N1981" s="118">
        <v>0.7</v>
      </c>
      <c r="O1981" s="118">
        <v>96.9</v>
      </c>
      <c r="P1981" s="119">
        <f t="shared" si="31"/>
        <v>0.23</v>
      </c>
      <c r="Q1981" s="120" t="s">
        <v>30</v>
      </c>
      <c r="R1981" s="121" t="s">
        <v>4284</v>
      </c>
      <c r="S1981" s="122">
        <v>0.23</v>
      </c>
      <c r="T1981" s="122" t="s">
        <v>438</v>
      </c>
    </row>
    <row r="1982" spans="7:20" s="145" customFormat="1" hidden="1">
      <c r="G1982" s="152"/>
      <c r="K1982" s="128"/>
      <c r="M1982" s="114" t="s">
        <v>2465</v>
      </c>
      <c r="N1982" s="118">
        <v>0.5</v>
      </c>
      <c r="O1982" s="118">
        <v>102.7</v>
      </c>
      <c r="P1982" s="119">
        <f t="shared" si="31"/>
        <v>0.41</v>
      </c>
      <c r="Q1982" s="120" t="s">
        <v>147</v>
      </c>
      <c r="R1982" s="121" t="s">
        <v>4522</v>
      </c>
      <c r="S1982" s="122">
        <v>0.41</v>
      </c>
      <c r="T1982" s="122" t="s">
        <v>176</v>
      </c>
    </row>
    <row r="1983" spans="7:20" s="145" customFormat="1" hidden="1">
      <c r="G1983" s="152"/>
      <c r="K1983" s="128"/>
      <c r="M1983" s="114" t="s">
        <v>2574</v>
      </c>
      <c r="N1983" s="118">
        <v>2.9</v>
      </c>
      <c r="O1983" s="118">
        <v>0.7</v>
      </c>
      <c r="P1983" s="119">
        <f t="shared" si="31"/>
        <v>0.08</v>
      </c>
      <c r="Q1983" s="120" t="s">
        <v>147</v>
      </c>
      <c r="R1983" s="121" t="s">
        <v>4037</v>
      </c>
      <c r="S1983" s="122">
        <v>0.08</v>
      </c>
      <c r="T1983" s="122" t="s">
        <v>1602</v>
      </c>
    </row>
    <row r="1984" spans="7:20" s="145" customFormat="1" hidden="1">
      <c r="G1984" s="152"/>
      <c r="K1984" s="128"/>
      <c r="M1984" s="114" t="s">
        <v>2575</v>
      </c>
      <c r="N1984" s="118">
        <v>1.8</v>
      </c>
      <c r="O1984" s="118">
        <v>4.2</v>
      </c>
      <c r="P1984" s="119">
        <f t="shared" si="31"/>
        <v>7.0000000000000007E-2</v>
      </c>
      <c r="Q1984" s="120" t="s">
        <v>30</v>
      </c>
      <c r="R1984" s="121" t="s">
        <v>3778</v>
      </c>
      <c r="S1984" s="122">
        <v>7.0000000000000007E-2</v>
      </c>
      <c r="T1984" s="122" t="s">
        <v>1602</v>
      </c>
    </row>
    <row r="1985" spans="7:20" s="145" customFormat="1" hidden="1">
      <c r="G1985" s="152"/>
      <c r="K1985" s="128"/>
      <c r="M1985" s="114" t="s">
        <v>2693</v>
      </c>
      <c r="N1985" s="118">
        <v>1</v>
      </c>
      <c r="O1985" s="118">
        <v>2.6</v>
      </c>
      <c r="P1985" s="119">
        <f t="shared" si="31"/>
        <v>0.23</v>
      </c>
      <c r="Q1985" s="122" t="s">
        <v>166</v>
      </c>
      <c r="R1985" s="121" t="s">
        <v>4544</v>
      </c>
      <c r="S1985" s="122">
        <v>0.23</v>
      </c>
      <c r="T1985" s="122" t="s">
        <v>364</v>
      </c>
    </row>
    <row r="1986" spans="7:20" s="145" customFormat="1" hidden="1">
      <c r="G1986" s="152"/>
      <c r="K1986" s="128"/>
      <c r="M1986" s="114" t="s">
        <v>2694</v>
      </c>
      <c r="N1986" s="118">
        <v>0.8</v>
      </c>
      <c r="O1986" s="118">
        <v>2.6</v>
      </c>
      <c r="P1986" s="119">
        <f t="shared" si="31"/>
        <v>0.16</v>
      </c>
      <c r="Q1986" s="122" t="s">
        <v>166</v>
      </c>
      <c r="R1986" s="121" t="s">
        <v>3780</v>
      </c>
      <c r="S1986" s="122">
        <v>0.16</v>
      </c>
      <c r="T1986" s="122" t="s">
        <v>799</v>
      </c>
    </row>
    <row r="1987" spans="7:20" s="145" customFormat="1" hidden="1">
      <c r="G1987" s="152"/>
      <c r="K1987" s="128"/>
      <c r="M1987" s="114" t="s">
        <v>2798</v>
      </c>
      <c r="N1987" s="118">
        <v>1.7</v>
      </c>
      <c r="O1987" s="118">
        <v>14.4</v>
      </c>
      <c r="P1987" s="119">
        <f t="shared" si="31"/>
        <v>0.34</v>
      </c>
      <c r="Q1987" s="122" t="s">
        <v>1619</v>
      </c>
      <c r="R1987" s="121" t="s">
        <v>4561</v>
      </c>
      <c r="S1987" s="122">
        <v>0.34</v>
      </c>
      <c r="T1987" s="122" t="s">
        <v>287</v>
      </c>
    </row>
    <row r="1988" spans="7:20" s="145" customFormat="1" hidden="1">
      <c r="G1988" s="152"/>
      <c r="K1988" s="128"/>
      <c r="M1988" s="114" t="s">
        <v>3009</v>
      </c>
      <c r="N1988" s="118">
        <v>2.6</v>
      </c>
      <c r="O1988" s="118">
        <v>5.2</v>
      </c>
      <c r="P1988" s="119">
        <f t="shared" si="31"/>
        <v>7.0000000000000007E-2</v>
      </c>
      <c r="Q1988" s="120" t="s">
        <v>147</v>
      </c>
      <c r="R1988" s="121" t="s">
        <v>4130</v>
      </c>
      <c r="S1988" s="122">
        <v>7.0000000000000007E-2</v>
      </c>
      <c r="T1988" s="122" t="s">
        <v>1309</v>
      </c>
    </row>
    <row r="1989" spans="7:20" s="145" customFormat="1" hidden="1">
      <c r="G1989" s="152"/>
      <c r="K1989" s="128"/>
      <c r="M1989" s="114" t="s">
        <v>3119</v>
      </c>
      <c r="N1989" s="118">
        <v>6.2</v>
      </c>
      <c r="O1989" s="118">
        <v>9.1999999999999993</v>
      </c>
      <c r="P1989" s="119">
        <f t="shared" si="31"/>
        <v>0.39</v>
      </c>
      <c r="Q1989" s="122" t="s">
        <v>1236</v>
      </c>
      <c r="R1989" s="121" t="s">
        <v>4323</v>
      </c>
      <c r="S1989" s="122">
        <v>0.39</v>
      </c>
      <c r="T1989" s="122" t="s">
        <v>51</v>
      </c>
    </row>
    <row r="1990" spans="7:20" s="145" customFormat="1" hidden="1">
      <c r="G1990" s="152"/>
      <c r="K1990" s="128"/>
      <c r="M1990" s="114" t="s">
        <v>3120</v>
      </c>
      <c r="N1990" s="118">
        <v>19</v>
      </c>
      <c r="O1990" s="118">
        <v>2.4</v>
      </c>
      <c r="P1990" s="119">
        <f t="shared" si="31"/>
        <v>0.12</v>
      </c>
      <c r="Q1990" s="122" t="s">
        <v>3121</v>
      </c>
      <c r="R1990" s="121" t="s">
        <v>4030</v>
      </c>
      <c r="S1990" s="122">
        <v>0.12</v>
      </c>
      <c r="T1990" s="122" t="s">
        <v>213</v>
      </c>
    </row>
    <row r="1991" spans="7:20" s="145" customFormat="1" hidden="1">
      <c r="G1991" s="152"/>
      <c r="K1991" s="128"/>
      <c r="M1991" s="114" t="s">
        <v>3122</v>
      </c>
      <c r="N1991" s="118">
        <v>5.6</v>
      </c>
      <c r="O1991" s="118">
        <v>3.9</v>
      </c>
      <c r="P1991" s="119">
        <f t="shared" si="31"/>
        <v>0.12</v>
      </c>
      <c r="Q1991" s="122" t="s">
        <v>397</v>
      </c>
      <c r="R1991" s="121" t="s">
        <v>4523</v>
      </c>
      <c r="S1991" s="122">
        <v>0.12</v>
      </c>
      <c r="T1991" s="122" t="s">
        <v>213</v>
      </c>
    </row>
    <row r="1992" spans="7:20" s="145" customFormat="1" hidden="1">
      <c r="G1992" s="152"/>
      <c r="K1992" s="128"/>
      <c r="M1992" s="114" t="s">
        <v>2909</v>
      </c>
      <c r="N1992" s="118">
        <v>5</v>
      </c>
      <c r="O1992" s="118">
        <v>5.9</v>
      </c>
      <c r="P1992" s="119">
        <f t="shared" si="31"/>
        <v>0.37</v>
      </c>
      <c r="Q1992" s="122" t="s">
        <v>2910</v>
      </c>
      <c r="R1992" s="121" t="s">
        <v>3905</v>
      </c>
      <c r="S1992" s="122">
        <v>0.37</v>
      </c>
      <c r="T1992" s="122" t="s">
        <v>172</v>
      </c>
    </row>
    <row r="1993" spans="7:20" s="145" customFormat="1" hidden="1">
      <c r="G1993" s="152"/>
      <c r="K1993" s="128"/>
      <c r="M1993" s="114" t="s">
        <v>2905</v>
      </c>
      <c r="N1993" s="118">
        <v>27.9</v>
      </c>
      <c r="O1993" s="118">
        <v>0</v>
      </c>
      <c r="P1993" s="119">
        <f t="shared" si="31"/>
        <v>0.09</v>
      </c>
      <c r="Q1993" s="122" t="s">
        <v>358</v>
      </c>
      <c r="R1993" s="121" t="s">
        <v>3826</v>
      </c>
      <c r="S1993" s="122">
        <v>0.09</v>
      </c>
      <c r="T1993" s="122" t="s">
        <v>454</v>
      </c>
    </row>
    <row r="1994" spans="7:20" s="145" customFormat="1" hidden="1">
      <c r="G1994" s="152"/>
      <c r="K1994" s="128"/>
      <c r="M1994" s="114" t="s">
        <v>2906</v>
      </c>
      <c r="N1994" s="118">
        <v>14.5</v>
      </c>
      <c r="O1994" s="118">
        <v>0</v>
      </c>
      <c r="P1994" s="119">
        <f t="shared" si="31"/>
        <v>0.19</v>
      </c>
      <c r="Q1994" s="122" t="s">
        <v>548</v>
      </c>
      <c r="R1994" s="121" t="s">
        <v>3894</v>
      </c>
      <c r="S1994" s="122">
        <v>0.19</v>
      </c>
      <c r="T1994" s="122" t="s">
        <v>364</v>
      </c>
    </row>
    <row r="1995" spans="7:20" s="145" customFormat="1" hidden="1">
      <c r="G1995" s="152"/>
      <c r="K1995" s="128"/>
      <c r="M1995" s="114" t="s">
        <v>2907</v>
      </c>
      <c r="N1995" s="118">
        <v>1.8</v>
      </c>
      <c r="O1995" s="118">
        <v>11.1</v>
      </c>
      <c r="P1995" s="119">
        <f t="shared" si="31"/>
        <v>0.14000000000000001</v>
      </c>
      <c r="Q1995" s="120" t="s">
        <v>30</v>
      </c>
      <c r="R1995" s="121" t="s">
        <v>4386</v>
      </c>
      <c r="S1995" s="122">
        <v>0.14000000000000001</v>
      </c>
      <c r="T1995" s="122" t="s">
        <v>799</v>
      </c>
    </row>
    <row r="1996" spans="7:20" s="145" customFormat="1" hidden="1">
      <c r="G1996" s="152"/>
      <c r="K1996" s="128"/>
      <c r="M1996" s="114" t="s">
        <v>2807</v>
      </c>
      <c r="N1996" s="118">
        <v>1</v>
      </c>
      <c r="O1996" s="118">
        <v>17.600000000000001</v>
      </c>
      <c r="P1996" s="119">
        <f t="shared" si="31"/>
        <v>0.09</v>
      </c>
      <c r="Q1996" s="122" t="s">
        <v>166</v>
      </c>
      <c r="R1996" s="121" t="s">
        <v>3964</v>
      </c>
      <c r="S1996" s="122">
        <v>0.09</v>
      </c>
      <c r="T1996" s="122" t="s">
        <v>454</v>
      </c>
    </row>
    <row r="1997" spans="7:20" s="145" customFormat="1" hidden="1">
      <c r="G1997" s="152"/>
      <c r="K1997" s="128"/>
      <c r="M1997" s="114" t="s">
        <v>2808</v>
      </c>
      <c r="N1997" s="118">
        <v>0.6</v>
      </c>
      <c r="O1997" s="118">
        <v>28</v>
      </c>
      <c r="P1997" s="119">
        <f t="shared" ref="P1997:P2060" si="32">SUM(S1997:T1997)</f>
        <v>0.22</v>
      </c>
      <c r="Q1997" s="120" t="s">
        <v>30</v>
      </c>
      <c r="R1997" s="121" t="s">
        <v>4447</v>
      </c>
      <c r="S1997" s="122">
        <v>0.22</v>
      </c>
      <c r="T1997" s="122" t="s">
        <v>1619</v>
      </c>
    </row>
    <row r="1998" spans="7:20" s="145" customFormat="1" hidden="1">
      <c r="G1998" s="152"/>
      <c r="K1998" s="128"/>
      <c r="M1998" s="114" t="s">
        <v>2809</v>
      </c>
      <c r="N1998" s="118">
        <v>1.8</v>
      </c>
      <c r="O1998" s="118">
        <v>29</v>
      </c>
      <c r="P1998" s="119">
        <f t="shared" si="32"/>
        <v>0.1</v>
      </c>
      <c r="Q1998" s="122" t="s">
        <v>1301</v>
      </c>
      <c r="R1998" s="121" t="s">
        <v>3738</v>
      </c>
      <c r="S1998" s="122">
        <v>0.1</v>
      </c>
      <c r="T1998" s="122" t="s">
        <v>213</v>
      </c>
    </row>
    <row r="1999" spans="7:20" s="145" customFormat="1" hidden="1">
      <c r="G1999" s="152"/>
      <c r="K1999" s="128"/>
      <c r="M1999" s="114" t="s">
        <v>2810</v>
      </c>
      <c r="N1999" s="118">
        <v>2.9</v>
      </c>
      <c r="O1999" s="118">
        <v>32.1</v>
      </c>
      <c r="P1999" s="119">
        <f t="shared" si="32"/>
        <v>0.1</v>
      </c>
      <c r="Q1999" s="122" t="s">
        <v>2811</v>
      </c>
      <c r="R1999" s="121" t="s">
        <v>4137</v>
      </c>
      <c r="S1999" s="122">
        <v>0.1</v>
      </c>
      <c r="T1999" s="122" t="s">
        <v>213</v>
      </c>
    </row>
    <row r="2000" spans="7:20" s="145" customFormat="1" hidden="1">
      <c r="G2000" s="152"/>
      <c r="K2000" s="128"/>
      <c r="M2000" s="114" t="s">
        <v>2709</v>
      </c>
      <c r="N2000" s="118">
        <v>3.3</v>
      </c>
      <c r="O2000" s="118">
        <v>38.5</v>
      </c>
      <c r="P2000" s="119">
        <f t="shared" si="32"/>
        <v>0.1</v>
      </c>
      <c r="Q2000" s="114"/>
      <c r="R2000" s="121" t="s">
        <v>3809</v>
      </c>
      <c r="S2000" s="122">
        <v>0.1</v>
      </c>
      <c r="T2000" s="122" t="s">
        <v>213</v>
      </c>
    </row>
    <row r="2001" spans="7:20" s="145" customFormat="1" hidden="1">
      <c r="G2001" s="152"/>
      <c r="K2001" s="128"/>
      <c r="M2001" s="114" t="s">
        <v>2710</v>
      </c>
      <c r="N2001" s="118">
        <v>3.8</v>
      </c>
      <c r="O2001" s="118">
        <v>30.3</v>
      </c>
      <c r="P2001" s="119">
        <f t="shared" si="32"/>
        <v>0.1</v>
      </c>
      <c r="Q2001" s="122" t="s">
        <v>2711</v>
      </c>
      <c r="R2001" s="121" t="s">
        <v>4044</v>
      </c>
      <c r="S2001" s="122">
        <v>0.1</v>
      </c>
      <c r="T2001" s="122" t="s">
        <v>213</v>
      </c>
    </row>
    <row r="2002" spans="7:20" s="145" customFormat="1" hidden="1">
      <c r="G2002" s="152"/>
      <c r="K2002" s="128"/>
      <c r="M2002" s="114" t="s">
        <v>2819</v>
      </c>
      <c r="N2002" s="118">
        <v>2.2999999999999998</v>
      </c>
      <c r="O2002" s="118">
        <v>29.9</v>
      </c>
      <c r="P2002" s="119">
        <f t="shared" si="32"/>
        <v>0.1</v>
      </c>
      <c r="Q2002" s="122" t="s">
        <v>129</v>
      </c>
      <c r="R2002" s="121" t="s">
        <v>3784</v>
      </c>
      <c r="S2002" s="122">
        <v>0.1</v>
      </c>
      <c r="T2002" s="122" t="s">
        <v>213</v>
      </c>
    </row>
    <row r="2003" spans="7:20" s="145" customFormat="1" hidden="1">
      <c r="G2003" s="152"/>
      <c r="K2003" s="128"/>
      <c r="M2003" s="114" t="s">
        <v>2820</v>
      </c>
      <c r="N2003" s="118">
        <v>3.6</v>
      </c>
      <c r="O2003" s="118">
        <v>33.6</v>
      </c>
      <c r="P2003" s="119">
        <f t="shared" si="32"/>
        <v>0.1</v>
      </c>
      <c r="Q2003" s="122" t="s">
        <v>2821</v>
      </c>
      <c r="R2003" s="121" t="s">
        <v>4144</v>
      </c>
      <c r="S2003" s="122">
        <v>0.1</v>
      </c>
      <c r="T2003" s="122" t="s">
        <v>213</v>
      </c>
    </row>
    <row r="2004" spans="7:20" s="145" customFormat="1" hidden="1">
      <c r="G2004" s="152"/>
      <c r="K2004" s="128"/>
      <c r="M2004" s="114" t="s">
        <v>2916</v>
      </c>
      <c r="N2004" s="118">
        <v>3.8</v>
      </c>
      <c r="O2004" s="118">
        <v>32.9</v>
      </c>
      <c r="P2004" s="119">
        <f t="shared" si="32"/>
        <v>0.2</v>
      </c>
      <c r="Q2004" s="120" t="s">
        <v>2119</v>
      </c>
      <c r="R2004" s="121" t="s">
        <v>3997</v>
      </c>
      <c r="S2004" s="122">
        <v>0.2</v>
      </c>
      <c r="T2004" s="122" t="s">
        <v>343</v>
      </c>
    </row>
    <row r="2005" spans="7:20" s="145" customFormat="1" hidden="1">
      <c r="G2005" s="152"/>
      <c r="K2005" s="128"/>
      <c r="M2005" s="114" t="s">
        <v>2917</v>
      </c>
      <c r="N2005" s="118">
        <v>8.9</v>
      </c>
      <c r="O2005" s="118">
        <v>18.100000000000001</v>
      </c>
      <c r="P2005" s="119">
        <f t="shared" si="32"/>
        <v>0.2</v>
      </c>
      <c r="Q2005" s="122" t="s">
        <v>2918</v>
      </c>
      <c r="R2005" s="121" t="s">
        <v>3826</v>
      </c>
      <c r="S2005" s="122">
        <v>0.2</v>
      </c>
      <c r="T2005" s="122" t="s">
        <v>343</v>
      </c>
    </row>
    <row r="2006" spans="7:20" s="145" customFormat="1" hidden="1">
      <c r="G2006" s="152"/>
      <c r="K2006" s="128"/>
      <c r="M2006" s="114" t="s">
        <v>2919</v>
      </c>
      <c r="N2006" s="118">
        <v>9.1999999999999993</v>
      </c>
      <c r="O2006" s="118">
        <v>25.5</v>
      </c>
      <c r="P2006" s="119">
        <f t="shared" si="32"/>
        <v>0.12</v>
      </c>
      <c r="Q2006" s="122" t="s">
        <v>2920</v>
      </c>
      <c r="R2006" s="121" t="s">
        <v>4264</v>
      </c>
      <c r="S2006" s="122">
        <v>0.12</v>
      </c>
      <c r="T2006" s="122" t="s">
        <v>1626</v>
      </c>
    </row>
    <row r="2007" spans="7:20" s="145" customFormat="1" hidden="1">
      <c r="G2007" s="152"/>
      <c r="K2007" s="128"/>
      <c r="M2007" s="114" t="s">
        <v>2921</v>
      </c>
      <c r="N2007" s="118">
        <v>5</v>
      </c>
      <c r="O2007" s="118">
        <v>12.6</v>
      </c>
      <c r="P2007" s="119">
        <f t="shared" si="32"/>
        <v>0.13</v>
      </c>
      <c r="Q2007" s="122" t="s">
        <v>1284</v>
      </c>
      <c r="R2007" s="121" t="s">
        <v>4149</v>
      </c>
      <c r="S2007" s="122">
        <v>0.13</v>
      </c>
      <c r="T2007" s="122" t="s">
        <v>799</v>
      </c>
    </row>
    <row r="2008" spans="7:20" s="145" customFormat="1" hidden="1">
      <c r="G2008" s="152"/>
      <c r="K2008" s="128"/>
      <c r="M2008" s="114" t="s">
        <v>2922</v>
      </c>
      <c r="N2008" s="118">
        <v>13.6</v>
      </c>
      <c r="O2008" s="118">
        <v>14.3</v>
      </c>
      <c r="P2008" s="119">
        <f t="shared" si="32"/>
        <v>0.13</v>
      </c>
      <c r="Q2008" s="122" t="s">
        <v>2923</v>
      </c>
      <c r="R2008" s="121" t="s">
        <v>4279</v>
      </c>
      <c r="S2008" s="122">
        <v>0.13</v>
      </c>
      <c r="T2008" s="122" t="s">
        <v>799</v>
      </c>
    </row>
    <row r="2009" spans="7:20" s="145" customFormat="1" hidden="1">
      <c r="G2009" s="152"/>
      <c r="K2009" s="128"/>
      <c r="M2009" s="114" t="s">
        <v>2924</v>
      </c>
      <c r="N2009" s="118">
        <v>9</v>
      </c>
      <c r="O2009" s="118">
        <v>24.6</v>
      </c>
      <c r="P2009" s="119">
        <f t="shared" si="32"/>
        <v>0.1</v>
      </c>
      <c r="Q2009" s="122" t="s">
        <v>2000</v>
      </c>
      <c r="R2009" s="121" t="s">
        <v>4293</v>
      </c>
      <c r="S2009" s="122">
        <v>0.1</v>
      </c>
      <c r="T2009" s="122" t="s">
        <v>213</v>
      </c>
    </row>
    <row r="2010" spans="7:20" s="145" customFormat="1" hidden="1">
      <c r="G2010" s="152"/>
      <c r="K2010" s="128"/>
      <c r="M2010" s="114" t="s">
        <v>2829</v>
      </c>
      <c r="N2010" s="118">
        <v>6.3</v>
      </c>
      <c r="O2010" s="118">
        <v>10.4</v>
      </c>
      <c r="P2010" s="119">
        <f t="shared" si="32"/>
        <v>0.3</v>
      </c>
      <c r="Q2010" s="122" t="s">
        <v>2553</v>
      </c>
      <c r="R2010" s="121" t="s">
        <v>3972</v>
      </c>
      <c r="S2010" s="122">
        <v>0.3</v>
      </c>
      <c r="T2010" s="122" t="s">
        <v>166</v>
      </c>
    </row>
    <row r="2011" spans="7:20" s="145" customFormat="1" hidden="1">
      <c r="G2011" s="152"/>
      <c r="K2011" s="128"/>
      <c r="M2011" s="114" t="s">
        <v>2830</v>
      </c>
      <c r="N2011" s="118">
        <v>4.5</v>
      </c>
      <c r="O2011" s="118">
        <v>11.9</v>
      </c>
      <c r="P2011" s="119">
        <f t="shared" si="32"/>
        <v>0.24</v>
      </c>
      <c r="Q2011" s="122" t="s">
        <v>404</v>
      </c>
      <c r="R2011" s="121" t="s">
        <v>4447</v>
      </c>
      <c r="S2011" s="122">
        <v>0.24</v>
      </c>
      <c r="T2011" s="122" t="s">
        <v>940</v>
      </c>
    </row>
    <row r="2012" spans="7:20" s="145" customFormat="1" hidden="1">
      <c r="G2012" s="152"/>
      <c r="K2012" s="128"/>
      <c r="M2012" s="114" t="s">
        <v>2611</v>
      </c>
      <c r="N2012" s="118">
        <v>8.6</v>
      </c>
      <c r="O2012" s="118">
        <v>12.7</v>
      </c>
      <c r="P2012" s="119">
        <f t="shared" si="32"/>
        <v>0.1</v>
      </c>
      <c r="Q2012" s="122" t="s">
        <v>728</v>
      </c>
      <c r="R2012" s="121" t="s">
        <v>4460</v>
      </c>
      <c r="S2012" s="120">
        <v>0.1</v>
      </c>
      <c r="T2012" s="120" t="s">
        <v>213</v>
      </c>
    </row>
    <row r="2013" spans="7:20" s="145" customFormat="1" hidden="1">
      <c r="G2013" s="152"/>
      <c r="K2013" s="128"/>
      <c r="M2013" s="114" t="s">
        <v>2612</v>
      </c>
      <c r="N2013" s="118">
        <v>6.6</v>
      </c>
      <c r="O2013" s="118">
        <v>14.4</v>
      </c>
      <c r="P2013" s="119">
        <f t="shared" si="32"/>
        <v>0.1</v>
      </c>
      <c r="Q2013" s="122" t="s">
        <v>2613</v>
      </c>
      <c r="R2013" s="121" t="s">
        <v>4075</v>
      </c>
      <c r="S2013" s="120">
        <v>0.1</v>
      </c>
      <c r="T2013" s="120" t="s">
        <v>213</v>
      </c>
    </row>
    <row r="2014" spans="7:20" s="145" customFormat="1" hidden="1">
      <c r="G2014" s="152"/>
      <c r="K2014" s="128"/>
      <c r="M2014" s="114" t="s">
        <v>2614</v>
      </c>
      <c r="N2014" s="118">
        <v>3.1</v>
      </c>
      <c r="O2014" s="118">
        <v>60</v>
      </c>
      <c r="P2014" s="119">
        <f t="shared" si="32"/>
        <v>0.4</v>
      </c>
      <c r="Q2014" s="122" t="s">
        <v>2615</v>
      </c>
      <c r="R2014" s="121" t="s">
        <v>4073</v>
      </c>
      <c r="S2014" s="122">
        <v>0.1</v>
      </c>
      <c r="T2014" s="122">
        <v>0.3</v>
      </c>
    </row>
    <row r="2015" spans="7:20" s="145" customFormat="1" hidden="1">
      <c r="G2015" s="152"/>
      <c r="K2015" s="128"/>
      <c r="M2015" s="114" t="s">
        <v>2616</v>
      </c>
      <c r="N2015" s="118">
        <v>2.1</v>
      </c>
      <c r="O2015" s="118">
        <v>26.7</v>
      </c>
      <c r="P2015" s="119">
        <f t="shared" si="32"/>
        <v>0.1</v>
      </c>
      <c r="Q2015" s="122" t="s">
        <v>240</v>
      </c>
      <c r="R2015" s="121" t="s">
        <v>3784</v>
      </c>
      <c r="S2015" s="122">
        <v>0.1</v>
      </c>
      <c r="T2015" s="122" t="s">
        <v>213</v>
      </c>
    </row>
    <row r="2016" spans="7:20" s="145" customFormat="1" hidden="1">
      <c r="G2016" s="152"/>
      <c r="K2016" s="128"/>
      <c r="M2016" s="114" t="s">
        <v>2736</v>
      </c>
      <c r="N2016" s="118">
        <v>3.2</v>
      </c>
      <c r="O2016" s="118">
        <v>31</v>
      </c>
      <c r="P2016" s="119">
        <f t="shared" si="32"/>
        <v>0.38</v>
      </c>
      <c r="Q2016" s="122" t="s">
        <v>624</v>
      </c>
      <c r="R2016" s="121" t="s">
        <v>4150</v>
      </c>
      <c r="S2016" s="122">
        <v>0.38</v>
      </c>
      <c r="T2016" s="122" t="s">
        <v>575</v>
      </c>
    </row>
    <row r="2017" spans="7:20" s="145" customFormat="1" hidden="1">
      <c r="G2017" s="152"/>
      <c r="K2017" s="128"/>
      <c r="M2017" s="114" t="s">
        <v>2737</v>
      </c>
      <c r="N2017" s="118">
        <v>3.1</v>
      </c>
      <c r="O2017" s="118">
        <v>30.4</v>
      </c>
      <c r="P2017" s="119">
        <f t="shared" si="32"/>
        <v>0.2</v>
      </c>
      <c r="Q2017" s="122" t="s">
        <v>2738</v>
      </c>
      <c r="R2017" s="121" t="s">
        <v>4196</v>
      </c>
      <c r="S2017" s="122">
        <v>0.2</v>
      </c>
      <c r="T2017" s="122" t="s">
        <v>343</v>
      </c>
    </row>
    <row r="2018" spans="7:20" s="145" customFormat="1" hidden="1">
      <c r="G2018" s="152"/>
      <c r="K2018" s="128"/>
      <c r="M2018" s="114" t="s">
        <v>2621</v>
      </c>
      <c r="N2018" s="118">
        <v>2.5</v>
      </c>
      <c r="O2018" s="118">
        <v>27.6</v>
      </c>
      <c r="P2018" s="119">
        <f t="shared" si="32"/>
        <v>0.18</v>
      </c>
      <c r="Q2018" s="122" t="s">
        <v>2005</v>
      </c>
      <c r="R2018" s="121" t="s">
        <v>4468</v>
      </c>
      <c r="S2018" s="122">
        <v>0.18</v>
      </c>
      <c r="T2018" s="122" t="s">
        <v>954</v>
      </c>
    </row>
    <row r="2019" spans="7:20" s="145" customFormat="1" hidden="1">
      <c r="G2019" s="152"/>
      <c r="K2019" s="128"/>
      <c r="M2019" s="114" t="s">
        <v>2622</v>
      </c>
      <c r="N2019" s="118">
        <v>3.9</v>
      </c>
      <c r="O2019" s="118">
        <v>32.5</v>
      </c>
      <c r="P2019" s="119">
        <f t="shared" si="32"/>
        <v>0.3</v>
      </c>
      <c r="Q2019" s="122" t="s">
        <v>2623</v>
      </c>
      <c r="R2019" s="121" t="s">
        <v>4394</v>
      </c>
      <c r="S2019" s="122">
        <v>0.3</v>
      </c>
      <c r="T2019" s="122" t="s">
        <v>287</v>
      </c>
    </row>
    <row r="2020" spans="7:20" s="145" customFormat="1" hidden="1">
      <c r="G2020" s="152"/>
      <c r="K2020" s="128"/>
      <c r="M2020" s="114" t="s">
        <v>2624</v>
      </c>
      <c r="N2020" s="118">
        <v>4</v>
      </c>
      <c r="O2020" s="118">
        <v>30</v>
      </c>
      <c r="P2020" s="119">
        <f t="shared" si="32"/>
        <v>0.34</v>
      </c>
      <c r="Q2020" s="122" t="s">
        <v>2625</v>
      </c>
      <c r="R2020" s="121" t="s">
        <v>4126</v>
      </c>
      <c r="S2020" s="122">
        <v>0.34</v>
      </c>
      <c r="T2020" s="122" t="s">
        <v>172</v>
      </c>
    </row>
    <row r="2021" spans="7:20" s="145" customFormat="1" hidden="1">
      <c r="G2021" s="152"/>
      <c r="K2021" s="128"/>
      <c r="M2021" s="114" t="s">
        <v>2626</v>
      </c>
      <c r="N2021" s="118">
        <v>4</v>
      </c>
      <c r="O2021" s="118">
        <v>32.700000000000003</v>
      </c>
      <c r="P2021" s="119">
        <f t="shared" si="32"/>
        <v>0.11</v>
      </c>
      <c r="Q2021" s="120" t="s">
        <v>147</v>
      </c>
      <c r="R2021" s="121" t="s">
        <v>3991</v>
      </c>
      <c r="S2021" s="122">
        <v>0.11</v>
      </c>
      <c r="T2021" s="122" t="s">
        <v>799</v>
      </c>
    </row>
    <row r="2022" spans="7:20" s="145" customFormat="1" hidden="1">
      <c r="G2022" s="152"/>
      <c r="K2022" s="128"/>
      <c r="M2022" s="114" t="s">
        <v>2515</v>
      </c>
      <c r="N2022" s="118">
        <v>3.2</v>
      </c>
      <c r="O2022" s="118">
        <v>31.1</v>
      </c>
      <c r="P2022" s="119">
        <f t="shared" si="32"/>
        <v>0.1</v>
      </c>
      <c r="Q2022" s="120" t="s">
        <v>147</v>
      </c>
      <c r="R2022" s="121" t="s">
        <v>4223</v>
      </c>
      <c r="S2022" s="122">
        <v>0.1</v>
      </c>
      <c r="T2022" s="122" t="s">
        <v>799</v>
      </c>
    </row>
    <row r="2023" spans="7:20" s="145" customFormat="1" hidden="1">
      <c r="G2023" s="152"/>
      <c r="K2023" s="128"/>
      <c r="M2023" s="114" t="s">
        <v>2516</v>
      </c>
      <c r="N2023" s="118">
        <v>12.2</v>
      </c>
      <c r="O2023" s="118">
        <v>34.700000000000003</v>
      </c>
      <c r="P2023" s="119">
        <f t="shared" si="32"/>
        <v>0.1</v>
      </c>
      <c r="Q2023" s="122" t="s">
        <v>2920</v>
      </c>
      <c r="R2023" s="121" t="s">
        <v>4255</v>
      </c>
      <c r="S2023" s="122">
        <v>0.1</v>
      </c>
      <c r="T2023" s="122" t="s">
        <v>799</v>
      </c>
    </row>
    <row r="2024" spans="7:20" s="145" customFormat="1" hidden="1">
      <c r="G2024" s="152"/>
      <c r="K2024" s="128"/>
      <c r="M2024" s="114" t="s">
        <v>2517</v>
      </c>
      <c r="N2024" s="118">
        <v>2.9</v>
      </c>
      <c r="O2024" s="118">
        <v>43.5</v>
      </c>
      <c r="P2024" s="119">
        <f t="shared" si="32"/>
        <v>0.16</v>
      </c>
      <c r="Q2024" s="122" t="s">
        <v>1657</v>
      </c>
      <c r="R2024" s="121" t="s">
        <v>4272</v>
      </c>
      <c r="S2024" s="122">
        <v>0.16</v>
      </c>
      <c r="T2024" s="122" t="s">
        <v>954</v>
      </c>
    </row>
    <row r="2025" spans="7:20" s="145" customFormat="1" hidden="1">
      <c r="G2025" s="152"/>
      <c r="K2025" s="128"/>
      <c r="M2025" s="114" t="s">
        <v>2518</v>
      </c>
      <c r="N2025" s="118">
        <v>11</v>
      </c>
      <c r="O2025" s="118">
        <v>14.5</v>
      </c>
      <c r="P2025" s="119">
        <f t="shared" si="32"/>
        <v>7.0000000000000007E-2</v>
      </c>
      <c r="Q2025" s="122" t="s">
        <v>1960</v>
      </c>
      <c r="R2025" s="121" t="s">
        <v>4468</v>
      </c>
      <c r="S2025" s="120">
        <v>7.0000000000000007E-2</v>
      </c>
      <c r="T2025" s="120" t="s">
        <v>381</v>
      </c>
    </row>
    <row r="2026" spans="7:20" s="145" customFormat="1" hidden="1">
      <c r="G2026" s="152"/>
      <c r="K2026" s="128"/>
      <c r="M2026" s="114" t="s">
        <v>2632</v>
      </c>
      <c r="N2026" s="118">
        <v>7.6</v>
      </c>
      <c r="O2026" s="118">
        <v>13.2</v>
      </c>
      <c r="P2026" s="119">
        <f t="shared" si="32"/>
        <v>0.2</v>
      </c>
      <c r="Q2026" s="122" t="s">
        <v>2747</v>
      </c>
      <c r="R2026" s="121" t="s">
        <v>3729</v>
      </c>
      <c r="S2026" s="122">
        <v>0.2</v>
      </c>
      <c r="T2026" s="122" t="s">
        <v>940</v>
      </c>
    </row>
    <row r="2027" spans="7:20" s="145" customFormat="1" hidden="1">
      <c r="G2027" s="152"/>
      <c r="K2027" s="128"/>
      <c r="M2027" s="114" t="s">
        <v>2748</v>
      </c>
      <c r="N2027" s="118">
        <v>6.2</v>
      </c>
      <c r="O2027" s="118">
        <v>8.6</v>
      </c>
      <c r="P2027" s="119">
        <f t="shared" si="32"/>
        <v>0.09</v>
      </c>
      <c r="Q2027" s="122" t="s">
        <v>2749</v>
      </c>
      <c r="R2027" s="121" t="s">
        <v>3727</v>
      </c>
      <c r="S2027" s="122">
        <v>0.09</v>
      </c>
      <c r="T2027" s="122" t="s">
        <v>444</v>
      </c>
    </row>
    <row r="2028" spans="7:20" s="145" customFormat="1" hidden="1">
      <c r="G2028" s="152"/>
      <c r="K2028" s="128"/>
      <c r="M2028" s="114" t="s">
        <v>2848</v>
      </c>
      <c r="N2028" s="118">
        <v>14.6</v>
      </c>
      <c r="O2028" s="118">
        <v>22.2</v>
      </c>
      <c r="P2028" s="119">
        <f t="shared" si="32"/>
        <v>0.1</v>
      </c>
      <c r="Q2028" s="122" t="s">
        <v>1398</v>
      </c>
      <c r="R2028" s="121" t="s">
        <v>4162</v>
      </c>
      <c r="S2028" s="122">
        <v>0.1</v>
      </c>
      <c r="T2028" s="122" t="s">
        <v>690</v>
      </c>
    </row>
    <row r="2029" spans="7:20" s="145" customFormat="1" hidden="1">
      <c r="G2029" s="152"/>
      <c r="K2029" s="128"/>
      <c r="M2029" s="114" t="s">
        <v>2849</v>
      </c>
      <c r="N2029" s="118">
        <v>17</v>
      </c>
      <c r="O2029" s="118">
        <v>15.3</v>
      </c>
      <c r="P2029" s="119">
        <f t="shared" si="32"/>
        <v>0.06</v>
      </c>
      <c r="Q2029" s="122" t="s">
        <v>2850</v>
      </c>
      <c r="R2029" s="121" t="s">
        <v>4129</v>
      </c>
      <c r="S2029" s="122">
        <v>0.06</v>
      </c>
      <c r="T2029" s="122" t="s">
        <v>799</v>
      </c>
    </row>
    <row r="2030" spans="7:20" s="145" customFormat="1" hidden="1">
      <c r="G2030" s="152"/>
      <c r="K2030" s="128"/>
      <c r="M2030" s="114" t="s">
        <v>3052</v>
      </c>
      <c r="N2030" s="118">
        <v>13.8</v>
      </c>
      <c r="O2030" s="118">
        <v>14.9</v>
      </c>
      <c r="P2030" s="119">
        <f t="shared" si="32"/>
        <v>0.06</v>
      </c>
      <c r="Q2030" s="122" t="s">
        <v>2058</v>
      </c>
      <c r="R2030" s="121" t="s">
        <v>4262</v>
      </c>
      <c r="S2030" s="120">
        <v>0.06</v>
      </c>
      <c r="T2030" s="120" t="s">
        <v>799</v>
      </c>
    </row>
    <row r="2031" spans="7:20" s="145" customFormat="1" hidden="1">
      <c r="G2031" s="152"/>
      <c r="K2031" s="128"/>
      <c r="M2031" s="114" t="s">
        <v>3053</v>
      </c>
      <c r="N2031" s="118">
        <v>2.9</v>
      </c>
      <c r="O2031" s="118">
        <v>17.100000000000001</v>
      </c>
      <c r="P2031" s="119">
        <f t="shared" si="32"/>
        <v>0.17</v>
      </c>
      <c r="Q2031" s="122" t="s">
        <v>3054</v>
      </c>
      <c r="R2031" s="121" t="s">
        <v>3919</v>
      </c>
      <c r="S2031" s="122">
        <v>0.17</v>
      </c>
      <c r="T2031" s="122" t="s">
        <v>940</v>
      </c>
    </row>
    <row r="2032" spans="7:20" s="145" customFormat="1" hidden="1">
      <c r="G2032" s="152"/>
      <c r="K2032" s="128"/>
      <c r="M2032" s="114" t="s">
        <v>3059</v>
      </c>
      <c r="N2032" s="118">
        <v>3.4</v>
      </c>
      <c r="O2032" s="118">
        <v>18</v>
      </c>
      <c r="P2032" s="119">
        <f t="shared" si="32"/>
        <v>7.0000000000000007E-2</v>
      </c>
      <c r="Q2032" s="122" t="s">
        <v>650</v>
      </c>
      <c r="R2032" s="121" t="s">
        <v>4537</v>
      </c>
      <c r="S2032" s="122">
        <v>7.0000000000000007E-2</v>
      </c>
      <c r="T2032" s="122" t="s">
        <v>690</v>
      </c>
    </row>
    <row r="2033" spans="7:20" s="145" customFormat="1" hidden="1">
      <c r="G2033" s="152"/>
      <c r="K2033" s="128"/>
      <c r="M2033" s="114" t="s">
        <v>3060</v>
      </c>
      <c r="N2033" s="118">
        <v>29</v>
      </c>
      <c r="O2033" s="118">
        <v>0</v>
      </c>
      <c r="P2033" s="119">
        <f t="shared" si="32"/>
        <v>0.1</v>
      </c>
      <c r="Q2033" s="120" t="s">
        <v>147</v>
      </c>
      <c r="R2033" s="121" t="s">
        <v>4155</v>
      </c>
      <c r="S2033" s="122">
        <v>0.1</v>
      </c>
      <c r="T2033" s="122" t="s">
        <v>364</v>
      </c>
    </row>
    <row r="2034" spans="7:20" s="145" customFormat="1" hidden="1">
      <c r="G2034" s="152"/>
      <c r="K2034" s="128"/>
      <c r="M2034" s="114" t="s">
        <v>2959</v>
      </c>
      <c r="N2034" s="118">
        <v>13.6</v>
      </c>
      <c r="O2034" s="118">
        <v>0</v>
      </c>
      <c r="P2034" s="119">
        <f t="shared" si="32"/>
        <v>7.0000000000000007E-2</v>
      </c>
      <c r="Q2034" s="120" t="s">
        <v>147</v>
      </c>
      <c r="R2034" s="121" t="s">
        <v>4197</v>
      </c>
      <c r="S2034" s="122">
        <v>7.0000000000000007E-2</v>
      </c>
      <c r="T2034" s="122" t="s">
        <v>690</v>
      </c>
    </row>
    <row r="2035" spans="7:20" s="145" customFormat="1" hidden="1">
      <c r="G2035" s="152"/>
      <c r="K2035" s="128"/>
      <c r="M2035" s="114" t="s">
        <v>2960</v>
      </c>
      <c r="N2035" s="118">
        <v>3.7</v>
      </c>
      <c r="O2035" s="118">
        <v>17.8</v>
      </c>
      <c r="P2035" s="119">
        <f t="shared" si="32"/>
        <v>0.18</v>
      </c>
      <c r="Q2035" s="122" t="s">
        <v>1626</v>
      </c>
      <c r="R2035" s="121" t="s">
        <v>4077</v>
      </c>
      <c r="S2035" s="122">
        <v>0.18</v>
      </c>
      <c r="T2035" s="122" t="s">
        <v>647</v>
      </c>
    </row>
    <row r="2036" spans="7:20" s="145" customFormat="1" hidden="1">
      <c r="G2036" s="152"/>
      <c r="K2036" s="128"/>
      <c r="M2036" s="114" t="s">
        <v>2958</v>
      </c>
      <c r="N2036" s="118">
        <v>2.9</v>
      </c>
      <c r="O2036" s="118">
        <v>27.9</v>
      </c>
      <c r="P2036" s="119">
        <f t="shared" si="32"/>
        <v>0.19</v>
      </c>
      <c r="Q2036" s="122" t="s">
        <v>503</v>
      </c>
      <c r="R2036" s="121" t="s">
        <v>4249</v>
      </c>
      <c r="S2036" s="122">
        <v>0.19</v>
      </c>
      <c r="T2036" s="122" t="s">
        <v>2312</v>
      </c>
    </row>
    <row r="2037" spans="7:20" s="145" customFormat="1" hidden="1">
      <c r="G2037" s="152"/>
      <c r="K2037" s="128"/>
      <c r="M2037" s="114" t="s">
        <v>2858</v>
      </c>
      <c r="N2037" s="118">
        <v>4.7</v>
      </c>
      <c r="O2037" s="118">
        <v>19.5</v>
      </c>
      <c r="P2037" s="119">
        <f t="shared" si="32"/>
        <v>0.25</v>
      </c>
      <c r="Q2037" s="122" t="s">
        <v>719</v>
      </c>
      <c r="R2037" s="121" t="s">
        <v>3904</v>
      </c>
      <c r="S2037" s="122">
        <v>0.25</v>
      </c>
      <c r="T2037" s="122" t="s">
        <v>174</v>
      </c>
    </row>
    <row r="2038" spans="7:20" s="145" customFormat="1" hidden="1">
      <c r="G2038" s="152"/>
      <c r="K2038" s="128"/>
      <c r="M2038" s="114" t="s">
        <v>2859</v>
      </c>
      <c r="N2038" s="118">
        <v>4.4000000000000004</v>
      </c>
      <c r="O2038" s="118">
        <v>22.4</v>
      </c>
      <c r="P2038" s="119">
        <f t="shared" si="32"/>
        <v>0.09</v>
      </c>
      <c r="Q2038" s="122" t="s">
        <v>642</v>
      </c>
      <c r="R2038" s="121" t="s">
        <v>4075</v>
      </c>
      <c r="S2038" s="122">
        <v>0.09</v>
      </c>
      <c r="T2038" s="122" t="s">
        <v>364</v>
      </c>
    </row>
    <row r="2039" spans="7:20" s="145" customFormat="1" hidden="1">
      <c r="G2039" s="152"/>
      <c r="K2039" s="128"/>
      <c r="M2039" s="114" t="s">
        <v>2860</v>
      </c>
      <c r="N2039" s="118">
        <v>2.5</v>
      </c>
      <c r="O2039" s="118">
        <v>23.9</v>
      </c>
      <c r="P2039" s="119">
        <f t="shared" si="32"/>
        <v>0.1</v>
      </c>
      <c r="Q2039" s="122" t="s">
        <v>332</v>
      </c>
      <c r="R2039" s="121" t="s">
        <v>4032</v>
      </c>
      <c r="S2039" s="122">
        <v>0.1</v>
      </c>
      <c r="T2039" s="122" t="s">
        <v>954</v>
      </c>
    </row>
    <row r="2040" spans="7:20" s="145" customFormat="1" hidden="1">
      <c r="G2040" s="152"/>
      <c r="K2040" s="128"/>
      <c r="M2040" s="114" t="s">
        <v>2861</v>
      </c>
      <c r="N2040" s="118">
        <v>5.2</v>
      </c>
      <c r="O2040" s="118">
        <v>24.8</v>
      </c>
      <c r="P2040" s="119">
        <f t="shared" si="32"/>
        <v>0.26</v>
      </c>
      <c r="Q2040" s="122" t="s">
        <v>50</v>
      </c>
      <c r="R2040" s="121" t="s">
        <v>4298</v>
      </c>
      <c r="S2040" s="122">
        <v>0.26</v>
      </c>
      <c r="T2040" s="122" t="s">
        <v>172</v>
      </c>
    </row>
    <row r="2041" spans="7:20" s="145" customFormat="1" hidden="1">
      <c r="G2041" s="152"/>
      <c r="K2041" s="128"/>
      <c r="M2041" s="114" t="s">
        <v>2862</v>
      </c>
      <c r="N2041" s="118">
        <v>3.3</v>
      </c>
      <c r="O2041" s="118">
        <v>22.6</v>
      </c>
      <c r="P2041" s="119">
        <f t="shared" si="32"/>
        <v>0.1</v>
      </c>
      <c r="Q2041" s="122" t="s">
        <v>499</v>
      </c>
      <c r="R2041" s="121" t="s">
        <v>4035</v>
      </c>
      <c r="S2041" s="122">
        <v>0.1</v>
      </c>
      <c r="T2041" s="122" t="s">
        <v>343</v>
      </c>
    </row>
    <row r="2042" spans="7:20" s="145" customFormat="1" hidden="1">
      <c r="G2042" s="152"/>
      <c r="K2042" s="128"/>
      <c r="M2042" s="114" t="s">
        <v>2761</v>
      </c>
      <c r="N2042" s="118">
        <v>14</v>
      </c>
      <c r="O2042" s="118">
        <v>4</v>
      </c>
      <c r="P2042" s="119">
        <f t="shared" si="32"/>
        <v>0.1</v>
      </c>
      <c r="Q2042" s="122" t="s">
        <v>129</v>
      </c>
      <c r="R2042" s="121" t="s">
        <v>4259</v>
      </c>
      <c r="S2042" s="122">
        <v>0.1</v>
      </c>
      <c r="T2042" s="122" t="s">
        <v>343</v>
      </c>
    </row>
    <row r="2043" spans="7:20" s="145" customFormat="1" hidden="1">
      <c r="G2043" s="152"/>
      <c r="K2043" s="128"/>
      <c r="M2043" s="114" t="s">
        <v>2762</v>
      </c>
      <c r="N2043" s="118">
        <v>0.3</v>
      </c>
      <c r="O2043" s="118">
        <v>10.5</v>
      </c>
      <c r="P2043" s="119">
        <f t="shared" si="32"/>
        <v>0.1</v>
      </c>
      <c r="Q2043" s="120" t="s">
        <v>30</v>
      </c>
      <c r="R2043" s="121" t="s">
        <v>3777</v>
      </c>
      <c r="S2043" s="122">
        <v>0.1</v>
      </c>
      <c r="T2043" s="122" t="s">
        <v>343</v>
      </c>
    </row>
    <row r="2044" spans="7:20" s="145" customFormat="1" hidden="1">
      <c r="G2044" s="152"/>
      <c r="K2044" s="128"/>
      <c r="M2044" s="114" t="s">
        <v>2763</v>
      </c>
      <c r="N2044" s="118">
        <v>0.3</v>
      </c>
      <c r="O2044" s="118">
        <v>12.2</v>
      </c>
      <c r="P2044" s="119">
        <f t="shared" si="32"/>
        <v>0.1</v>
      </c>
      <c r="Q2044" s="120" t="s">
        <v>30</v>
      </c>
      <c r="R2044" s="121" t="s">
        <v>4552</v>
      </c>
      <c r="S2044" s="120">
        <v>0.1</v>
      </c>
      <c r="T2044" s="120" t="s">
        <v>343</v>
      </c>
    </row>
    <row r="2045" spans="7:20" s="145" customFormat="1" hidden="1">
      <c r="G2045" s="152"/>
      <c r="K2045" s="128"/>
      <c r="M2045" s="114" t="s">
        <v>2869</v>
      </c>
      <c r="N2045" s="118">
        <v>0.5</v>
      </c>
      <c r="O2045" s="118">
        <v>16.5</v>
      </c>
      <c r="P2045" s="119">
        <f t="shared" si="32"/>
        <v>0.1</v>
      </c>
      <c r="Q2045" s="120" t="s">
        <v>30</v>
      </c>
      <c r="R2045" s="121" t="s">
        <v>3781</v>
      </c>
      <c r="S2045" s="120">
        <v>0.1</v>
      </c>
      <c r="T2045" s="120" t="s">
        <v>343</v>
      </c>
    </row>
    <row r="2046" spans="7:20" s="145" customFormat="1" hidden="1">
      <c r="G2046" s="152"/>
      <c r="K2046" s="128"/>
      <c r="M2046" s="114" t="s">
        <v>2969</v>
      </c>
      <c r="N2046" s="118">
        <v>2.5</v>
      </c>
      <c r="O2046" s="118">
        <v>67.900000000000006</v>
      </c>
      <c r="P2046" s="119">
        <f t="shared" si="32"/>
        <v>0.1</v>
      </c>
      <c r="Q2046" s="120" t="s">
        <v>147</v>
      </c>
      <c r="R2046" s="121" t="s">
        <v>4371</v>
      </c>
      <c r="S2046" s="122">
        <v>0.1</v>
      </c>
      <c r="T2046" s="122" t="s">
        <v>343</v>
      </c>
    </row>
    <row r="2047" spans="7:20" s="145" customFormat="1" hidden="1">
      <c r="G2047" s="152"/>
      <c r="K2047" s="128"/>
      <c r="M2047" s="114" t="s">
        <v>2970</v>
      </c>
      <c r="N2047" s="118">
        <v>0.2</v>
      </c>
      <c r="O2047" s="118">
        <v>5.3</v>
      </c>
      <c r="P2047" s="119">
        <f t="shared" si="32"/>
        <v>0.1</v>
      </c>
      <c r="Q2047" s="120" t="s">
        <v>30</v>
      </c>
      <c r="R2047" s="121" t="s">
        <v>3907</v>
      </c>
      <c r="S2047" s="122">
        <v>0.1</v>
      </c>
      <c r="T2047" s="122" t="s">
        <v>343</v>
      </c>
    </row>
    <row r="2048" spans="7:20" s="145" customFormat="1" hidden="1">
      <c r="G2048" s="152"/>
      <c r="K2048" s="128"/>
      <c r="M2048" s="114" t="s">
        <v>2971</v>
      </c>
      <c r="N2048" s="118">
        <v>0.4</v>
      </c>
      <c r="O2048" s="118">
        <v>10.1</v>
      </c>
      <c r="P2048" s="119">
        <f t="shared" si="32"/>
        <v>0.1</v>
      </c>
      <c r="Q2048" s="120" t="s">
        <v>30</v>
      </c>
      <c r="R2048" s="121" t="s">
        <v>3777</v>
      </c>
      <c r="S2048" s="122">
        <v>0.1</v>
      </c>
      <c r="T2048" s="122" t="s">
        <v>343</v>
      </c>
    </row>
    <row r="2049" spans="7:20" s="145" customFormat="1" hidden="1">
      <c r="G2049" s="152"/>
      <c r="K2049" s="128"/>
      <c r="M2049" s="114" t="s">
        <v>2972</v>
      </c>
      <c r="N2049" s="118">
        <v>5.4</v>
      </c>
      <c r="O2049" s="118">
        <v>59.5</v>
      </c>
      <c r="P2049" s="119">
        <f t="shared" si="32"/>
        <v>0.1</v>
      </c>
      <c r="Q2049" s="122" t="s">
        <v>2973</v>
      </c>
      <c r="R2049" s="121" t="s">
        <v>4100</v>
      </c>
      <c r="S2049" s="122">
        <v>0.1</v>
      </c>
      <c r="T2049" s="122" t="s">
        <v>343</v>
      </c>
    </row>
    <row r="2050" spans="7:20" s="145" customFormat="1" hidden="1">
      <c r="G2050" s="152"/>
      <c r="K2050" s="128"/>
      <c r="M2050" s="114" t="s">
        <v>2974</v>
      </c>
      <c r="N2050" s="118">
        <v>17.899999999999999</v>
      </c>
      <c r="O2050" s="118">
        <v>8.1999999999999993</v>
      </c>
      <c r="P2050" s="119">
        <f t="shared" si="32"/>
        <v>0.1</v>
      </c>
      <c r="Q2050" s="122" t="s">
        <v>2975</v>
      </c>
      <c r="R2050" s="121" t="s">
        <v>4524</v>
      </c>
      <c r="S2050" s="122">
        <v>0.1</v>
      </c>
      <c r="T2050" s="122" t="s">
        <v>343</v>
      </c>
    </row>
    <row r="2051" spans="7:20" s="145" customFormat="1" hidden="1">
      <c r="G2051" s="152"/>
      <c r="K2051" s="128"/>
      <c r="M2051" s="114" t="s">
        <v>2976</v>
      </c>
      <c r="N2051" s="118">
        <v>9.9</v>
      </c>
      <c r="O2051" s="118">
        <v>4.5999999999999996</v>
      </c>
      <c r="P2051" s="119">
        <f t="shared" si="32"/>
        <v>0.1</v>
      </c>
      <c r="Q2051" s="122" t="s">
        <v>358</v>
      </c>
      <c r="R2051" s="121" t="s">
        <v>4261</v>
      </c>
      <c r="S2051" s="122">
        <v>0.1</v>
      </c>
      <c r="T2051" s="122" t="s">
        <v>343</v>
      </c>
    </row>
    <row r="2052" spans="7:20" s="145" customFormat="1" hidden="1">
      <c r="G2052" s="152"/>
      <c r="K2052" s="128"/>
      <c r="M2052" s="114" t="s">
        <v>2977</v>
      </c>
      <c r="N2052" s="118">
        <v>7.8</v>
      </c>
      <c r="O2052" s="118">
        <v>57.5</v>
      </c>
      <c r="P2052" s="119">
        <f t="shared" si="32"/>
        <v>0.1</v>
      </c>
      <c r="Q2052" s="120" t="s">
        <v>147</v>
      </c>
      <c r="R2052" s="121" t="s">
        <v>3892</v>
      </c>
      <c r="S2052" s="122">
        <v>0.1</v>
      </c>
      <c r="T2052" s="122" t="s">
        <v>343</v>
      </c>
    </row>
    <row r="2053" spans="7:20" s="145" customFormat="1" hidden="1">
      <c r="G2053" s="152"/>
      <c r="K2053" s="128"/>
      <c r="M2053" s="114" t="s">
        <v>2875</v>
      </c>
      <c r="N2053" s="118">
        <v>12.2</v>
      </c>
      <c r="O2053" s="118">
        <v>36.1</v>
      </c>
      <c r="P2053" s="119">
        <f t="shared" si="32"/>
        <v>0.14000000000000001</v>
      </c>
      <c r="Q2053" s="122" t="s">
        <v>2876</v>
      </c>
      <c r="R2053" s="121" t="s">
        <v>4040</v>
      </c>
      <c r="S2053" s="122">
        <v>0.14000000000000001</v>
      </c>
      <c r="T2053" s="122" t="s">
        <v>940</v>
      </c>
    </row>
    <row r="2054" spans="7:20" s="145" customFormat="1" hidden="1">
      <c r="G2054" s="152"/>
      <c r="K2054" s="128"/>
      <c r="M2054" s="114" t="s">
        <v>2877</v>
      </c>
      <c r="N2054" s="118">
        <v>13.4</v>
      </c>
      <c r="O2054" s="118">
        <v>31.3</v>
      </c>
      <c r="P2054" s="119">
        <f t="shared" si="32"/>
        <v>0.14000000000000001</v>
      </c>
      <c r="Q2054" s="120" t="s">
        <v>147</v>
      </c>
      <c r="R2054" s="121" t="s">
        <v>3916</v>
      </c>
      <c r="S2054" s="122">
        <v>0.14000000000000001</v>
      </c>
      <c r="T2054" s="122" t="s">
        <v>940</v>
      </c>
    </row>
    <row r="2055" spans="7:20" s="145" customFormat="1" hidden="1">
      <c r="G2055" s="152"/>
      <c r="K2055" s="128"/>
      <c r="M2055" s="114" t="s">
        <v>2676</v>
      </c>
      <c r="N2055" s="118">
        <v>13.3</v>
      </c>
      <c r="O2055" s="118">
        <v>28</v>
      </c>
      <c r="P2055" s="119">
        <f t="shared" si="32"/>
        <v>0.14000000000000001</v>
      </c>
      <c r="Q2055" s="122" t="s">
        <v>1052</v>
      </c>
      <c r="R2055" s="121" t="s">
        <v>3808</v>
      </c>
      <c r="S2055" s="122">
        <v>0.14000000000000001</v>
      </c>
      <c r="T2055" s="122" t="s">
        <v>940</v>
      </c>
    </row>
    <row r="2056" spans="7:20" s="145" customFormat="1" hidden="1">
      <c r="G2056" s="152"/>
      <c r="K2056" s="128"/>
      <c r="M2056" s="114" t="s">
        <v>2677</v>
      </c>
      <c r="N2056" s="118">
        <v>13.5</v>
      </c>
      <c r="O2056" s="118">
        <v>34.4</v>
      </c>
      <c r="P2056" s="119">
        <f t="shared" si="32"/>
        <v>0.1</v>
      </c>
      <c r="Q2056" s="120" t="s">
        <v>147</v>
      </c>
      <c r="R2056" s="121" t="s">
        <v>4499</v>
      </c>
      <c r="S2056" s="122">
        <v>0.1</v>
      </c>
      <c r="T2056" s="122" t="s">
        <v>343</v>
      </c>
    </row>
    <row r="2057" spans="7:20" s="145" customFormat="1" hidden="1">
      <c r="G2057" s="152"/>
      <c r="K2057" s="128"/>
      <c r="M2057" s="114" t="s">
        <v>2678</v>
      </c>
      <c r="N2057" s="118">
        <v>13.2</v>
      </c>
      <c r="O2057" s="118">
        <v>29.1</v>
      </c>
      <c r="P2057" s="119">
        <f t="shared" si="32"/>
        <v>0.1</v>
      </c>
      <c r="Q2057" s="122" t="s">
        <v>704</v>
      </c>
      <c r="R2057" s="121" t="s">
        <v>4195</v>
      </c>
      <c r="S2057" s="122">
        <v>0.1</v>
      </c>
      <c r="T2057" s="122" t="s">
        <v>343</v>
      </c>
    </row>
    <row r="2058" spans="7:20" s="145" customFormat="1" hidden="1">
      <c r="G2058" s="152"/>
      <c r="K2058" s="128"/>
      <c r="M2058" s="114" t="s">
        <v>2679</v>
      </c>
      <c r="N2058" s="118">
        <v>3.3</v>
      </c>
      <c r="O2058" s="118">
        <v>22.6</v>
      </c>
      <c r="P2058" s="119">
        <f t="shared" si="32"/>
        <v>0.2</v>
      </c>
      <c r="Q2058" s="122" t="s">
        <v>338</v>
      </c>
      <c r="R2058" s="121" t="s">
        <v>4039</v>
      </c>
      <c r="S2058" s="120">
        <v>0.2</v>
      </c>
      <c r="T2058" s="120" t="s">
        <v>166</v>
      </c>
    </row>
    <row r="2059" spans="7:20" s="145" customFormat="1" hidden="1">
      <c r="G2059" s="152"/>
      <c r="K2059" s="128"/>
      <c r="M2059" s="114" t="s">
        <v>2564</v>
      </c>
      <c r="N2059" s="118">
        <v>10.8</v>
      </c>
      <c r="O2059" s="118">
        <v>29.6</v>
      </c>
      <c r="P2059" s="119">
        <f t="shared" si="32"/>
        <v>0.1</v>
      </c>
      <c r="Q2059" s="120" t="s">
        <v>147</v>
      </c>
      <c r="R2059" s="121" t="s">
        <v>3944</v>
      </c>
      <c r="S2059" s="122">
        <v>0.1</v>
      </c>
      <c r="T2059" s="122" t="s">
        <v>343</v>
      </c>
    </row>
    <row r="2060" spans="7:20" s="145" customFormat="1" hidden="1">
      <c r="G2060" s="152"/>
      <c r="K2060" s="128"/>
      <c r="M2060" s="114" t="s">
        <v>2785</v>
      </c>
      <c r="N2060" s="118">
        <v>21.3</v>
      </c>
      <c r="O2060" s="118">
        <v>0</v>
      </c>
      <c r="P2060" s="119">
        <f t="shared" si="32"/>
        <v>0.1</v>
      </c>
      <c r="Q2060" s="122" t="s">
        <v>1626</v>
      </c>
      <c r="R2060" s="121" t="s">
        <v>4323</v>
      </c>
      <c r="S2060" s="122">
        <v>0.1</v>
      </c>
      <c r="T2060" s="122" t="s">
        <v>343</v>
      </c>
    </row>
    <row r="2061" spans="7:20" s="145" customFormat="1" hidden="1">
      <c r="G2061" s="152"/>
      <c r="K2061" s="128"/>
      <c r="M2061" s="114" t="s">
        <v>2786</v>
      </c>
      <c r="N2061" s="118">
        <v>16.399999999999999</v>
      </c>
      <c r="O2061" s="118">
        <v>0</v>
      </c>
      <c r="P2061" s="119">
        <f t="shared" ref="P2061:P2124" si="33">SUM(S2061:T2061)</f>
        <v>0.1</v>
      </c>
      <c r="Q2061" s="122" t="s">
        <v>364</v>
      </c>
      <c r="R2061" s="121" t="s">
        <v>4081</v>
      </c>
      <c r="S2061" s="122">
        <v>0.1</v>
      </c>
      <c r="T2061" s="122" t="s">
        <v>343</v>
      </c>
    </row>
    <row r="2062" spans="7:20" s="145" customFormat="1" hidden="1">
      <c r="G2062" s="152"/>
      <c r="K2062" s="128"/>
      <c r="M2062" s="114" t="s">
        <v>2787</v>
      </c>
      <c r="N2062" s="118">
        <v>19.5</v>
      </c>
      <c r="O2062" s="118">
        <v>0</v>
      </c>
      <c r="P2062" s="119">
        <f t="shared" si="33"/>
        <v>0.08</v>
      </c>
      <c r="Q2062" s="122" t="s">
        <v>444</v>
      </c>
      <c r="R2062" s="121" t="s">
        <v>3773</v>
      </c>
      <c r="S2062" s="122">
        <v>0.08</v>
      </c>
      <c r="T2062" s="122" t="s">
        <v>364</v>
      </c>
    </row>
    <row r="2063" spans="7:20" s="145" customFormat="1" hidden="1">
      <c r="G2063" s="152"/>
      <c r="K2063" s="128"/>
      <c r="M2063" s="114" t="s">
        <v>2684</v>
      </c>
      <c r="N2063" s="118">
        <v>14.5</v>
      </c>
      <c r="O2063" s="118">
        <v>0</v>
      </c>
      <c r="P2063" s="119">
        <f t="shared" si="33"/>
        <v>0.15</v>
      </c>
      <c r="Q2063" s="122" t="s">
        <v>1619</v>
      </c>
      <c r="R2063" s="121" t="s">
        <v>4473</v>
      </c>
      <c r="S2063" s="122">
        <v>0.15</v>
      </c>
      <c r="T2063" s="122" t="s">
        <v>710</v>
      </c>
    </row>
    <row r="2064" spans="7:20" s="145" customFormat="1" hidden="1">
      <c r="G2064" s="152"/>
      <c r="K2064" s="128"/>
      <c r="M2064" s="114" t="s">
        <v>2685</v>
      </c>
      <c r="N2064" s="118">
        <v>15.2</v>
      </c>
      <c r="O2064" s="118">
        <v>12</v>
      </c>
      <c r="P2064" s="119">
        <f t="shared" si="33"/>
        <v>0</v>
      </c>
      <c r="Q2064" s="122" t="s">
        <v>452</v>
      </c>
      <c r="R2064" s="121" t="s">
        <v>4423</v>
      </c>
      <c r="S2064" s="114"/>
      <c r="T2064" s="122" t="s">
        <v>381</v>
      </c>
    </row>
    <row r="2065" spans="7:20" s="145" customFormat="1" hidden="1">
      <c r="G2065" s="152"/>
      <c r="K2065" s="128"/>
      <c r="M2065" s="114" t="s">
        <v>2686</v>
      </c>
      <c r="N2065" s="118">
        <v>15.2</v>
      </c>
      <c r="O2065" s="118">
        <v>12</v>
      </c>
      <c r="P2065" s="119">
        <f t="shared" si="33"/>
        <v>7.0000000000000007E-2</v>
      </c>
      <c r="Q2065" s="122" t="s">
        <v>3056</v>
      </c>
      <c r="R2065" s="121" t="s">
        <v>4423</v>
      </c>
      <c r="S2065" s="122">
        <v>7.0000000000000007E-2</v>
      </c>
      <c r="T2065" s="122" t="s">
        <v>954</v>
      </c>
    </row>
    <row r="2066" spans="7:20" s="145" customFormat="1" hidden="1">
      <c r="G2066" s="152"/>
      <c r="K2066" s="128"/>
      <c r="M2066" s="114" t="s">
        <v>2687</v>
      </c>
      <c r="N2066" s="118">
        <v>15.2</v>
      </c>
      <c r="O2066" s="118">
        <v>12</v>
      </c>
      <c r="P2066" s="119">
        <f t="shared" si="33"/>
        <v>7.0000000000000007E-2</v>
      </c>
      <c r="Q2066" s="122" t="s">
        <v>3056</v>
      </c>
      <c r="R2066" s="121" t="s">
        <v>4423</v>
      </c>
      <c r="S2066" s="122">
        <v>7.0000000000000007E-2</v>
      </c>
      <c r="T2066" s="122" t="s">
        <v>954</v>
      </c>
    </row>
    <row r="2067" spans="7:20" s="145" customFormat="1" hidden="1">
      <c r="G2067" s="152"/>
      <c r="K2067" s="128"/>
      <c r="M2067" s="114" t="s">
        <v>2688</v>
      </c>
      <c r="N2067" s="118">
        <v>14.4</v>
      </c>
      <c r="O2067" s="118">
        <v>21.5</v>
      </c>
      <c r="P2067" s="119">
        <f t="shared" si="33"/>
        <v>0.16</v>
      </c>
      <c r="Q2067" s="122" t="s">
        <v>1447</v>
      </c>
      <c r="R2067" s="121" t="s">
        <v>4129</v>
      </c>
      <c r="S2067" s="122">
        <v>0.16</v>
      </c>
      <c r="T2067" s="122" t="s">
        <v>56</v>
      </c>
    </row>
    <row r="2068" spans="7:20" s="145" customFormat="1" hidden="1">
      <c r="G2068" s="152"/>
      <c r="K2068" s="128"/>
      <c r="M2068" s="114" t="s">
        <v>2689</v>
      </c>
      <c r="N2068" s="118">
        <v>0.8</v>
      </c>
      <c r="O2068" s="118">
        <v>28.5</v>
      </c>
      <c r="P2068" s="119">
        <f t="shared" si="33"/>
        <v>0.09</v>
      </c>
      <c r="Q2068" s="122" t="s">
        <v>166</v>
      </c>
      <c r="R2068" s="121" t="s">
        <v>4035</v>
      </c>
      <c r="S2068" s="122">
        <v>0.09</v>
      </c>
      <c r="T2068" s="122" t="s">
        <v>956</v>
      </c>
    </row>
    <row r="2069" spans="7:20" s="145" customFormat="1" hidden="1">
      <c r="G2069" s="152"/>
      <c r="K2069" s="128"/>
      <c r="M2069" s="114" t="s">
        <v>2690</v>
      </c>
      <c r="N2069" s="118">
        <v>1.1000000000000001</v>
      </c>
      <c r="O2069" s="118">
        <v>29.4</v>
      </c>
      <c r="P2069" s="119">
        <f t="shared" si="33"/>
        <v>0.08</v>
      </c>
      <c r="Q2069" s="122" t="s">
        <v>166</v>
      </c>
      <c r="R2069" s="121" t="s">
        <v>3904</v>
      </c>
      <c r="S2069" s="122">
        <v>0.08</v>
      </c>
      <c r="T2069" s="122" t="s">
        <v>1619</v>
      </c>
    </row>
    <row r="2070" spans="7:20" s="145" customFormat="1" hidden="1">
      <c r="G2070" s="152"/>
      <c r="K2070" s="128"/>
      <c r="M2070" s="114" t="s">
        <v>2572</v>
      </c>
      <c r="N2070" s="118">
        <v>1.5</v>
      </c>
      <c r="O2070" s="118">
        <v>47.5</v>
      </c>
      <c r="P2070" s="119">
        <f t="shared" si="33"/>
        <v>0.16</v>
      </c>
      <c r="Q2070" s="120" t="s">
        <v>743</v>
      </c>
      <c r="R2070" s="121" t="s">
        <v>3830</v>
      </c>
      <c r="S2070" s="122">
        <v>0.16</v>
      </c>
      <c r="T2070" s="122" t="s">
        <v>841</v>
      </c>
    </row>
    <row r="2071" spans="7:20" s="145" customFormat="1" hidden="1">
      <c r="G2071" s="152"/>
      <c r="K2071" s="128"/>
      <c r="M2071" s="114" t="s">
        <v>2573</v>
      </c>
      <c r="N2071" s="118">
        <v>0.5</v>
      </c>
      <c r="O2071" s="118">
        <v>17</v>
      </c>
      <c r="P2071" s="119">
        <f t="shared" si="33"/>
        <v>0.23</v>
      </c>
      <c r="Q2071" s="120" t="s">
        <v>30</v>
      </c>
      <c r="R2071" s="121" t="s">
        <v>4566</v>
      </c>
      <c r="S2071" s="122">
        <v>0.23</v>
      </c>
      <c r="T2071" s="122" t="s">
        <v>51</v>
      </c>
    </row>
    <row r="2072" spans="7:20" s="145" customFormat="1" hidden="1">
      <c r="G2072" s="152"/>
      <c r="K2072" s="128"/>
      <c r="M2072" s="114" t="s">
        <v>2900</v>
      </c>
      <c r="N2072" s="118">
        <v>0.5</v>
      </c>
      <c r="O2072" s="118">
        <v>7.3</v>
      </c>
      <c r="P2072" s="119">
        <f t="shared" si="33"/>
        <v>0.1</v>
      </c>
      <c r="Q2072" s="120" t="s">
        <v>30</v>
      </c>
      <c r="R2072" s="121" t="s">
        <v>3951</v>
      </c>
      <c r="S2072" s="122">
        <v>0.1</v>
      </c>
      <c r="T2072" s="122" t="s">
        <v>940</v>
      </c>
    </row>
    <row r="2073" spans="7:20" s="145" customFormat="1" hidden="1">
      <c r="G2073" s="152"/>
      <c r="K2073" s="128"/>
      <c r="M2073" s="114" t="s">
        <v>2901</v>
      </c>
      <c r="N2073" s="118">
        <v>0.5</v>
      </c>
      <c r="O2073" s="118">
        <v>6.9</v>
      </c>
      <c r="P2073" s="119">
        <f t="shared" si="33"/>
        <v>0.04</v>
      </c>
      <c r="Q2073" s="120" t="s">
        <v>30</v>
      </c>
      <c r="R2073" s="121" t="s">
        <v>4563</v>
      </c>
      <c r="S2073" s="122">
        <v>0.04</v>
      </c>
      <c r="T2073" s="122" t="s">
        <v>364</v>
      </c>
    </row>
    <row r="2074" spans="7:20" s="145" customFormat="1" hidden="1">
      <c r="G2074" s="152"/>
      <c r="K2074" s="128"/>
      <c r="M2074" s="114" t="s">
        <v>2902</v>
      </c>
      <c r="N2074" s="118">
        <v>0.6</v>
      </c>
      <c r="O2074" s="118">
        <v>8.8000000000000007</v>
      </c>
      <c r="P2074" s="119">
        <f t="shared" si="33"/>
        <v>0.23</v>
      </c>
      <c r="Q2074" s="120" t="s">
        <v>30</v>
      </c>
      <c r="R2074" s="121" t="s">
        <v>3956</v>
      </c>
      <c r="S2074" s="122">
        <v>0.23</v>
      </c>
      <c r="T2074" s="122" t="s">
        <v>304</v>
      </c>
    </row>
    <row r="2075" spans="7:20" s="145" customFormat="1" hidden="1">
      <c r="G2075" s="152"/>
      <c r="K2075" s="128"/>
      <c r="M2075" s="114" t="s">
        <v>3118</v>
      </c>
      <c r="N2075" s="118">
        <v>0.5</v>
      </c>
      <c r="O2075" s="118">
        <v>8.3000000000000007</v>
      </c>
      <c r="P2075" s="119">
        <f t="shared" si="33"/>
        <v>0.06</v>
      </c>
      <c r="Q2075" s="120" t="s">
        <v>30</v>
      </c>
      <c r="R2075" s="121" t="s">
        <v>4295</v>
      </c>
      <c r="S2075" s="122">
        <v>0.06</v>
      </c>
      <c r="T2075" s="122" t="s">
        <v>1619</v>
      </c>
    </row>
    <row r="2076" spans="7:20" s="145" customFormat="1" hidden="1">
      <c r="G2076" s="152"/>
      <c r="K2076" s="128"/>
      <c r="M2076" s="114" t="s">
        <v>3124</v>
      </c>
      <c r="N2076" s="118">
        <v>0.5</v>
      </c>
      <c r="O2076" s="118">
        <v>17.899999999999999</v>
      </c>
      <c r="P2076" s="119">
        <f t="shared" si="33"/>
        <v>0.06</v>
      </c>
      <c r="Q2076" s="120" t="s">
        <v>30</v>
      </c>
      <c r="R2076" s="121" t="s">
        <v>4301</v>
      </c>
      <c r="S2076" s="122">
        <v>0.06</v>
      </c>
      <c r="T2076" s="122" t="s">
        <v>1619</v>
      </c>
    </row>
    <row r="2077" spans="7:20" s="145" customFormat="1" hidden="1">
      <c r="G2077" s="152"/>
      <c r="K2077" s="128"/>
      <c r="M2077" s="114" t="s">
        <v>3012</v>
      </c>
      <c r="N2077" s="118">
        <v>0.6</v>
      </c>
      <c r="O2077" s="118">
        <v>9.6</v>
      </c>
      <c r="P2077" s="119">
        <f t="shared" si="33"/>
        <v>0.06</v>
      </c>
      <c r="Q2077" s="120" t="s">
        <v>30</v>
      </c>
      <c r="R2077" s="121" t="s">
        <v>4328</v>
      </c>
      <c r="S2077" s="122">
        <v>0.06</v>
      </c>
      <c r="T2077" s="122" t="s">
        <v>1619</v>
      </c>
    </row>
    <row r="2078" spans="7:20" s="145" customFormat="1" hidden="1">
      <c r="G2078" s="152"/>
      <c r="K2078" s="128"/>
      <c r="M2078" s="114" t="s">
        <v>2911</v>
      </c>
      <c r="N2078" s="118">
        <v>0.5</v>
      </c>
      <c r="O2078" s="118">
        <v>9</v>
      </c>
      <c r="P2078" s="119">
        <f t="shared" si="33"/>
        <v>0.12</v>
      </c>
      <c r="Q2078" s="120" t="s">
        <v>30</v>
      </c>
      <c r="R2078" s="121" t="s">
        <v>4548</v>
      </c>
      <c r="S2078" s="122">
        <v>0.12</v>
      </c>
      <c r="T2078" s="122" t="s">
        <v>2312</v>
      </c>
    </row>
    <row r="2079" spans="7:20" s="145" customFormat="1" hidden="1">
      <c r="G2079" s="152"/>
      <c r="K2079" s="128"/>
      <c r="M2079" s="114" t="s">
        <v>2812</v>
      </c>
      <c r="N2079" s="118">
        <v>0.5</v>
      </c>
      <c r="O2079" s="118">
        <v>8.3000000000000007</v>
      </c>
      <c r="P2079" s="119">
        <f t="shared" si="33"/>
        <v>0.08</v>
      </c>
      <c r="Q2079" s="120" t="s">
        <v>30</v>
      </c>
      <c r="R2079" s="121" t="s">
        <v>4295</v>
      </c>
      <c r="S2079" s="120">
        <v>0.08</v>
      </c>
      <c r="T2079" s="120" t="s">
        <v>2803</v>
      </c>
    </row>
    <row r="2080" spans="7:20" s="145" customFormat="1" hidden="1">
      <c r="G2080" s="152"/>
      <c r="K2080" s="128"/>
      <c r="M2080" s="114" t="s">
        <v>2813</v>
      </c>
      <c r="N2080" s="118">
        <v>0.5</v>
      </c>
      <c r="O2080" s="118">
        <v>7.9</v>
      </c>
      <c r="P2080" s="119">
        <f t="shared" si="33"/>
        <v>0.11</v>
      </c>
      <c r="Q2080" s="120" t="s">
        <v>30</v>
      </c>
      <c r="R2080" s="121" t="s">
        <v>3952</v>
      </c>
      <c r="S2080" s="122">
        <v>0.11</v>
      </c>
      <c r="T2080" s="122" t="s">
        <v>647</v>
      </c>
    </row>
    <row r="2081" spans="7:20" s="145" customFormat="1" hidden="1">
      <c r="G2081" s="152"/>
      <c r="K2081" s="128"/>
      <c r="M2081" s="114" t="s">
        <v>2814</v>
      </c>
      <c r="N2081" s="118">
        <v>0.5</v>
      </c>
      <c r="O2081" s="118">
        <v>5.9</v>
      </c>
      <c r="P2081" s="119">
        <f t="shared" si="33"/>
        <v>0.05</v>
      </c>
      <c r="Q2081" s="120" t="s">
        <v>30</v>
      </c>
      <c r="R2081" s="121" t="s">
        <v>3772</v>
      </c>
      <c r="S2081" s="122">
        <v>0.05</v>
      </c>
      <c r="T2081" s="122" t="s">
        <v>343</v>
      </c>
    </row>
    <row r="2082" spans="7:20" s="145" customFormat="1" hidden="1">
      <c r="G2082" s="152"/>
      <c r="K2082" s="128"/>
      <c r="M2082" s="114" t="s">
        <v>2815</v>
      </c>
      <c r="N2082" s="118">
        <v>0.5</v>
      </c>
      <c r="O2082" s="118">
        <v>5.7</v>
      </c>
      <c r="P2082" s="119">
        <f t="shared" si="33"/>
        <v>0.05</v>
      </c>
      <c r="Q2082" s="120" t="s">
        <v>30</v>
      </c>
      <c r="R2082" s="121" t="s">
        <v>4540</v>
      </c>
      <c r="S2082" s="120">
        <v>0.05</v>
      </c>
      <c r="T2082" s="120" t="s">
        <v>343</v>
      </c>
    </row>
    <row r="2083" spans="7:20" s="145" customFormat="1" hidden="1">
      <c r="G2083" s="152"/>
      <c r="K2083" s="128"/>
      <c r="M2083" s="114" t="s">
        <v>2816</v>
      </c>
      <c r="N2083" s="118">
        <v>1.9</v>
      </c>
      <c r="O2083" s="118">
        <v>15.2</v>
      </c>
      <c r="P2083" s="119">
        <f t="shared" si="33"/>
        <v>0.05</v>
      </c>
      <c r="Q2083" s="122" t="s">
        <v>172</v>
      </c>
      <c r="R2083" s="121" t="s">
        <v>4473</v>
      </c>
      <c r="S2083" s="120">
        <v>0.05</v>
      </c>
      <c r="T2083" s="120" t="s">
        <v>343</v>
      </c>
    </row>
    <row r="2084" spans="7:20" s="145" customFormat="1" hidden="1">
      <c r="G2084" s="152"/>
      <c r="K2084" s="128"/>
      <c r="M2084" s="114" t="s">
        <v>2817</v>
      </c>
      <c r="N2084" s="118">
        <v>28.2</v>
      </c>
      <c r="O2084" s="118">
        <v>0</v>
      </c>
      <c r="P2084" s="119">
        <f t="shared" si="33"/>
        <v>0.14000000000000001</v>
      </c>
      <c r="Q2084" s="122" t="s">
        <v>438</v>
      </c>
      <c r="R2084" s="121" t="s">
        <v>4075</v>
      </c>
      <c r="S2084" s="122">
        <v>0.14000000000000001</v>
      </c>
      <c r="T2084" s="122" t="s">
        <v>841</v>
      </c>
    </row>
    <row r="2085" spans="7:20" s="145" customFormat="1" hidden="1">
      <c r="G2085" s="152"/>
      <c r="K2085" s="128"/>
      <c r="M2085" s="114" t="s">
        <v>2818</v>
      </c>
      <c r="N2085" s="118">
        <v>16.399999999999999</v>
      </c>
      <c r="O2085" s="118">
        <v>0</v>
      </c>
      <c r="P2085" s="119">
        <f t="shared" si="33"/>
        <v>0.09</v>
      </c>
      <c r="Q2085" s="122" t="s">
        <v>647</v>
      </c>
      <c r="R2085" s="121" t="s">
        <v>4565</v>
      </c>
      <c r="S2085" s="122">
        <v>0.09</v>
      </c>
      <c r="T2085" s="122" t="s">
        <v>940</v>
      </c>
    </row>
    <row r="2086" spans="7:20" s="145" customFormat="1" hidden="1">
      <c r="G2086" s="152"/>
      <c r="K2086" s="128"/>
      <c r="M2086" s="114" t="s">
        <v>2915</v>
      </c>
      <c r="N2086" s="118">
        <v>27.4</v>
      </c>
      <c r="O2086" s="118">
        <v>0</v>
      </c>
      <c r="P2086" s="119">
        <f t="shared" si="33"/>
        <v>0.04</v>
      </c>
      <c r="Q2086" s="122" t="s">
        <v>424</v>
      </c>
      <c r="R2086" s="121" t="s">
        <v>4270</v>
      </c>
      <c r="S2086" s="120">
        <v>0.04</v>
      </c>
      <c r="T2086" s="120" t="s">
        <v>343</v>
      </c>
    </row>
    <row r="2087" spans="7:20" s="145" customFormat="1" hidden="1">
      <c r="G2087" s="152"/>
      <c r="K2087" s="128"/>
      <c r="M2087" s="114" t="s">
        <v>3026</v>
      </c>
      <c r="N2087" s="118">
        <v>0.2</v>
      </c>
      <c r="O2087" s="118">
        <v>11.6</v>
      </c>
      <c r="P2087" s="119">
        <f t="shared" si="33"/>
        <v>0.06</v>
      </c>
      <c r="Q2087" s="120" t="s">
        <v>30</v>
      </c>
      <c r="R2087" s="121" t="s">
        <v>4333</v>
      </c>
      <c r="S2087" s="122">
        <v>0.06</v>
      </c>
      <c r="T2087" s="122" t="s">
        <v>956</v>
      </c>
    </row>
    <row r="2088" spans="7:20" s="145" customFormat="1" hidden="1">
      <c r="G2088" s="152"/>
      <c r="K2088" s="128"/>
      <c r="M2088" s="114" t="s">
        <v>3027</v>
      </c>
      <c r="N2088" s="118">
        <v>1.3</v>
      </c>
      <c r="O2088" s="118">
        <v>11.8</v>
      </c>
      <c r="P2088" s="119">
        <f t="shared" si="33"/>
        <v>0.11</v>
      </c>
      <c r="Q2088" s="120" t="s">
        <v>30</v>
      </c>
      <c r="R2088" s="121" t="s">
        <v>4557</v>
      </c>
      <c r="S2088" s="122">
        <v>0.11</v>
      </c>
      <c r="T2088" s="122" t="s">
        <v>2312</v>
      </c>
    </row>
    <row r="2089" spans="7:20" s="145" customFormat="1" hidden="1">
      <c r="G2089" s="152"/>
      <c r="K2089" s="128"/>
      <c r="M2089" s="114" t="s">
        <v>3028</v>
      </c>
      <c r="N2089" s="118">
        <v>0.9</v>
      </c>
      <c r="O2089" s="118">
        <v>7.7</v>
      </c>
      <c r="P2089" s="119">
        <f t="shared" si="33"/>
        <v>0.08</v>
      </c>
      <c r="Q2089" s="120" t="s">
        <v>147</v>
      </c>
      <c r="R2089" s="121" t="s">
        <v>3952</v>
      </c>
      <c r="S2089" s="122">
        <v>0.08</v>
      </c>
      <c r="T2089" s="122" t="s">
        <v>940</v>
      </c>
    </row>
    <row r="2090" spans="7:20" s="145" customFormat="1" hidden="1">
      <c r="G2090" s="152"/>
      <c r="K2090" s="128"/>
      <c r="M2090" s="114" t="s">
        <v>3029</v>
      </c>
      <c r="N2090" s="118">
        <v>0.6</v>
      </c>
      <c r="O2090" s="120">
        <v>6.8</v>
      </c>
      <c r="P2090" s="119">
        <f t="shared" si="33"/>
        <v>0.21</v>
      </c>
      <c r="Q2090" s="120" t="s">
        <v>30</v>
      </c>
      <c r="R2090" s="121" t="s">
        <v>3951</v>
      </c>
      <c r="S2090" s="122">
        <v>0.21</v>
      </c>
      <c r="T2090" s="122" t="s">
        <v>304</v>
      </c>
    </row>
    <row r="2091" spans="7:20" s="145" customFormat="1" hidden="1">
      <c r="G2091" s="152"/>
      <c r="K2091" s="128"/>
      <c r="M2091" s="114" t="s">
        <v>3030</v>
      </c>
      <c r="N2091" s="118">
        <v>0.4</v>
      </c>
      <c r="O2091" s="120">
        <v>4.0999999999999996</v>
      </c>
      <c r="P2091" s="119">
        <f t="shared" si="33"/>
        <v>0.2</v>
      </c>
      <c r="Q2091" s="120" t="s">
        <v>147</v>
      </c>
      <c r="R2091" s="121" t="s">
        <v>4544</v>
      </c>
      <c r="S2091" s="122">
        <v>0.2</v>
      </c>
      <c r="T2091" s="122" t="s">
        <v>304</v>
      </c>
    </row>
    <row r="2092" spans="7:20" s="145" customFormat="1" hidden="1">
      <c r="G2092" s="152"/>
      <c r="K2092" s="128"/>
      <c r="M2092" s="114" t="s">
        <v>3031</v>
      </c>
      <c r="N2092" s="118">
        <v>18.8</v>
      </c>
      <c r="O2092" s="118">
        <v>0</v>
      </c>
      <c r="P2092" s="119">
        <f t="shared" si="33"/>
        <v>0.08</v>
      </c>
      <c r="Q2092" s="120" t="s">
        <v>466</v>
      </c>
      <c r="R2092" s="121" t="s">
        <v>4323</v>
      </c>
      <c r="S2092" s="122">
        <v>0.08</v>
      </c>
      <c r="T2092" s="122" t="s">
        <v>710</v>
      </c>
    </row>
    <row r="2093" spans="7:20" s="145" customFormat="1" hidden="1">
      <c r="G2093" s="152"/>
      <c r="K2093" s="128"/>
      <c r="M2093" s="114" t="s">
        <v>3032</v>
      </c>
      <c r="N2093" s="118">
        <v>18.3</v>
      </c>
      <c r="O2093" s="118">
        <v>0</v>
      </c>
      <c r="P2093" s="119">
        <f t="shared" si="33"/>
        <v>0.1</v>
      </c>
      <c r="Q2093" s="122" t="s">
        <v>719</v>
      </c>
      <c r="R2093" s="121" t="s">
        <v>4560</v>
      </c>
      <c r="S2093" s="122">
        <v>0.1</v>
      </c>
      <c r="T2093" s="122" t="s">
        <v>56</v>
      </c>
    </row>
    <row r="2094" spans="7:20" s="145" customFormat="1" hidden="1">
      <c r="G2094" s="152"/>
      <c r="K2094" s="128"/>
      <c r="M2094" s="114" t="s">
        <v>3033</v>
      </c>
      <c r="N2094" s="118">
        <v>6.9</v>
      </c>
      <c r="O2094" s="118">
        <v>60.7</v>
      </c>
      <c r="P2094" s="119">
        <f t="shared" si="33"/>
        <v>0.2</v>
      </c>
      <c r="Q2094" s="120" t="s">
        <v>147</v>
      </c>
      <c r="R2094" s="121" t="s">
        <v>4525</v>
      </c>
      <c r="S2094" s="122">
        <v>0.2</v>
      </c>
      <c r="T2094" s="122" t="s">
        <v>575</v>
      </c>
    </row>
    <row r="2095" spans="7:20" s="145" customFormat="1" hidden="1">
      <c r="G2095" s="152"/>
      <c r="K2095" s="128"/>
      <c r="M2095" s="114" t="s">
        <v>3034</v>
      </c>
      <c r="N2095" s="118">
        <v>9</v>
      </c>
      <c r="O2095" s="118">
        <v>59.3</v>
      </c>
      <c r="P2095" s="119">
        <f t="shared" si="33"/>
        <v>7.0000000000000007E-2</v>
      </c>
      <c r="Q2095" s="120" t="s">
        <v>147</v>
      </c>
      <c r="R2095" s="121" t="s">
        <v>4526</v>
      </c>
      <c r="S2095" s="122">
        <v>7.0000000000000007E-2</v>
      </c>
      <c r="T2095" s="122" t="s">
        <v>647</v>
      </c>
    </row>
    <row r="2096" spans="7:20" s="145" customFormat="1" hidden="1">
      <c r="G2096" s="152"/>
      <c r="K2096" s="128"/>
      <c r="M2096" s="114" t="s">
        <v>2925</v>
      </c>
      <c r="N2096" s="118">
        <v>20.6</v>
      </c>
      <c r="O2096" s="120" t="s">
        <v>147</v>
      </c>
      <c r="P2096" s="119">
        <f t="shared" si="33"/>
        <v>0.05</v>
      </c>
      <c r="Q2096" s="122" t="s">
        <v>245</v>
      </c>
      <c r="R2096" s="120" t="s">
        <v>147</v>
      </c>
      <c r="S2096" s="122">
        <v>0.05</v>
      </c>
      <c r="T2096" s="122" t="s">
        <v>710</v>
      </c>
    </row>
    <row r="2097" spans="7:20" s="145" customFormat="1" hidden="1">
      <c r="G2097" s="152"/>
      <c r="K2097" s="128"/>
      <c r="M2097" s="114" t="s">
        <v>2926</v>
      </c>
      <c r="N2097" s="118">
        <v>14.6</v>
      </c>
      <c r="O2097" s="118">
        <v>1.3</v>
      </c>
      <c r="P2097" s="119">
        <f t="shared" si="33"/>
        <v>0.1</v>
      </c>
      <c r="Q2097" s="122" t="s">
        <v>2093</v>
      </c>
      <c r="R2097" s="121" t="s">
        <v>4374</v>
      </c>
      <c r="S2097" s="122">
        <v>0.1</v>
      </c>
      <c r="T2097" s="122" t="s">
        <v>166</v>
      </c>
    </row>
    <row r="2098" spans="7:20" s="145" customFormat="1" hidden="1">
      <c r="G2098" s="152"/>
      <c r="K2098" s="128"/>
      <c r="M2098" s="114" t="s">
        <v>2927</v>
      </c>
      <c r="N2098" s="118">
        <v>12.9</v>
      </c>
      <c r="O2098" s="118">
        <v>1.1000000000000001</v>
      </c>
      <c r="P2098" s="119">
        <f t="shared" si="33"/>
        <v>0.1</v>
      </c>
      <c r="Q2098" s="122" t="s">
        <v>2928</v>
      </c>
      <c r="R2098" s="121" t="s">
        <v>3849</v>
      </c>
      <c r="S2098" s="122">
        <v>0.1</v>
      </c>
      <c r="T2098" s="122" t="s">
        <v>166</v>
      </c>
    </row>
    <row r="2099" spans="7:20" s="145" customFormat="1" hidden="1">
      <c r="G2099" s="152"/>
      <c r="K2099" s="128"/>
      <c r="M2099" s="114" t="s">
        <v>2831</v>
      </c>
      <c r="N2099" s="118">
        <v>9.9</v>
      </c>
      <c r="O2099" s="118">
        <v>25.7</v>
      </c>
      <c r="P2099" s="119">
        <f t="shared" si="33"/>
        <v>0.1</v>
      </c>
      <c r="Q2099" s="122" t="s">
        <v>1800</v>
      </c>
      <c r="R2099" s="121" t="s">
        <v>3909</v>
      </c>
      <c r="S2099" s="122">
        <v>0.1</v>
      </c>
      <c r="T2099" s="122" t="s">
        <v>166</v>
      </c>
    </row>
    <row r="2100" spans="7:20" s="145" customFormat="1" hidden="1">
      <c r="G2100" s="152"/>
      <c r="K2100" s="128"/>
      <c r="M2100" s="114" t="s">
        <v>2732</v>
      </c>
      <c r="N2100" s="118">
        <v>47.9</v>
      </c>
      <c r="O2100" s="118">
        <v>0.2</v>
      </c>
      <c r="P2100" s="119">
        <f t="shared" si="33"/>
        <v>0.03</v>
      </c>
      <c r="Q2100" s="122" t="s">
        <v>1190</v>
      </c>
      <c r="R2100" s="121" t="s">
        <v>4527</v>
      </c>
      <c r="S2100" s="122">
        <v>0.03</v>
      </c>
      <c r="T2100" s="122" t="s">
        <v>2803</v>
      </c>
    </row>
    <row r="2101" spans="7:20" s="145" customFormat="1" hidden="1">
      <c r="G2101" s="152"/>
      <c r="K2101" s="128"/>
      <c r="M2101" s="114" t="s">
        <v>2733</v>
      </c>
      <c r="N2101" s="118">
        <v>25.1</v>
      </c>
      <c r="O2101" s="118">
        <v>0</v>
      </c>
      <c r="P2101" s="119">
        <f t="shared" si="33"/>
        <v>0.1</v>
      </c>
      <c r="Q2101" s="122" t="s">
        <v>2975</v>
      </c>
      <c r="R2101" s="121" t="s">
        <v>4404</v>
      </c>
      <c r="S2101" s="122">
        <v>0.1</v>
      </c>
      <c r="T2101" s="122" t="s">
        <v>166</v>
      </c>
    </row>
    <row r="2102" spans="7:20" s="145" customFormat="1" hidden="1">
      <c r="G2102" s="152"/>
      <c r="K2102" s="128"/>
      <c r="M2102" s="114" t="s">
        <v>2617</v>
      </c>
      <c r="N2102" s="118">
        <v>27.4</v>
      </c>
      <c r="O2102" s="118">
        <v>0</v>
      </c>
      <c r="P2102" s="119">
        <f t="shared" si="33"/>
        <v>0.1</v>
      </c>
      <c r="Q2102" s="122" t="s">
        <v>405</v>
      </c>
      <c r="R2102" s="121" t="s">
        <v>3897</v>
      </c>
      <c r="S2102" s="122">
        <v>0.1</v>
      </c>
      <c r="T2102" s="122" t="s">
        <v>166</v>
      </c>
    </row>
    <row r="2103" spans="7:20" s="145" customFormat="1" hidden="1">
      <c r="G2103" s="152"/>
      <c r="K2103" s="128"/>
      <c r="M2103" s="114" t="s">
        <v>2735</v>
      </c>
      <c r="N2103" s="118">
        <v>19.100000000000001</v>
      </c>
      <c r="O2103" s="118">
        <v>0</v>
      </c>
      <c r="P2103" s="119">
        <f t="shared" si="33"/>
        <v>0.1</v>
      </c>
      <c r="Q2103" s="122" t="s">
        <v>160</v>
      </c>
      <c r="R2103" s="121" t="s">
        <v>4405</v>
      </c>
      <c r="S2103" s="120">
        <v>0.1</v>
      </c>
      <c r="T2103" s="120" t="s">
        <v>166</v>
      </c>
    </row>
    <row r="2104" spans="7:20" s="145" customFormat="1" hidden="1">
      <c r="G2104" s="152"/>
      <c r="K2104" s="128"/>
      <c r="M2104" s="114" t="s">
        <v>2835</v>
      </c>
      <c r="N2104" s="118">
        <v>17.600000000000001</v>
      </c>
      <c r="O2104" s="118">
        <v>0</v>
      </c>
      <c r="P2104" s="119">
        <f t="shared" si="33"/>
        <v>0.1</v>
      </c>
      <c r="Q2104" s="122" t="s">
        <v>539</v>
      </c>
      <c r="R2104" s="121" t="s">
        <v>4556</v>
      </c>
      <c r="S2104" s="122">
        <v>0.1</v>
      </c>
      <c r="T2104" s="122" t="s">
        <v>166</v>
      </c>
    </row>
    <row r="2105" spans="7:20" s="145" customFormat="1" hidden="1">
      <c r="G2105" s="152"/>
      <c r="K2105" s="128"/>
      <c r="M2105" s="114" t="s">
        <v>2836</v>
      </c>
      <c r="N2105" s="118">
        <v>24.6</v>
      </c>
      <c r="O2105" s="118">
        <v>0</v>
      </c>
      <c r="P2105" s="119">
        <f t="shared" si="33"/>
        <v>0.1</v>
      </c>
      <c r="Q2105" s="122" t="s">
        <v>2000</v>
      </c>
      <c r="R2105" s="121" t="s">
        <v>4404</v>
      </c>
      <c r="S2105" s="122">
        <v>0.1</v>
      </c>
      <c r="T2105" s="122" t="s">
        <v>166</v>
      </c>
    </row>
    <row r="2106" spans="7:20" s="145" customFormat="1" hidden="1">
      <c r="G2106" s="152"/>
      <c r="K2106" s="128"/>
      <c r="M2106" s="114" t="s">
        <v>2739</v>
      </c>
      <c r="N2106" s="118">
        <v>20.9</v>
      </c>
      <c r="O2106" s="118">
        <v>0</v>
      </c>
      <c r="P2106" s="119">
        <f t="shared" si="33"/>
        <v>0.1</v>
      </c>
      <c r="Q2106" s="122" t="s">
        <v>493</v>
      </c>
      <c r="R2106" s="121" t="s">
        <v>4453</v>
      </c>
      <c r="S2106" s="122">
        <v>0.1</v>
      </c>
      <c r="T2106" s="122" t="s">
        <v>166</v>
      </c>
    </row>
    <row r="2107" spans="7:20" s="145" customFormat="1" hidden="1">
      <c r="G2107" s="152"/>
      <c r="K2107" s="128"/>
      <c r="M2107" s="114" t="s">
        <v>2740</v>
      </c>
      <c r="N2107" s="118">
        <v>20.100000000000001</v>
      </c>
      <c r="O2107" s="118">
        <v>0</v>
      </c>
      <c r="P2107" s="119">
        <f t="shared" si="33"/>
        <v>0.09</v>
      </c>
      <c r="Q2107" s="122" t="s">
        <v>72</v>
      </c>
      <c r="R2107" s="121" t="s">
        <v>4278</v>
      </c>
      <c r="S2107" s="122">
        <v>0.09</v>
      </c>
      <c r="T2107" s="122" t="s">
        <v>841</v>
      </c>
    </row>
    <row r="2108" spans="7:20" s="145" customFormat="1" hidden="1">
      <c r="G2108" s="152"/>
      <c r="K2108" s="128"/>
      <c r="M2108" s="114" t="s">
        <v>2741</v>
      </c>
      <c r="N2108" s="118">
        <v>17.3</v>
      </c>
      <c r="O2108" s="118">
        <v>0</v>
      </c>
      <c r="P2108" s="119">
        <f t="shared" si="33"/>
        <v>0.1</v>
      </c>
      <c r="Q2108" s="122" t="s">
        <v>422</v>
      </c>
      <c r="R2108" s="121" t="s">
        <v>4278</v>
      </c>
      <c r="S2108" s="122">
        <v>0.1</v>
      </c>
      <c r="T2108" s="122" t="s">
        <v>166</v>
      </c>
    </row>
    <row r="2109" spans="7:20" s="145" customFormat="1" hidden="1">
      <c r="G2109" s="152"/>
      <c r="K2109" s="128"/>
      <c r="M2109" s="114" t="s">
        <v>2742</v>
      </c>
      <c r="N2109" s="118">
        <v>27.9</v>
      </c>
      <c r="O2109" s="118">
        <v>0</v>
      </c>
      <c r="P2109" s="119">
        <f t="shared" si="33"/>
        <v>0.1</v>
      </c>
      <c r="Q2109" s="122" t="s">
        <v>666</v>
      </c>
      <c r="R2109" s="121" t="s">
        <v>4136</v>
      </c>
      <c r="S2109" s="122">
        <v>0.1</v>
      </c>
      <c r="T2109" s="122" t="s">
        <v>166</v>
      </c>
    </row>
    <row r="2110" spans="7:20" s="145" customFormat="1" hidden="1">
      <c r="G2110" s="152"/>
      <c r="K2110" s="128"/>
      <c r="M2110" s="114" t="s">
        <v>2743</v>
      </c>
      <c r="N2110" s="118">
        <v>21.3</v>
      </c>
      <c r="O2110" s="118">
        <v>0</v>
      </c>
      <c r="P2110" s="119">
        <f t="shared" si="33"/>
        <v>0.1</v>
      </c>
      <c r="Q2110" s="122" t="s">
        <v>663</v>
      </c>
      <c r="R2110" s="121" t="s">
        <v>4537</v>
      </c>
      <c r="S2110" s="122">
        <v>0.1</v>
      </c>
      <c r="T2110" s="122" t="s">
        <v>166</v>
      </c>
    </row>
    <row r="2111" spans="7:20" s="145" customFormat="1" hidden="1">
      <c r="G2111" s="152"/>
      <c r="K2111" s="128"/>
      <c r="M2111" s="114" t="s">
        <v>2627</v>
      </c>
      <c r="N2111" s="118">
        <v>36.200000000000003</v>
      </c>
      <c r="O2111" s="118">
        <v>0</v>
      </c>
      <c r="P2111" s="119">
        <f t="shared" si="33"/>
        <v>0.1</v>
      </c>
      <c r="Q2111" s="122" t="s">
        <v>2628</v>
      </c>
      <c r="R2111" s="121" t="s">
        <v>4528</v>
      </c>
      <c r="S2111" s="122">
        <v>0.1</v>
      </c>
      <c r="T2111" s="122" t="s">
        <v>166</v>
      </c>
    </row>
    <row r="2112" spans="7:20" s="145" customFormat="1" hidden="1">
      <c r="G2112" s="152"/>
      <c r="K2112" s="128"/>
      <c r="M2112" s="114" t="s">
        <v>2629</v>
      </c>
      <c r="N2112" s="118">
        <v>30.8</v>
      </c>
      <c r="O2112" s="118">
        <v>0</v>
      </c>
      <c r="P2112" s="119">
        <f t="shared" si="33"/>
        <v>0.1</v>
      </c>
      <c r="Q2112" s="122" t="s">
        <v>332</v>
      </c>
      <c r="R2112" s="121" t="s">
        <v>4121</v>
      </c>
      <c r="S2112" s="122">
        <v>0.1</v>
      </c>
      <c r="T2112" s="122" t="s">
        <v>166</v>
      </c>
    </row>
    <row r="2113" spans="7:20" s="145" customFormat="1" hidden="1">
      <c r="G2113" s="152"/>
      <c r="K2113" s="128"/>
      <c r="M2113" s="114" t="s">
        <v>2630</v>
      </c>
      <c r="N2113" s="118">
        <v>31.7</v>
      </c>
      <c r="O2113" s="118">
        <v>0</v>
      </c>
      <c r="P2113" s="119">
        <f t="shared" si="33"/>
        <v>0.1</v>
      </c>
      <c r="Q2113" s="122" t="s">
        <v>2472</v>
      </c>
      <c r="R2113" s="121" t="s">
        <v>4121</v>
      </c>
      <c r="S2113" s="122">
        <v>0.1</v>
      </c>
      <c r="T2113" s="122" t="s">
        <v>166</v>
      </c>
    </row>
    <row r="2114" spans="7:20" s="145" customFormat="1" hidden="1">
      <c r="G2114" s="152"/>
      <c r="K2114" s="128"/>
      <c r="M2114" s="114" t="s">
        <v>2631</v>
      </c>
      <c r="N2114" s="118">
        <v>34.1</v>
      </c>
      <c r="O2114" s="118">
        <v>0</v>
      </c>
      <c r="P2114" s="119">
        <f t="shared" si="33"/>
        <v>0.1</v>
      </c>
      <c r="Q2114" s="122" t="s">
        <v>283</v>
      </c>
      <c r="R2114" s="121" t="s">
        <v>3911</v>
      </c>
      <c r="S2114" s="122">
        <v>0.1</v>
      </c>
      <c r="T2114" s="122" t="s">
        <v>166</v>
      </c>
    </row>
    <row r="2115" spans="7:20" s="145" customFormat="1" hidden="1">
      <c r="G2115" s="152"/>
      <c r="K2115" s="128"/>
      <c r="M2115" s="114" t="s">
        <v>2949</v>
      </c>
      <c r="N2115" s="118">
        <v>33.6</v>
      </c>
      <c r="O2115" s="118">
        <v>0</v>
      </c>
      <c r="P2115" s="119">
        <f t="shared" si="33"/>
        <v>0.1</v>
      </c>
      <c r="Q2115" s="122" t="s">
        <v>254</v>
      </c>
      <c r="R2115" s="121" t="s">
        <v>4417</v>
      </c>
      <c r="S2115" s="122">
        <v>0.1</v>
      </c>
      <c r="T2115" s="122" t="s">
        <v>166</v>
      </c>
    </row>
    <row r="2116" spans="7:20" s="145" customFormat="1" hidden="1">
      <c r="G2116" s="152"/>
      <c r="K2116" s="128"/>
      <c r="M2116" s="114" t="s">
        <v>2950</v>
      </c>
      <c r="N2116" s="118">
        <v>21.4</v>
      </c>
      <c r="O2116" s="118">
        <v>0</v>
      </c>
      <c r="P2116" s="119">
        <f t="shared" si="33"/>
        <v>0.1</v>
      </c>
      <c r="Q2116" s="122" t="s">
        <v>661</v>
      </c>
      <c r="R2116" s="121" t="s">
        <v>3934</v>
      </c>
      <c r="S2116" s="122">
        <v>0.1</v>
      </c>
      <c r="T2116" s="122" t="s">
        <v>166</v>
      </c>
    </row>
    <row r="2117" spans="7:20" s="145" customFormat="1" hidden="1">
      <c r="G2117" s="152"/>
      <c r="K2117" s="128"/>
      <c r="M2117" s="114" t="s">
        <v>2951</v>
      </c>
      <c r="N2117" s="118">
        <v>20.5</v>
      </c>
      <c r="O2117" s="118">
        <v>0</v>
      </c>
      <c r="P2117" s="119">
        <f t="shared" si="33"/>
        <v>0.1</v>
      </c>
      <c r="Q2117" s="122" t="s">
        <v>217</v>
      </c>
      <c r="R2117" s="121" t="s">
        <v>4249</v>
      </c>
      <c r="S2117" s="122">
        <v>0.1</v>
      </c>
      <c r="T2117" s="122" t="s">
        <v>166</v>
      </c>
    </row>
    <row r="2118" spans="7:20" s="145" customFormat="1" hidden="1">
      <c r="G2118" s="152"/>
      <c r="K2118" s="128"/>
      <c r="M2118" s="114" t="s">
        <v>2952</v>
      </c>
      <c r="N2118" s="118">
        <v>30</v>
      </c>
      <c r="O2118" s="118">
        <v>0</v>
      </c>
      <c r="P2118" s="119">
        <f t="shared" si="33"/>
        <v>0.1</v>
      </c>
      <c r="Q2118" s="122" t="s">
        <v>283</v>
      </c>
      <c r="R2118" s="121" t="s">
        <v>3969</v>
      </c>
      <c r="S2118" s="122">
        <v>0.1</v>
      </c>
      <c r="T2118" s="122" t="s">
        <v>166</v>
      </c>
    </row>
    <row r="2119" spans="7:20" s="145" customFormat="1" hidden="1">
      <c r="G2119" s="152"/>
      <c r="K2119" s="128"/>
      <c r="M2119" s="114" t="s">
        <v>2953</v>
      </c>
      <c r="N2119" s="118">
        <v>29.7</v>
      </c>
      <c r="O2119" s="118">
        <v>0</v>
      </c>
      <c r="P2119" s="119">
        <f t="shared" si="33"/>
        <v>0.1</v>
      </c>
      <c r="Q2119" s="122" t="s">
        <v>452</v>
      </c>
      <c r="R2119" s="121" t="s">
        <v>22</v>
      </c>
      <c r="S2119" s="122">
        <v>0.1</v>
      </c>
      <c r="T2119" s="122" t="s">
        <v>166</v>
      </c>
    </row>
    <row r="2120" spans="7:20" s="145" customFormat="1" hidden="1">
      <c r="G2120" s="152"/>
      <c r="K2120" s="128"/>
      <c r="M2120" s="114" t="s">
        <v>3173</v>
      </c>
      <c r="N2120" s="118">
        <v>14.2</v>
      </c>
      <c r="O2120" s="118">
        <v>0</v>
      </c>
      <c r="P2120" s="119">
        <f t="shared" si="33"/>
        <v>0.1</v>
      </c>
      <c r="Q2120" s="122" t="s">
        <v>3174</v>
      </c>
      <c r="R2120" s="121" t="s">
        <v>4529</v>
      </c>
      <c r="S2120" s="122">
        <v>0.1</v>
      </c>
      <c r="T2120" s="122" t="s">
        <v>166</v>
      </c>
    </row>
    <row r="2121" spans="7:20" s="145" customFormat="1" hidden="1">
      <c r="G2121" s="152"/>
      <c r="K2121" s="128"/>
      <c r="M2121" s="114" t="s">
        <v>3067</v>
      </c>
      <c r="N2121" s="118">
        <v>10.1</v>
      </c>
      <c r="O2121" s="118">
        <v>0</v>
      </c>
      <c r="P2121" s="119">
        <f t="shared" si="33"/>
        <v>0.1</v>
      </c>
      <c r="Q2121" s="122" t="s">
        <v>3068</v>
      </c>
      <c r="R2121" s="121" t="s">
        <v>4530</v>
      </c>
      <c r="S2121" s="122">
        <v>0.1</v>
      </c>
      <c r="T2121" s="122" t="s">
        <v>166</v>
      </c>
    </row>
    <row r="2122" spans="7:20" s="145" customFormat="1" hidden="1">
      <c r="G2122" s="152"/>
      <c r="K2122" s="128"/>
      <c r="M2122" s="114" t="s">
        <v>3061</v>
      </c>
      <c r="N2122" s="118">
        <v>7.1</v>
      </c>
      <c r="O2122" s="118">
        <v>0</v>
      </c>
      <c r="P2122" s="119">
        <f t="shared" si="33"/>
        <v>0.1</v>
      </c>
      <c r="Q2122" s="120" t="s">
        <v>147</v>
      </c>
      <c r="R2122" s="121" t="s">
        <v>3966</v>
      </c>
      <c r="S2122" s="122">
        <v>0.1</v>
      </c>
      <c r="T2122" s="122" t="s">
        <v>166</v>
      </c>
    </row>
    <row r="2123" spans="7:20" s="145" customFormat="1" hidden="1">
      <c r="G2123" s="152"/>
      <c r="K2123" s="128"/>
      <c r="M2123" s="114" t="s">
        <v>2961</v>
      </c>
      <c r="N2123" s="118">
        <v>33.6</v>
      </c>
      <c r="O2123" s="118">
        <v>0</v>
      </c>
      <c r="P2123" s="119">
        <f t="shared" si="33"/>
        <v>0.1</v>
      </c>
      <c r="Q2123" s="122" t="s">
        <v>338</v>
      </c>
      <c r="R2123" s="121" t="s">
        <v>4467</v>
      </c>
      <c r="S2123" s="122">
        <v>0.1</v>
      </c>
      <c r="T2123" s="122" t="s">
        <v>166</v>
      </c>
    </row>
    <row r="2124" spans="7:20" s="145" customFormat="1" hidden="1">
      <c r="G2124" s="152"/>
      <c r="K2124" s="128"/>
      <c r="M2124" s="114" t="s">
        <v>2962</v>
      </c>
      <c r="N2124" s="118">
        <v>33.200000000000003</v>
      </c>
      <c r="O2124" s="118">
        <v>0</v>
      </c>
      <c r="P2124" s="119">
        <f t="shared" si="33"/>
        <v>0.1</v>
      </c>
      <c r="Q2124" s="122" t="s">
        <v>670</v>
      </c>
      <c r="R2124" s="121" t="s">
        <v>4123</v>
      </c>
      <c r="S2124" s="122">
        <v>0.1</v>
      </c>
      <c r="T2124" s="122" t="s">
        <v>166</v>
      </c>
    </row>
    <row r="2125" spans="7:20" s="145" customFormat="1" hidden="1">
      <c r="G2125" s="152"/>
      <c r="K2125" s="128"/>
      <c r="M2125" s="114" t="s">
        <v>2863</v>
      </c>
      <c r="N2125" s="118">
        <v>32.1</v>
      </c>
      <c r="O2125" s="118">
        <v>0</v>
      </c>
      <c r="P2125" s="119">
        <f t="shared" ref="P2125:P2188" si="34">SUM(S2125:T2125)</f>
        <v>0.1</v>
      </c>
      <c r="Q2125" s="122" t="s">
        <v>1146</v>
      </c>
      <c r="R2125" s="121" t="s">
        <v>4468</v>
      </c>
      <c r="S2125" s="122">
        <v>0.1</v>
      </c>
      <c r="T2125" s="122" t="s">
        <v>166</v>
      </c>
    </row>
    <row r="2126" spans="7:20" s="145" customFormat="1" hidden="1">
      <c r="G2126" s="152"/>
      <c r="K2126" s="128"/>
      <c r="M2126" s="114" t="s">
        <v>2864</v>
      </c>
      <c r="N2126" s="118">
        <v>22</v>
      </c>
      <c r="O2126" s="118">
        <v>0</v>
      </c>
      <c r="P2126" s="119">
        <f t="shared" si="34"/>
        <v>0.1</v>
      </c>
      <c r="Q2126" s="122" t="s">
        <v>285</v>
      </c>
      <c r="R2126" s="121" t="s">
        <v>4249</v>
      </c>
      <c r="S2126" s="122">
        <v>0.1</v>
      </c>
      <c r="T2126" s="122" t="s">
        <v>166</v>
      </c>
    </row>
    <row r="2127" spans="7:20" s="145" customFormat="1" hidden="1">
      <c r="G2127" s="152"/>
      <c r="K2127" s="128"/>
      <c r="M2127" s="114" t="s">
        <v>2865</v>
      </c>
      <c r="N2127" s="118">
        <v>30.2</v>
      </c>
      <c r="O2127" s="118">
        <v>0</v>
      </c>
      <c r="P2127" s="119">
        <f t="shared" si="34"/>
        <v>0.1</v>
      </c>
      <c r="Q2127" s="122" t="s">
        <v>558</v>
      </c>
      <c r="R2127" s="121" t="s">
        <v>4122</v>
      </c>
      <c r="S2127" s="122">
        <v>0.1</v>
      </c>
      <c r="T2127" s="122" t="s">
        <v>166</v>
      </c>
    </row>
    <row r="2128" spans="7:20" s="145" customFormat="1" hidden="1">
      <c r="G2128" s="152"/>
      <c r="K2128" s="128"/>
      <c r="M2128" s="114" t="s">
        <v>2866</v>
      </c>
      <c r="N2128" s="118">
        <v>24.9</v>
      </c>
      <c r="O2128" s="118">
        <v>0</v>
      </c>
      <c r="P2128" s="119">
        <f t="shared" si="34"/>
        <v>0.1</v>
      </c>
      <c r="Q2128" s="122" t="s">
        <v>397</v>
      </c>
      <c r="R2128" s="121" t="s">
        <v>4503</v>
      </c>
      <c r="S2128" s="122">
        <v>0.1</v>
      </c>
      <c r="T2128" s="122" t="s">
        <v>166</v>
      </c>
    </row>
    <row r="2129" spans="7:20" s="145" customFormat="1" hidden="1">
      <c r="G2129" s="152"/>
      <c r="K2129" s="128"/>
      <c r="M2129" s="114" t="s">
        <v>2867</v>
      </c>
      <c r="N2129" s="118">
        <v>20.8</v>
      </c>
      <c r="O2129" s="118">
        <v>0</v>
      </c>
      <c r="P2129" s="119">
        <f t="shared" si="34"/>
        <v>0.1</v>
      </c>
      <c r="Q2129" s="122" t="s">
        <v>661</v>
      </c>
      <c r="R2129" s="121" t="s">
        <v>3896</v>
      </c>
      <c r="S2129" s="122">
        <v>0.1</v>
      </c>
      <c r="T2129" s="122" t="s">
        <v>166</v>
      </c>
    </row>
    <row r="2130" spans="7:20" s="145" customFormat="1" hidden="1">
      <c r="G2130" s="152"/>
      <c r="K2130" s="128"/>
      <c r="M2130" s="114" t="s">
        <v>2868</v>
      </c>
      <c r="N2130" s="118">
        <v>18.100000000000001</v>
      </c>
      <c r="O2130" s="118">
        <v>0</v>
      </c>
      <c r="P2130" s="119">
        <f t="shared" si="34"/>
        <v>0.1</v>
      </c>
      <c r="Q2130" s="122" t="s">
        <v>277</v>
      </c>
      <c r="R2130" s="121" t="s">
        <v>4138</v>
      </c>
      <c r="S2130" s="122">
        <v>0.1</v>
      </c>
      <c r="T2130" s="122" t="s">
        <v>166</v>
      </c>
    </row>
    <row r="2131" spans="7:20" s="145" customFormat="1" hidden="1">
      <c r="G2131" s="152"/>
      <c r="K2131" s="128"/>
      <c r="M2131" s="114" t="s">
        <v>2967</v>
      </c>
      <c r="N2131" s="118">
        <v>30.8</v>
      </c>
      <c r="O2131" s="118">
        <v>0</v>
      </c>
      <c r="P2131" s="119">
        <f t="shared" si="34"/>
        <v>0.1</v>
      </c>
      <c r="Q2131" s="122" t="s">
        <v>514</v>
      </c>
      <c r="R2131" s="121" t="s">
        <v>4279</v>
      </c>
      <c r="S2131" s="122">
        <v>0.1</v>
      </c>
      <c r="T2131" s="122" t="s">
        <v>166</v>
      </c>
    </row>
    <row r="2132" spans="7:20" s="145" customFormat="1" hidden="1">
      <c r="G2132" s="152"/>
      <c r="K2132" s="128"/>
      <c r="M2132" s="114" t="s">
        <v>2968</v>
      </c>
      <c r="N2132" s="118">
        <v>27.5</v>
      </c>
      <c r="O2132" s="118">
        <v>0</v>
      </c>
      <c r="P2132" s="119">
        <f t="shared" si="34"/>
        <v>0.1</v>
      </c>
      <c r="Q2132" s="122" t="s">
        <v>315</v>
      </c>
      <c r="R2132" s="121" t="s">
        <v>4028</v>
      </c>
      <c r="S2132" s="122">
        <v>0.1</v>
      </c>
      <c r="T2132" s="122" t="s">
        <v>166</v>
      </c>
    </row>
    <row r="2133" spans="7:20" s="145" customFormat="1" hidden="1">
      <c r="G2133" s="152"/>
      <c r="K2133" s="128"/>
      <c r="M2133" s="114" t="s">
        <v>3082</v>
      </c>
      <c r="N2133" s="118">
        <v>21.8</v>
      </c>
      <c r="O2133" s="118">
        <v>0</v>
      </c>
      <c r="P2133" s="119">
        <f t="shared" si="34"/>
        <v>0.1</v>
      </c>
      <c r="Q2133" s="122" t="s">
        <v>661</v>
      </c>
      <c r="R2133" s="121" t="s">
        <v>4421</v>
      </c>
      <c r="S2133" s="122">
        <v>0.1</v>
      </c>
      <c r="T2133" s="122" t="s">
        <v>166</v>
      </c>
    </row>
    <row r="2134" spans="7:20" s="145" customFormat="1" hidden="1">
      <c r="G2134" s="152"/>
      <c r="K2134" s="128"/>
      <c r="M2134" s="114" t="s">
        <v>3083</v>
      </c>
      <c r="N2134" s="118">
        <v>21.9</v>
      </c>
      <c r="O2134" s="118">
        <v>0</v>
      </c>
      <c r="P2134" s="119">
        <f t="shared" si="34"/>
        <v>0.1</v>
      </c>
      <c r="Q2134" s="120" t="s">
        <v>147</v>
      </c>
      <c r="R2134" s="121" t="s">
        <v>3896</v>
      </c>
      <c r="S2134" s="122">
        <v>0.1</v>
      </c>
      <c r="T2134" s="122" t="s">
        <v>166</v>
      </c>
    </row>
    <row r="2135" spans="7:20" s="145" customFormat="1" hidden="1">
      <c r="G2135" s="152"/>
      <c r="K2135" s="128"/>
      <c r="M2135" s="114" t="s">
        <v>3084</v>
      </c>
      <c r="N2135" s="118">
        <v>32.4</v>
      </c>
      <c r="O2135" s="118">
        <v>0</v>
      </c>
      <c r="P2135" s="119">
        <f t="shared" si="34"/>
        <v>0.1</v>
      </c>
      <c r="Q2135" s="122" t="s">
        <v>404</v>
      </c>
      <c r="R2135" s="121" t="s">
        <v>4039</v>
      </c>
      <c r="S2135" s="122">
        <v>0.1</v>
      </c>
      <c r="T2135" s="122" t="s">
        <v>166</v>
      </c>
    </row>
    <row r="2136" spans="7:20" s="145" customFormat="1" hidden="1">
      <c r="G2136" s="152"/>
      <c r="K2136" s="128"/>
      <c r="M2136" s="114" t="s">
        <v>3085</v>
      </c>
      <c r="N2136" s="118">
        <v>30.7</v>
      </c>
      <c r="O2136" s="118">
        <v>0</v>
      </c>
      <c r="P2136" s="119">
        <f t="shared" si="34"/>
        <v>0.1</v>
      </c>
      <c r="Q2136" s="122" t="s">
        <v>602</v>
      </c>
      <c r="R2136" s="121" t="s">
        <v>3939</v>
      </c>
      <c r="S2136" s="122">
        <v>0.1</v>
      </c>
      <c r="T2136" s="122" t="s">
        <v>166</v>
      </c>
    </row>
    <row r="2137" spans="7:20" s="145" customFormat="1" hidden="1">
      <c r="G2137" s="152"/>
      <c r="K2137" s="128"/>
      <c r="M2137" s="114" t="s">
        <v>3086</v>
      </c>
      <c r="N2137" s="118">
        <v>33.6</v>
      </c>
      <c r="O2137" s="118">
        <v>0</v>
      </c>
      <c r="P2137" s="119">
        <f t="shared" si="34"/>
        <v>0.1</v>
      </c>
      <c r="Q2137" s="122" t="s">
        <v>223</v>
      </c>
      <c r="R2137" s="121" t="s">
        <v>4123</v>
      </c>
      <c r="S2137" s="122">
        <v>0.1</v>
      </c>
      <c r="T2137" s="122" t="s">
        <v>166</v>
      </c>
    </row>
    <row r="2138" spans="7:20" s="145" customFormat="1" hidden="1">
      <c r="G2138" s="152"/>
      <c r="K2138" s="128"/>
      <c r="M2138" s="114" t="s">
        <v>3087</v>
      </c>
      <c r="N2138" s="118">
        <v>29.3</v>
      </c>
      <c r="O2138" s="118">
        <v>0</v>
      </c>
      <c r="P2138" s="119">
        <f t="shared" si="34"/>
        <v>0.1</v>
      </c>
      <c r="Q2138" s="122" t="s">
        <v>277</v>
      </c>
      <c r="R2138" s="121" t="s">
        <v>4147</v>
      </c>
      <c r="S2138" s="122">
        <v>0.1</v>
      </c>
      <c r="T2138" s="122" t="s">
        <v>166</v>
      </c>
    </row>
    <row r="2139" spans="7:20" s="145" customFormat="1" hidden="1">
      <c r="G2139" s="152"/>
      <c r="K2139" s="128"/>
      <c r="M2139" s="114" t="s">
        <v>2978</v>
      </c>
      <c r="N2139" s="118">
        <v>21.7</v>
      </c>
      <c r="O2139" s="118">
        <v>0</v>
      </c>
      <c r="P2139" s="119">
        <f t="shared" si="34"/>
        <v>0.1</v>
      </c>
      <c r="Q2139" s="122" t="s">
        <v>466</v>
      </c>
      <c r="R2139" s="121" t="s">
        <v>3774</v>
      </c>
      <c r="S2139" s="122">
        <v>0.1</v>
      </c>
      <c r="T2139" s="122" t="s">
        <v>166</v>
      </c>
    </row>
    <row r="2140" spans="7:20" s="145" customFormat="1" hidden="1">
      <c r="G2140" s="152"/>
      <c r="K2140" s="128"/>
      <c r="M2140" s="114" t="s">
        <v>2979</v>
      </c>
      <c r="N2140" s="118">
        <v>19</v>
      </c>
      <c r="O2140" s="118">
        <v>0</v>
      </c>
      <c r="P2140" s="119">
        <f t="shared" si="34"/>
        <v>0.1</v>
      </c>
      <c r="Q2140" s="122" t="s">
        <v>327</v>
      </c>
      <c r="R2140" s="121" t="s">
        <v>4422</v>
      </c>
      <c r="S2140" s="122">
        <v>0.1</v>
      </c>
      <c r="T2140" s="122" t="s">
        <v>166</v>
      </c>
    </row>
    <row r="2141" spans="7:20" s="145" customFormat="1" hidden="1">
      <c r="G2141" s="152"/>
      <c r="K2141" s="128"/>
      <c r="M2141" s="114" t="s">
        <v>2980</v>
      </c>
      <c r="N2141" s="118">
        <v>16.5</v>
      </c>
      <c r="O2141" s="118">
        <v>0</v>
      </c>
      <c r="P2141" s="119">
        <f t="shared" si="34"/>
        <v>0.1</v>
      </c>
      <c r="Q2141" s="122" t="s">
        <v>556</v>
      </c>
      <c r="R2141" s="121" t="s">
        <v>3736</v>
      </c>
      <c r="S2141" s="122">
        <v>0.1</v>
      </c>
      <c r="T2141" s="122" t="s">
        <v>166</v>
      </c>
    </row>
    <row r="2142" spans="7:20" s="145" customFormat="1" hidden="1">
      <c r="G2142" s="152"/>
      <c r="K2142" s="128"/>
      <c r="M2142" s="114" t="s">
        <v>2981</v>
      </c>
      <c r="N2142" s="118">
        <v>30.9</v>
      </c>
      <c r="O2142" s="118">
        <v>0</v>
      </c>
      <c r="P2142" s="119">
        <f t="shared" si="34"/>
        <v>0.1</v>
      </c>
      <c r="Q2142" s="122" t="s">
        <v>553</v>
      </c>
      <c r="R2142" s="121" t="s">
        <v>4402</v>
      </c>
      <c r="S2142" s="122">
        <v>0.1</v>
      </c>
      <c r="T2142" s="122" t="s">
        <v>166</v>
      </c>
    </row>
    <row r="2143" spans="7:20" s="145" customFormat="1" hidden="1">
      <c r="G2143" s="152"/>
      <c r="K2143" s="128"/>
      <c r="M2143" s="114" t="s">
        <v>2878</v>
      </c>
      <c r="N2143" s="118">
        <v>33</v>
      </c>
      <c r="O2143" s="118">
        <v>0</v>
      </c>
      <c r="P2143" s="119">
        <f t="shared" si="34"/>
        <v>0.1</v>
      </c>
      <c r="Q2143" s="122" t="s">
        <v>670</v>
      </c>
      <c r="R2143" s="121" t="s">
        <v>4468</v>
      </c>
      <c r="S2143" s="122">
        <v>0.1</v>
      </c>
      <c r="T2143" s="122" t="s">
        <v>166</v>
      </c>
    </row>
    <row r="2144" spans="7:20" s="145" customFormat="1" hidden="1">
      <c r="G2144" s="152"/>
      <c r="K2144" s="128"/>
      <c r="M2144" s="114" t="s">
        <v>2780</v>
      </c>
      <c r="N2144" s="118">
        <v>34.700000000000003</v>
      </c>
      <c r="O2144" s="118">
        <v>0</v>
      </c>
      <c r="P2144" s="119">
        <f t="shared" si="34"/>
        <v>0.1</v>
      </c>
      <c r="Q2144" s="122" t="s">
        <v>452</v>
      </c>
      <c r="R2144" s="121" t="s">
        <v>3736</v>
      </c>
      <c r="S2144" s="122">
        <v>0.1</v>
      </c>
      <c r="T2144" s="122" t="s">
        <v>166</v>
      </c>
    </row>
    <row r="2145" spans="7:20" s="145" customFormat="1" hidden="1">
      <c r="G2145" s="152"/>
      <c r="K2145" s="128"/>
      <c r="M2145" s="114" t="s">
        <v>2680</v>
      </c>
      <c r="N2145" s="118">
        <v>30.1</v>
      </c>
      <c r="O2145" s="118">
        <v>0</v>
      </c>
      <c r="P2145" s="119">
        <f t="shared" si="34"/>
        <v>0.04</v>
      </c>
      <c r="Q2145" s="122" t="s">
        <v>546</v>
      </c>
      <c r="R2145" s="121" t="s">
        <v>4028</v>
      </c>
      <c r="S2145" s="122">
        <v>0.04</v>
      </c>
      <c r="T2145" s="122" t="s">
        <v>710</v>
      </c>
    </row>
    <row r="2146" spans="7:20" s="145" customFormat="1" hidden="1">
      <c r="G2146" s="152"/>
      <c r="K2146" s="128"/>
      <c r="M2146" s="114" t="s">
        <v>2783</v>
      </c>
      <c r="N2146" s="118">
        <v>31.1</v>
      </c>
      <c r="O2146" s="118">
        <v>0</v>
      </c>
      <c r="P2146" s="119">
        <f t="shared" si="34"/>
        <v>0.08</v>
      </c>
      <c r="Q2146" s="122" t="s">
        <v>404</v>
      </c>
      <c r="R2146" s="121" t="s">
        <v>4229</v>
      </c>
      <c r="S2146" s="122">
        <v>0.08</v>
      </c>
      <c r="T2146" s="122" t="s">
        <v>841</v>
      </c>
    </row>
    <row r="2147" spans="7:20" s="145" customFormat="1" hidden="1">
      <c r="G2147" s="152"/>
      <c r="K2147" s="128"/>
      <c r="M2147" s="114" t="s">
        <v>2784</v>
      </c>
      <c r="N2147" s="118">
        <v>28.3</v>
      </c>
      <c r="O2147" s="118">
        <v>0</v>
      </c>
      <c r="P2147" s="119">
        <f t="shared" si="34"/>
        <v>0.11</v>
      </c>
      <c r="Q2147" s="122" t="s">
        <v>315</v>
      </c>
      <c r="R2147" s="121" t="s">
        <v>4195</v>
      </c>
      <c r="S2147" s="122">
        <v>0.11</v>
      </c>
      <c r="T2147" s="122" t="s">
        <v>476</v>
      </c>
    </row>
    <row r="2148" spans="7:20" s="145" customFormat="1" hidden="1">
      <c r="G2148" s="152"/>
      <c r="K2148" s="128"/>
      <c r="M2148" s="114" t="s">
        <v>2886</v>
      </c>
      <c r="N2148" s="118">
        <v>32.9</v>
      </c>
      <c r="O2148" s="118">
        <v>0</v>
      </c>
      <c r="P2148" s="119">
        <f t="shared" si="34"/>
        <v>7.0000000000000007E-2</v>
      </c>
      <c r="Q2148" s="122" t="s">
        <v>403</v>
      </c>
      <c r="R2148" s="121" t="s">
        <v>4422</v>
      </c>
      <c r="S2148" s="122">
        <v>7.0000000000000007E-2</v>
      </c>
      <c r="T2148" s="122" t="s">
        <v>56</v>
      </c>
    </row>
    <row r="2149" spans="7:20" s="145" customFormat="1" hidden="1">
      <c r="G2149" s="152"/>
      <c r="K2149" s="128"/>
      <c r="M2149" s="114" t="s">
        <v>2887</v>
      </c>
      <c r="N2149" s="118">
        <v>31.6</v>
      </c>
      <c r="O2149" s="118">
        <v>0</v>
      </c>
      <c r="P2149" s="119">
        <f t="shared" si="34"/>
        <v>0.19</v>
      </c>
      <c r="Q2149" s="122" t="s">
        <v>254</v>
      </c>
      <c r="R2149" s="121" t="s">
        <v>4121</v>
      </c>
      <c r="S2149" s="122">
        <v>0.19</v>
      </c>
      <c r="T2149" s="114"/>
    </row>
    <row r="2150" spans="7:20" s="145" customFormat="1" hidden="1">
      <c r="G2150" s="152"/>
      <c r="K2150" s="128"/>
      <c r="M2150" s="114" t="s">
        <v>2888</v>
      </c>
      <c r="N2150" s="118">
        <v>29</v>
      </c>
      <c r="O2150" s="118">
        <v>0</v>
      </c>
      <c r="P2150" s="119">
        <f t="shared" si="34"/>
        <v>0.04</v>
      </c>
      <c r="Q2150" s="122" t="s">
        <v>624</v>
      </c>
      <c r="R2150" s="121" t="s">
        <v>4423</v>
      </c>
      <c r="S2150" s="122">
        <v>0.04</v>
      </c>
      <c r="T2150" s="122" t="s">
        <v>647</v>
      </c>
    </row>
    <row r="2151" spans="7:20" s="145" customFormat="1" hidden="1">
      <c r="G2151" s="152"/>
      <c r="K2151" s="128"/>
      <c r="M2151" s="114" t="s">
        <v>2788</v>
      </c>
      <c r="N2151" s="118">
        <v>34</v>
      </c>
      <c r="O2151" s="118">
        <v>0</v>
      </c>
      <c r="P2151" s="119">
        <f t="shared" si="34"/>
        <v>0.08</v>
      </c>
      <c r="Q2151" s="122" t="s">
        <v>548</v>
      </c>
      <c r="R2151" s="121" t="s">
        <v>4546</v>
      </c>
      <c r="S2151" s="122">
        <v>0.08</v>
      </c>
      <c r="T2151" s="122" t="s">
        <v>166</v>
      </c>
    </row>
    <row r="2152" spans="7:20" s="145" customFormat="1" hidden="1">
      <c r="G2152" s="152"/>
      <c r="K2152" s="128"/>
      <c r="M2152" s="114" t="s">
        <v>2789</v>
      </c>
      <c r="N2152" s="118">
        <v>30.2</v>
      </c>
      <c r="O2152" s="118">
        <v>0</v>
      </c>
      <c r="P2152" s="119">
        <f t="shared" si="34"/>
        <v>0.05</v>
      </c>
      <c r="Q2152" s="122" t="s">
        <v>604</v>
      </c>
      <c r="R2152" s="121" t="s">
        <v>3731</v>
      </c>
      <c r="S2152" s="122">
        <v>0.05</v>
      </c>
      <c r="T2152" s="122" t="s">
        <v>2312</v>
      </c>
    </row>
    <row r="2153" spans="7:20" s="145" customFormat="1" hidden="1">
      <c r="G2153" s="152"/>
      <c r="K2153" s="128"/>
      <c r="M2153" s="114" t="s">
        <v>2790</v>
      </c>
      <c r="N2153" s="118">
        <v>18.600000000000001</v>
      </c>
      <c r="O2153" s="118">
        <v>0</v>
      </c>
      <c r="P2153" s="119">
        <f t="shared" si="34"/>
        <v>0.12</v>
      </c>
      <c r="Q2153" s="122" t="s">
        <v>2791</v>
      </c>
      <c r="R2153" s="121" t="s">
        <v>3990</v>
      </c>
      <c r="S2153" s="122">
        <v>0.12</v>
      </c>
      <c r="T2153" s="122" t="s">
        <v>172</v>
      </c>
    </row>
    <row r="2154" spans="7:20" s="145" customFormat="1" hidden="1">
      <c r="G2154" s="152"/>
      <c r="K2154" s="128"/>
      <c r="M2154" s="114" t="s">
        <v>2792</v>
      </c>
      <c r="N2154" s="118">
        <v>15.7</v>
      </c>
      <c r="O2154" s="118">
        <v>0</v>
      </c>
      <c r="P2154" s="119">
        <f t="shared" si="34"/>
        <v>0.04</v>
      </c>
      <c r="Q2154" s="122" t="s">
        <v>539</v>
      </c>
      <c r="R2154" s="121" t="s">
        <v>3940</v>
      </c>
      <c r="S2154" s="122">
        <v>0.04</v>
      </c>
      <c r="T2154" s="122" t="s">
        <v>56</v>
      </c>
    </row>
    <row r="2155" spans="7:20" s="145" customFormat="1" hidden="1">
      <c r="G2155" s="152"/>
      <c r="K2155" s="128"/>
      <c r="M2155" s="114" t="s">
        <v>2691</v>
      </c>
      <c r="N2155" s="118">
        <v>37.5</v>
      </c>
      <c r="O2155" s="118">
        <v>0</v>
      </c>
      <c r="P2155" s="119">
        <f t="shared" si="34"/>
        <v>0.03</v>
      </c>
      <c r="Q2155" s="122" t="s">
        <v>666</v>
      </c>
      <c r="R2155" s="121" t="s">
        <v>4479</v>
      </c>
      <c r="S2155" s="122">
        <v>0.03</v>
      </c>
      <c r="T2155" s="122" t="s">
        <v>2312</v>
      </c>
    </row>
    <row r="2156" spans="7:20" s="145" customFormat="1" hidden="1">
      <c r="G2156" s="152"/>
      <c r="K2156" s="128"/>
      <c r="M2156" s="114" t="s">
        <v>2692</v>
      </c>
      <c r="N2156" s="118">
        <v>31.9</v>
      </c>
      <c r="O2156" s="118">
        <v>0</v>
      </c>
      <c r="P2156" s="119">
        <f t="shared" si="34"/>
        <v>0.03</v>
      </c>
      <c r="Q2156" s="122" t="s">
        <v>2000</v>
      </c>
      <c r="R2156" s="121" t="s">
        <v>4336</v>
      </c>
      <c r="S2156" s="122">
        <v>0.03</v>
      </c>
      <c r="T2156" s="122" t="s">
        <v>2312</v>
      </c>
    </row>
    <row r="2157" spans="7:20" s="145" customFormat="1" hidden="1">
      <c r="G2157" s="152"/>
      <c r="K2157" s="128"/>
      <c r="M2157" s="114" t="s">
        <v>2796</v>
      </c>
      <c r="N2157" s="118">
        <v>24.2</v>
      </c>
      <c r="O2157" s="118">
        <v>0</v>
      </c>
      <c r="P2157" s="119">
        <f t="shared" si="34"/>
        <v>0.03</v>
      </c>
      <c r="Q2157" s="122" t="s">
        <v>277</v>
      </c>
      <c r="R2157" s="121" t="s">
        <v>4543</v>
      </c>
      <c r="S2157" s="122">
        <v>0.03</v>
      </c>
      <c r="T2157" s="122" t="s">
        <v>2312</v>
      </c>
    </row>
    <row r="2158" spans="7:20" s="145" customFormat="1" hidden="1">
      <c r="G2158" s="152"/>
      <c r="K2158" s="128"/>
      <c r="M2158" s="114" t="s">
        <v>2797</v>
      </c>
      <c r="N2158" s="118">
        <v>31</v>
      </c>
      <c r="O2158" s="118">
        <v>0</v>
      </c>
      <c r="P2158" s="119">
        <f t="shared" si="34"/>
        <v>0.03</v>
      </c>
      <c r="Q2158" s="122" t="s">
        <v>369</v>
      </c>
      <c r="R2158" s="121" t="s">
        <v>4135</v>
      </c>
      <c r="S2158" s="120">
        <v>0.03</v>
      </c>
      <c r="T2158" s="120" t="s">
        <v>2312</v>
      </c>
    </row>
    <row r="2159" spans="7:20" s="145" customFormat="1" hidden="1">
      <c r="G2159" s="152"/>
      <c r="K2159" s="128"/>
      <c r="M2159" s="114" t="s">
        <v>3004</v>
      </c>
      <c r="N2159" s="118">
        <v>24.6</v>
      </c>
      <c r="O2159" s="118">
        <v>0</v>
      </c>
      <c r="P2159" s="119">
        <f t="shared" si="34"/>
        <v>0.05</v>
      </c>
      <c r="Q2159" s="122" t="s">
        <v>405</v>
      </c>
      <c r="R2159" s="121" t="s">
        <v>4162</v>
      </c>
      <c r="S2159" s="122">
        <v>0.05</v>
      </c>
      <c r="T2159" s="122" t="s">
        <v>841</v>
      </c>
    </row>
    <row r="2160" spans="7:20" s="145" customFormat="1" hidden="1">
      <c r="G2160" s="152"/>
      <c r="K2160" s="128"/>
      <c r="M2160" s="114" t="s">
        <v>3005</v>
      </c>
      <c r="N2160" s="118">
        <v>19.3</v>
      </c>
      <c r="O2160" s="118">
        <v>0</v>
      </c>
      <c r="P2160" s="119">
        <f t="shared" si="34"/>
        <v>0.1</v>
      </c>
      <c r="Q2160" s="122" t="s">
        <v>827</v>
      </c>
      <c r="R2160" s="121" t="s">
        <v>3916</v>
      </c>
      <c r="S2160" s="122">
        <v>0.1</v>
      </c>
      <c r="T2160" s="122" t="s">
        <v>176</v>
      </c>
    </row>
    <row r="2161" spans="7:20" s="145" customFormat="1" hidden="1">
      <c r="G2161" s="152"/>
      <c r="K2161" s="128"/>
      <c r="M2161" s="114" t="s">
        <v>3006</v>
      </c>
      <c r="N2161" s="118">
        <v>15.6</v>
      </c>
      <c r="O2161" s="118">
        <v>0</v>
      </c>
      <c r="P2161" s="119">
        <f t="shared" si="34"/>
        <v>0.05</v>
      </c>
      <c r="Q2161" s="122" t="s">
        <v>624</v>
      </c>
      <c r="R2161" s="121" t="s">
        <v>3734</v>
      </c>
      <c r="S2161" s="122">
        <v>0.05</v>
      </c>
      <c r="T2161" s="122" t="s">
        <v>166</v>
      </c>
    </row>
    <row r="2162" spans="7:20" s="145" customFormat="1" hidden="1">
      <c r="G2162" s="152"/>
      <c r="K2162" s="128"/>
      <c r="M2162" s="114" t="s">
        <v>3007</v>
      </c>
      <c r="N2162" s="118">
        <v>30.1</v>
      </c>
      <c r="O2162" s="118">
        <v>0</v>
      </c>
      <c r="P2162" s="119">
        <f t="shared" si="34"/>
        <v>7.0000000000000007E-2</v>
      </c>
      <c r="Q2162" s="122" t="s">
        <v>404</v>
      </c>
      <c r="R2162" s="121" t="s">
        <v>4468</v>
      </c>
      <c r="S2162" s="122">
        <v>7.0000000000000007E-2</v>
      </c>
      <c r="T2162" s="122" t="s">
        <v>476</v>
      </c>
    </row>
    <row r="2163" spans="7:20" s="145" customFormat="1" hidden="1">
      <c r="G2163" s="152"/>
      <c r="K2163" s="128"/>
      <c r="M2163" s="114" t="s">
        <v>3008</v>
      </c>
      <c r="N2163" s="118">
        <v>26.3</v>
      </c>
      <c r="O2163" s="118">
        <v>0</v>
      </c>
      <c r="P2163" s="119">
        <f t="shared" si="34"/>
        <v>0.04</v>
      </c>
      <c r="Q2163" s="122" t="s">
        <v>493</v>
      </c>
      <c r="R2163" s="121" t="s">
        <v>4126</v>
      </c>
      <c r="S2163" s="120">
        <v>0.04</v>
      </c>
      <c r="T2163" s="120" t="s">
        <v>841</v>
      </c>
    </row>
    <row r="2164" spans="7:20" s="145" customFormat="1" hidden="1">
      <c r="G2164" s="152"/>
      <c r="K2164" s="128"/>
      <c r="M2164" s="114" t="s">
        <v>3129</v>
      </c>
      <c r="N2164" s="118">
        <v>31.5</v>
      </c>
      <c r="O2164" s="118">
        <v>0</v>
      </c>
      <c r="P2164" s="119">
        <f t="shared" si="34"/>
        <v>0.03</v>
      </c>
      <c r="Q2164" s="122" t="s">
        <v>285</v>
      </c>
      <c r="R2164" s="121" t="s">
        <v>4546</v>
      </c>
      <c r="S2164" s="122">
        <v>0.03</v>
      </c>
      <c r="T2164" s="122" t="s">
        <v>56</v>
      </c>
    </row>
    <row r="2165" spans="7:20" s="145" customFormat="1" hidden="1">
      <c r="G2165" s="152"/>
      <c r="K2165" s="128"/>
      <c r="M2165" s="114" t="s">
        <v>3125</v>
      </c>
      <c r="N2165" s="118">
        <v>27.5</v>
      </c>
      <c r="O2165" s="118">
        <v>0</v>
      </c>
      <c r="P2165" s="119">
        <f t="shared" si="34"/>
        <v>0.05</v>
      </c>
      <c r="Q2165" s="122" t="s">
        <v>74</v>
      </c>
      <c r="R2165" s="121" t="s">
        <v>4371</v>
      </c>
      <c r="S2165" s="122">
        <v>0.05</v>
      </c>
      <c r="T2165" s="122" t="s">
        <v>287</v>
      </c>
    </row>
    <row r="2166" spans="7:20" s="145" customFormat="1" hidden="1">
      <c r="G2166" s="152"/>
      <c r="K2166" s="128"/>
      <c r="M2166" s="114" t="s">
        <v>3013</v>
      </c>
      <c r="N2166" s="118">
        <v>19.899999999999999</v>
      </c>
      <c r="O2166" s="118">
        <v>0</v>
      </c>
      <c r="P2166" s="119">
        <f t="shared" si="34"/>
        <v>0.04</v>
      </c>
      <c r="Q2166" s="122" t="s">
        <v>493</v>
      </c>
      <c r="R2166" s="121" t="s">
        <v>3917</v>
      </c>
      <c r="S2166" s="122">
        <v>0.04</v>
      </c>
      <c r="T2166" s="122" t="s">
        <v>166</v>
      </c>
    </row>
    <row r="2167" spans="7:20" s="145" customFormat="1" hidden="1">
      <c r="G2167" s="152"/>
      <c r="K2167" s="128"/>
      <c r="M2167" s="114" t="s">
        <v>3014</v>
      </c>
      <c r="N2167" s="118">
        <v>19.2</v>
      </c>
      <c r="O2167" s="118">
        <v>0</v>
      </c>
      <c r="P2167" s="119">
        <f t="shared" si="34"/>
        <v>0.03</v>
      </c>
      <c r="Q2167" s="122" t="s">
        <v>553</v>
      </c>
      <c r="R2167" s="121" t="s">
        <v>4252</v>
      </c>
      <c r="S2167" s="122">
        <v>0.03</v>
      </c>
      <c r="T2167" s="122" t="s">
        <v>841</v>
      </c>
    </row>
    <row r="2168" spans="7:20" s="145" customFormat="1" hidden="1">
      <c r="G2168" s="152"/>
      <c r="K2168" s="128"/>
      <c r="M2168" s="114" t="s">
        <v>3015</v>
      </c>
      <c r="N2168" s="118">
        <v>24.4</v>
      </c>
      <c r="O2168" s="118">
        <v>0</v>
      </c>
      <c r="P2168" s="119">
        <f t="shared" si="34"/>
        <v>0.1</v>
      </c>
      <c r="Q2168" s="122" t="s">
        <v>422</v>
      </c>
      <c r="R2168" s="121" t="s">
        <v>4546</v>
      </c>
      <c r="S2168" s="122">
        <v>0.1</v>
      </c>
      <c r="T2168" s="122" t="s">
        <v>51</v>
      </c>
    </row>
    <row r="2169" spans="7:20" s="145" customFormat="1" hidden="1">
      <c r="G2169" s="152"/>
      <c r="K2169" s="128"/>
      <c r="M2169" s="114" t="s">
        <v>3016</v>
      </c>
      <c r="N2169" s="118">
        <v>30.5</v>
      </c>
      <c r="O2169" s="118">
        <v>0</v>
      </c>
      <c r="P2169" s="119">
        <f t="shared" si="34"/>
        <v>0.06</v>
      </c>
      <c r="Q2169" s="122" t="s">
        <v>553</v>
      </c>
      <c r="R2169" s="121" t="s">
        <v>4422</v>
      </c>
      <c r="S2169" s="120">
        <v>0.06</v>
      </c>
      <c r="T2169" s="120" t="s">
        <v>174</v>
      </c>
    </row>
    <row r="2170" spans="7:20" s="145" customFormat="1" hidden="1">
      <c r="G2170" s="152"/>
      <c r="K2170" s="128"/>
      <c r="M2170" s="114" t="s">
        <v>3017</v>
      </c>
      <c r="N2170" s="118">
        <v>28.1</v>
      </c>
      <c r="O2170" s="118">
        <v>0</v>
      </c>
      <c r="P2170" s="119">
        <f t="shared" si="34"/>
        <v>0.02</v>
      </c>
      <c r="Q2170" s="122" t="s">
        <v>2044</v>
      </c>
      <c r="R2170" s="121" t="s">
        <v>3732</v>
      </c>
      <c r="S2170" s="122">
        <v>0.02</v>
      </c>
      <c r="T2170" s="122" t="s">
        <v>841</v>
      </c>
    </row>
    <row r="2171" spans="7:20" s="145" customFormat="1" hidden="1">
      <c r="G2171" s="152"/>
      <c r="K2171" s="128"/>
      <c r="M2171" s="114" t="s">
        <v>2912</v>
      </c>
      <c r="N2171" s="118">
        <v>21.6</v>
      </c>
      <c r="O2171" s="118">
        <v>0</v>
      </c>
      <c r="P2171" s="119">
        <f t="shared" si="34"/>
        <v>0.05</v>
      </c>
      <c r="Q2171" s="122" t="s">
        <v>578</v>
      </c>
      <c r="R2171" s="121" t="s">
        <v>3784</v>
      </c>
      <c r="S2171" s="120">
        <v>0.05</v>
      </c>
      <c r="T2171" s="120" t="s">
        <v>174</v>
      </c>
    </row>
    <row r="2172" spans="7:20" s="145" customFormat="1" hidden="1">
      <c r="G2172" s="152"/>
      <c r="K2172" s="128"/>
      <c r="M2172" s="114" t="s">
        <v>2913</v>
      </c>
      <c r="N2172" s="118">
        <v>18.5</v>
      </c>
      <c r="O2172" s="118">
        <v>0</v>
      </c>
      <c r="P2172" s="119">
        <f t="shared" si="34"/>
        <v>0.04</v>
      </c>
      <c r="Q2172" s="122" t="s">
        <v>72</v>
      </c>
      <c r="R2172" s="121" t="s">
        <v>4229</v>
      </c>
      <c r="S2172" s="122">
        <v>0.04</v>
      </c>
      <c r="T2172" s="122" t="s">
        <v>476</v>
      </c>
    </row>
    <row r="2173" spans="7:20" s="145" customFormat="1" hidden="1">
      <c r="G2173" s="152"/>
      <c r="K2173" s="128"/>
      <c r="M2173" s="114" t="s">
        <v>2914</v>
      </c>
      <c r="N2173" s="118">
        <v>14.6</v>
      </c>
      <c r="O2173" s="118">
        <v>0</v>
      </c>
      <c r="P2173" s="119">
        <f t="shared" si="34"/>
        <v>0.02</v>
      </c>
      <c r="Q2173" s="122" t="s">
        <v>371</v>
      </c>
      <c r="R2173" s="121" t="s">
        <v>4249</v>
      </c>
      <c r="S2173" s="122">
        <v>0.02</v>
      </c>
      <c r="T2173" s="122" t="s">
        <v>287</v>
      </c>
    </row>
    <row r="2174" spans="7:20" s="145" customFormat="1" hidden="1">
      <c r="G2174" s="152"/>
      <c r="K2174" s="128"/>
      <c r="M2174" s="114" t="s">
        <v>3024</v>
      </c>
      <c r="N2174" s="118">
        <v>30</v>
      </c>
      <c r="O2174" s="118">
        <v>0</v>
      </c>
      <c r="P2174" s="119">
        <f t="shared" si="34"/>
        <v>0.03</v>
      </c>
      <c r="Q2174" s="122" t="s">
        <v>551</v>
      </c>
      <c r="R2174" s="121" t="s">
        <v>3945</v>
      </c>
      <c r="S2174" s="122">
        <v>0.03</v>
      </c>
      <c r="T2174" s="122" t="s">
        <v>476</v>
      </c>
    </row>
    <row r="2175" spans="7:20" s="145" customFormat="1" hidden="1">
      <c r="G2175" s="152"/>
      <c r="K2175" s="128"/>
      <c r="M2175" s="114" t="s">
        <v>3025</v>
      </c>
      <c r="N2175" s="118">
        <v>24.4</v>
      </c>
      <c r="O2175" s="118">
        <v>0</v>
      </c>
      <c r="P2175" s="119">
        <f t="shared" si="34"/>
        <v>0</v>
      </c>
      <c r="Q2175" s="122" t="s">
        <v>539</v>
      </c>
      <c r="R2175" s="121" t="s">
        <v>4499</v>
      </c>
      <c r="S2175" s="122">
        <v>0</v>
      </c>
      <c r="T2175" s="122" t="s">
        <v>166</v>
      </c>
    </row>
    <row r="2176" spans="7:20" s="145" customFormat="1" hidden="1">
      <c r="G2176" s="152"/>
      <c r="K2176" s="128"/>
      <c r="M2176" s="114" t="s">
        <v>3143</v>
      </c>
      <c r="N2176" s="118">
        <v>17.600000000000001</v>
      </c>
      <c r="O2176" s="118">
        <v>0</v>
      </c>
      <c r="P2176" s="119">
        <f t="shared" si="34"/>
        <v>0.04</v>
      </c>
      <c r="Q2176" s="122" t="s">
        <v>74</v>
      </c>
      <c r="R2176" s="121" t="s">
        <v>4138</v>
      </c>
      <c r="S2176" s="122">
        <v>0.04</v>
      </c>
      <c r="T2176" s="122" t="s">
        <v>176</v>
      </c>
    </row>
    <row r="2177" spans="7:20" s="145" customFormat="1" hidden="1">
      <c r="G2177" s="152"/>
      <c r="K2177" s="128"/>
      <c r="M2177" s="114" t="s">
        <v>3144</v>
      </c>
      <c r="N2177" s="118">
        <v>13.1</v>
      </c>
      <c r="O2177" s="118">
        <v>0</v>
      </c>
      <c r="P2177" s="119">
        <f t="shared" si="34"/>
        <v>0.05</v>
      </c>
      <c r="Q2177" s="122" t="s">
        <v>556</v>
      </c>
      <c r="R2177" s="121" t="s">
        <v>3970</v>
      </c>
      <c r="S2177" s="122">
        <v>0.05</v>
      </c>
      <c r="T2177" s="122" t="s">
        <v>172</v>
      </c>
    </row>
    <row r="2178" spans="7:20" s="145" customFormat="1" hidden="1">
      <c r="G2178" s="152"/>
      <c r="K2178" s="128"/>
      <c r="M2178" s="114" t="s">
        <v>3145</v>
      </c>
      <c r="N2178" s="118">
        <v>29.2</v>
      </c>
      <c r="O2178" s="118">
        <v>0</v>
      </c>
      <c r="P2178" s="119">
        <f t="shared" si="34"/>
        <v>0.03</v>
      </c>
      <c r="Q2178" s="122" t="s">
        <v>3146</v>
      </c>
      <c r="R2178" s="121" t="s">
        <v>4264</v>
      </c>
      <c r="S2178" s="122">
        <v>0.03</v>
      </c>
      <c r="T2178" s="122" t="s">
        <v>174</v>
      </c>
    </row>
    <row r="2179" spans="7:20" s="145" customFormat="1" hidden="1">
      <c r="G2179" s="152"/>
      <c r="K2179" s="128"/>
      <c r="M2179" s="114" t="s">
        <v>3035</v>
      </c>
      <c r="N2179" s="118">
        <v>13.1</v>
      </c>
      <c r="O2179" s="118">
        <v>0</v>
      </c>
      <c r="P2179" s="119">
        <f t="shared" si="34"/>
        <v>0.06</v>
      </c>
      <c r="Q2179" s="122" t="s">
        <v>532</v>
      </c>
      <c r="R2179" s="121" t="s">
        <v>4149</v>
      </c>
      <c r="S2179" s="122">
        <v>0.06</v>
      </c>
      <c r="T2179" s="122" t="s">
        <v>51</v>
      </c>
    </row>
    <row r="2180" spans="7:20" s="145" customFormat="1" hidden="1">
      <c r="G2180" s="152"/>
      <c r="K2180" s="128"/>
      <c r="M2180" s="114" t="s">
        <v>3036</v>
      </c>
      <c r="N2180" s="118">
        <v>9</v>
      </c>
      <c r="O2180" s="118">
        <v>0</v>
      </c>
      <c r="P2180" s="119">
        <f t="shared" si="34"/>
        <v>0.1</v>
      </c>
      <c r="Q2180" s="122" t="s">
        <v>217</v>
      </c>
      <c r="R2180" s="121" t="s">
        <v>4461</v>
      </c>
      <c r="S2180" s="122">
        <v>0.1</v>
      </c>
      <c r="T2180" s="122" t="s">
        <v>418</v>
      </c>
    </row>
    <row r="2181" spans="7:20" s="145" customFormat="1" hidden="1">
      <c r="G2181" s="152"/>
      <c r="K2181" s="128"/>
      <c r="M2181" s="114" t="s">
        <v>3150</v>
      </c>
      <c r="N2181" s="118">
        <v>18.7</v>
      </c>
      <c r="O2181" s="118">
        <v>0</v>
      </c>
      <c r="P2181" s="119">
        <f t="shared" si="34"/>
        <v>0.02</v>
      </c>
      <c r="Q2181" s="122" t="s">
        <v>666</v>
      </c>
      <c r="R2181" s="121" t="s">
        <v>4275</v>
      </c>
      <c r="S2181" s="122">
        <v>0.02</v>
      </c>
      <c r="T2181" s="122" t="s">
        <v>174</v>
      </c>
    </row>
    <row r="2182" spans="7:20" s="145" customFormat="1" hidden="1">
      <c r="G2182" s="152"/>
      <c r="K2182" s="128"/>
      <c r="M2182" s="114" t="s">
        <v>3151</v>
      </c>
      <c r="N2182" s="118">
        <v>20.8</v>
      </c>
      <c r="O2182" s="118">
        <v>4.9000000000000004</v>
      </c>
      <c r="P2182" s="119">
        <f t="shared" si="34"/>
        <v>7.0000000000000007E-2</v>
      </c>
      <c r="Q2182" s="122" t="s">
        <v>2929</v>
      </c>
      <c r="R2182" s="121" t="s">
        <v>3779</v>
      </c>
      <c r="S2182" s="122">
        <v>7.0000000000000007E-2</v>
      </c>
      <c r="T2182" s="122" t="s">
        <v>575</v>
      </c>
    </row>
    <row r="2183" spans="7:20" s="145" customFormat="1" hidden="1">
      <c r="G2183" s="152"/>
      <c r="K2183" s="128"/>
      <c r="M2183" s="114" t="s">
        <v>2930</v>
      </c>
      <c r="N2183" s="118">
        <v>9.6999999999999993</v>
      </c>
      <c r="O2183" s="118">
        <v>2.2999999999999998</v>
      </c>
      <c r="P2183" s="119">
        <f t="shared" si="34"/>
        <v>0.02</v>
      </c>
      <c r="Q2183" s="122" t="s">
        <v>2931</v>
      </c>
      <c r="R2183" s="121" t="s">
        <v>4457</v>
      </c>
      <c r="S2183" s="122">
        <v>0.02</v>
      </c>
      <c r="T2183" s="122" t="s">
        <v>174</v>
      </c>
    </row>
    <row r="2184" spans="7:20" s="145" customFormat="1" hidden="1">
      <c r="G2184" s="152"/>
      <c r="K2184" s="128"/>
      <c r="M2184" s="114" t="s">
        <v>2734</v>
      </c>
      <c r="N2184" s="118">
        <v>9.1999999999999993</v>
      </c>
      <c r="O2184" s="118">
        <v>2</v>
      </c>
      <c r="P2184" s="119">
        <f t="shared" si="34"/>
        <v>0.05</v>
      </c>
      <c r="Q2184" s="122" t="s">
        <v>254</v>
      </c>
      <c r="R2184" s="121" t="s">
        <v>4119</v>
      </c>
      <c r="S2184" s="122">
        <v>0.05</v>
      </c>
      <c r="T2184" s="122" t="s">
        <v>51</v>
      </c>
    </row>
    <row r="2185" spans="7:20" s="145" customFormat="1" hidden="1">
      <c r="G2185" s="152"/>
      <c r="K2185" s="128"/>
      <c r="M2185" s="114" t="s">
        <v>2834</v>
      </c>
      <c r="N2185" s="118">
        <v>26.3</v>
      </c>
      <c r="O2185" s="118">
        <v>5.8</v>
      </c>
      <c r="P2185" s="119">
        <f t="shared" si="34"/>
        <v>0.04</v>
      </c>
      <c r="Q2185" s="122" t="s">
        <v>32</v>
      </c>
      <c r="R2185" s="121" t="s">
        <v>4134</v>
      </c>
      <c r="S2185" s="122">
        <v>0.04</v>
      </c>
      <c r="T2185" s="122" t="s">
        <v>172</v>
      </c>
    </row>
    <row r="2186" spans="7:20" s="145" customFormat="1" hidden="1">
      <c r="G2186" s="152"/>
      <c r="K2186" s="128"/>
      <c r="M2186" s="114" t="s">
        <v>2938</v>
      </c>
      <c r="N2186" s="118">
        <v>22.1</v>
      </c>
      <c r="O2186" s="114"/>
      <c r="P2186" s="119">
        <f t="shared" si="34"/>
        <v>0.03</v>
      </c>
      <c r="Q2186" s="114"/>
      <c r="R2186" s="121"/>
      <c r="S2186" s="122">
        <v>0.03</v>
      </c>
      <c r="T2186" s="122" t="s">
        <v>172</v>
      </c>
    </row>
    <row r="2187" spans="7:20" s="145" customFormat="1" hidden="1">
      <c r="G2187" s="152"/>
      <c r="K2187" s="128"/>
      <c r="M2187" s="114" t="s">
        <v>2939</v>
      </c>
      <c r="N2187" s="118">
        <v>14.3</v>
      </c>
      <c r="O2187" s="118">
        <v>5.8</v>
      </c>
      <c r="P2187" s="119">
        <f t="shared" si="34"/>
        <v>0.01</v>
      </c>
      <c r="Q2187" s="120" t="s">
        <v>147</v>
      </c>
      <c r="R2187" s="121" t="s">
        <v>3944</v>
      </c>
      <c r="S2187" s="120">
        <v>0.01</v>
      </c>
      <c r="T2187" s="120" t="s">
        <v>174</v>
      </c>
    </row>
    <row r="2188" spans="7:20" s="145" customFormat="1" hidden="1">
      <c r="G2188" s="152"/>
      <c r="K2188" s="128"/>
      <c r="M2188" s="114" t="s">
        <v>2837</v>
      </c>
      <c r="N2188" s="118">
        <v>8.1999999999999993</v>
      </c>
      <c r="O2188" s="118">
        <v>3.3</v>
      </c>
      <c r="P2188" s="119">
        <f t="shared" si="34"/>
        <v>0.04</v>
      </c>
      <c r="Q2188" s="122" t="s">
        <v>2838</v>
      </c>
      <c r="R2188" s="121" t="s">
        <v>4421</v>
      </c>
      <c r="S2188" s="122">
        <v>0.04</v>
      </c>
      <c r="T2188" s="122" t="s">
        <v>51</v>
      </c>
    </row>
    <row r="2189" spans="7:20" s="145" customFormat="1" hidden="1">
      <c r="G2189" s="152"/>
      <c r="K2189" s="128"/>
      <c r="M2189" s="114" t="s">
        <v>2839</v>
      </c>
      <c r="N2189" s="118">
        <v>18.7</v>
      </c>
      <c r="O2189" s="118">
        <v>0</v>
      </c>
      <c r="P2189" s="119">
        <f t="shared" ref="P2189:P2252" si="35">SUM(S2189:T2189)</f>
        <v>0.01</v>
      </c>
      <c r="Q2189" s="122" t="s">
        <v>681</v>
      </c>
      <c r="R2189" s="121" t="s">
        <v>3946</v>
      </c>
      <c r="S2189" s="122">
        <v>0.01</v>
      </c>
      <c r="T2189" s="122" t="s">
        <v>176</v>
      </c>
    </row>
    <row r="2190" spans="7:20" s="145" customFormat="1" hidden="1">
      <c r="G2190" s="152"/>
      <c r="K2190" s="128"/>
      <c r="M2190" s="114" t="s">
        <v>2840</v>
      </c>
      <c r="N2190" s="118">
        <v>33.9</v>
      </c>
      <c r="O2190" s="118">
        <v>0</v>
      </c>
      <c r="P2190" s="119">
        <f t="shared" si="35"/>
        <v>0.01</v>
      </c>
      <c r="Q2190" s="122" t="s">
        <v>1146</v>
      </c>
      <c r="R2190" s="121" t="s">
        <v>3969</v>
      </c>
      <c r="S2190" s="122">
        <v>0.01</v>
      </c>
      <c r="T2190" s="122" t="s">
        <v>176</v>
      </c>
    </row>
    <row r="2191" spans="7:20" s="145" customFormat="1" hidden="1">
      <c r="G2191" s="152"/>
      <c r="K2191" s="128"/>
      <c r="M2191" s="114" t="s">
        <v>2841</v>
      </c>
      <c r="N2191" s="118">
        <v>32.4</v>
      </c>
      <c r="O2191" s="118">
        <v>0</v>
      </c>
      <c r="P2191" s="119">
        <f t="shared" si="35"/>
        <v>0.03</v>
      </c>
      <c r="Q2191" s="122" t="s">
        <v>1098</v>
      </c>
      <c r="R2191" s="121" t="s">
        <v>3738</v>
      </c>
      <c r="S2191" s="122">
        <v>0.03</v>
      </c>
      <c r="T2191" s="122" t="s">
        <v>304</v>
      </c>
    </row>
    <row r="2192" spans="7:20" s="145" customFormat="1" hidden="1">
      <c r="G2192" s="152"/>
      <c r="K2192" s="128"/>
      <c r="M2192" s="114" t="s">
        <v>2744</v>
      </c>
      <c r="N2192" s="118">
        <v>22.4</v>
      </c>
      <c r="O2192" s="118">
        <v>0</v>
      </c>
      <c r="P2192" s="119">
        <f t="shared" si="35"/>
        <v>0.03</v>
      </c>
      <c r="Q2192" s="122" t="s">
        <v>797</v>
      </c>
      <c r="R2192" s="121" t="s">
        <v>4270</v>
      </c>
      <c r="S2192" s="122">
        <v>0.03</v>
      </c>
      <c r="T2192" s="122" t="s">
        <v>304</v>
      </c>
    </row>
    <row r="2193" spans="7:20" s="145" customFormat="1" hidden="1">
      <c r="G2193" s="152"/>
      <c r="K2193" s="128"/>
      <c r="M2193" s="114" t="s">
        <v>2745</v>
      </c>
      <c r="N2193" s="118">
        <v>21</v>
      </c>
      <c r="O2193" s="118">
        <v>0</v>
      </c>
      <c r="P2193" s="119">
        <f t="shared" si="35"/>
        <v>0.03</v>
      </c>
      <c r="Q2193" s="122" t="s">
        <v>240</v>
      </c>
      <c r="R2193" s="121" t="s">
        <v>3969</v>
      </c>
      <c r="S2193" s="122">
        <v>0.03</v>
      </c>
      <c r="T2193" s="122" t="s">
        <v>304</v>
      </c>
    </row>
    <row r="2194" spans="7:20" s="145" customFormat="1" hidden="1">
      <c r="G2194" s="152"/>
      <c r="K2194" s="128"/>
      <c r="M2194" s="114" t="s">
        <v>2746</v>
      </c>
      <c r="N2194" s="118">
        <v>33.6</v>
      </c>
      <c r="O2194" s="118">
        <v>0</v>
      </c>
      <c r="P2194" s="119">
        <f t="shared" si="35"/>
        <v>0.03</v>
      </c>
      <c r="Q2194" s="122" t="s">
        <v>1146</v>
      </c>
      <c r="R2194" s="121" t="s">
        <v>3936</v>
      </c>
      <c r="S2194" s="122">
        <v>0.03</v>
      </c>
      <c r="T2194" s="122" t="s">
        <v>304</v>
      </c>
    </row>
    <row r="2195" spans="7:20" s="145" customFormat="1" hidden="1">
      <c r="G2195" s="152"/>
      <c r="K2195" s="128"/>
      <c r="M2195" s="114" t="s">
        <v>2846</v>
      </c>
      <c r="N2195" s="118">
        <v>31</v>
      </c>
      <c r="O2195" s="118">
        <v>0</v>
      </c>
      <c r="P2195" s="119">
        <f t="shared" si="35"/>
        <v>0.03</v>
      </c>
      <c r="Q2195" s="122" t="s">
        <v>404</v>
      </c>
      <c r="R2195" s="121" t="s">
        <v>3734</v>
      </c>
      <c r="S2195" s="122">
        <v>0.03</v>
      </c>
      <c r="T2195" s="122" t="s">
        <v>304</v>
      </c>
    </row>
    <row r="2196" spans="7:20" s="145" customFormat="1" hidden="1">
      <c r="G2196" s="152"/>
      <c r="K2196" s="128"/>
      <c r="M2196" s="114" t="s">
        <v>2847</v>
      </c>
      <c r="N2196" s="118">
        <v>16</v>
      </c>
      <c r="O2196" s="118">
        <v>3.6</v>
      </c>
      <c r="P2196" s="119">
        <f t="shared" si="35"/>
        <v>0.01</v>
      </c>
      <c r="Q2196" s="122" t="s">
        <v>1336</v>
      </c>
      <c r="R2196" s="121" t="s">
        <v>4418</v>
      </c>
      <c r="S2196" s="122">
        <v>0.01</v>
      </c>
      <c r="T2196" s="122" t="s">
        <v>51</v>
      </c>
    </row>
    <row r="2197" spans="7:20" s="145" customFormat="1" hidden="1">
      <c r="G2197" s="152"/>
      <c r="K2197" s="128"/>
      <c r="M2197" s="114" t="s">
        <v>3046</v>
      </c>
      <c r="N2197" s="118">
        <v>13.5</v>
      </c>
      <c r="O2197" s="118">
        <v>11.1</v>
      </c>
      <c r="P2197" s="119">
        <f t="shared" si="35"/>
        <v>0.01</v>
      </c>
      <c r="Q2197" s="122" t="s">
        <v>1244</v>
      </c>
      <c r="R2197" s="121" t="s">
        <v>4260</v>
      </c>
      <c r="S2197" s="120">
        <v>0.01</v>
      </c>
      <c r="T2197" s="120" t="s">
        <v>51</v>
      </c>
    </row>
    <row r="2198" spans="7:20" s="145" customFormat="1" hidden="1">
      <c r="G2198" s="152"/>
      <c r="K2198" s="128"/>
      <c r="M2198" s="114" t="s">
        <v>3047</v>
      </c>
      <c r="N2198" s="118">
        <v>13.8</v>
      </c>
      <c r="O2198" s="118">
        <v>11.4</v>
      </c>
      <c r="P2198" s="119">
        <f t="shared" si="35"/>
        <v>0.02</v>
      </c>
      <c r="Q2198" s="122" t="s">
        <v>3048</v>
      </c>
      <c r="R2198" s="121" t="s">
        <v>3912</v>
      </c>
      <c r="S2198" s="122">
        <v>0.02</v>
      </c>
      <c r="T2198" s="122" t="s">
        <v>575</v>
      </c>
    </row>
    <row r="2199" spans="7:20" s="145" customFormat="1" hidden="1">
      <c r="G2199" s="152"/>
      <c r="K2199" s="128"/>
      <c r="M2199" s="114" t="s">
        <v>3049</v>
      </c>
      <c r="N2199" s="118">
        <v>19.8</v>
      </c>
      <c r="O2199" s="118">
        <v>0</v>
      </c>
      <c r="P2199" s="119">
        <f t="shared" si="35"/>
        <v>0.02</v>
      </c>
      <c r="Q2199" s="120" t="s">
        <v>147</v>
      </c>
      <c r="R2199" s="121" t="s">
        <v>4287</v>
      </c>
      <c r="S2199" s="122">
        <v>0.02</v>
      </c>
      <c r="T2199" s="122" t="s">
        <v>575</v>
      </c>
    </row>
    <row r="2200" spans="7:20" s="145" customFormat="1" hidden="1">
      <c r="G2200" s="152"/>
      <c r="K2200" s="128"/>
      <c r="M2200" s="114" t="s">
        <v>3050</v>
      </c>
      <c r="N2200" s="118">
        <v>10.9</v>
      </c>
      <c r="O2200" s="118">
        <v>70.7</v>
      </c>
      <c r="P2200" s="119">
        <f t="shared" si="35"/>
        <v>0.01</v>
      </c>
      <c r="Q2200" s="122" t="s">
        <v>1485</v>
      </c>
      <c r="R2200" s="121" t="s">
        <v>4255</v>
      </c>
      <c r="S2200" s="122">
        <v>0.01</v>
      </c>
      <c r="T2200" s="122" t="s">
        <v>304</v>
      </c>
    </row>
    <row r="2201" spans="7:20" s="145" customFormat="1" hidden="1">
      <c r="G2201" s="152"/>
      <c r="K2201" s="128"/>
      <c r="M2201" s="114" t="s">
        <v>3051</v>
      </c>
      <c r="N2201" s="118">
        <v>4.5999999999999996</v>
      </c>
      <c r="O2201" s="118">
        <v>12.1</v>
      </c>
      <c r="P2201" s="119">
        <f t="shared" si="35"/>
        <v>0.02</v>
      </c>
      <c r="Q2201" s="122" t="s">
        <v>1263</v>
      </c>
      <c r="R2201" s="121" t="s">
        <v>3964</v>
      </c>
      <c r="S2201" s="122">
        <v>0.02</v>
      </c>
      <c r="T2201" s="122" t="s">
        <v>575</v>
      </c>
    </row>
    <row r="2202" spans="7:20" s="145" customFormat="1" hidden="1">
      <c r="G2202" s="152"/>
      <c r="K2202" s="128"/>
      <c r="M2202" s="114" t="s">
        <v>3069</v>
      </c>
      <c r="N2202" s="118">
        <v>3.1</v>
      </c>
      <c r="O2202" s="118">
        <v>11.2</v>
      </c>
      <c r="P2202" s="119">
        <f t="shared" si="35"/>
        <v>0.02</v>
      </c>
      <c r="Q2202" s="122" t="s">
        <v>2353</v>
      </c>
      <c r="R2202" s="121" t="s">
        <v>4565</v>
      </c>
      <c r="S2202" s="122">
        <v>0.02</v>
      </c>
      <c r="T2202" s="122" t="s">
        <v>575</v>
      </c>
    </row>
    <row r="2203" spans="7:20" s="145" customFormat="1" hidden="1">
      <c r="G2203" s="152"/>
      <c r="K2203" s="128"/>
      <c r="M2203" s="114" t="s">
        <v>3070</v>
      </c>
      <c r="N2203" s="118">
        <v>1.4</v>
      </c>
      <c r="O2203" s="118">
        <v>8.8000000000000007</v>
      </c>
      <c r="P2203" s="119">
        <f t="shared" si="35"/>
        <v>0.02</v>
      </c>
      <c r="Q2203" s="122" t="s">
        <v>940</v>
      </c>
      <c r="R2203" s="121" t="s">
        <v>4552</v>
      </c>
      <c r="S2203" s="122">
        <v>0.02</v>
      </c>
      <c r="T2203" s="122" t="s">
        <v>575</v>
      </c>
    </row>
    <row r="2204" spans="7:20" s="145" customFormat="1" hidden="1">
      <c r="G2204" s="152"/>
      <c r="K2204" s="128"/>
      <c r="M2204" s="114" t="s">
        <v>3062</v>
      </c>
      <c r="N2204" s="118">
        <v>4.9000000000000004</v>
      </c>
      <c r="O2204" s="118">
        <v>13.3</v>
      </c>
      <c r="P2204" s="119">
        <f t="shared" si="35"/>
        <v>0.02</v>
      </c>
      <c r="Q2204" s="122" t="s">
        <v>2231</v>
      </c>
      <c r="R2204" s="121" t="s">
        <v>4035</v>
      </c>
      <c r="S2204" s="122">
        <v>0.02</v>
      </c>
      <c r="T2204" s="122" t="s">
        <v>575</v>
      </c>
    </row>
    <row r="2205" spans="7:20" s="145" customFormat="1" hidden="1">
      <c r="G2205" s="152"/>
      <c r="K2205" s="128"/>
      <c r="M2205" s="114" t="s">
        <v>3063</v>
      </c>
      <c r="N2205" s="118">
        <v>0.1</v>
      </c>
      <c r="O2205" s="118">
        <v>12</v>
      </c>
      <c r="P2205" s="119">
        <f t="shared" si="35"/>
        <v>0.01</v>
      </c>
      <c r="Q2205" s="122" t="s">
        <v>418</v>
      </c>
      <c r="R2205" s="121" t="s">
        <v>4076</v>
      </c>
      <c r="S2205" s="120">
        <v>0.01</v>
      </c>
      <c r="T2205" s="120" t="s">
        <v>2857</v>
      </c>
    </row>
    <row r="2206" spans="7:20" s="145" customFormat="1" hidden="1">
      <c r="G2206" s="152"/>
      <c r="K2206" s="128"/>
      <c r="M2206" s="114" t="s">
        <v>3064</v>
      </c>
      <c r="N2206" s="118">
        <v>11.6</v>
      </c>
      <c r="O2206" s="118">
        <v>58.8</v>
      </c>
      <c r="P2206" s="119">
        <f t="shared" si="35"/>
        <v>0.01</v>
      </c>
      <c r="Q2206" s="120" t="s">
        <v>147</v>
      </c>
      <c r="R2206" s="121" t="s">
        <v>4309</v>
      </c>
      <c r="S2206" s="120">
        <v>0.01</v>
      </c>
      <c r="T2206" s="120" t="s">
        <v>2857</v>
      </c>
    </row>
    <row r="2207" spans="7:20" s="145" customFormat="1" hidden="1">
      <c r="G2207" s="152"/>
      <c r="K2207" s="128"/>
      <c r="M2207" s="114" t="s">
        <v>3065</v>
      </c>
      <c r="N2207" s="118">
        <v>3.3</v>
      </c>
      <c r="O2207" s="118">
        <v>16.7</v>
      </c>
      <c r="P2207" s="119">
        <f t="shared" si="35"/>
        <v>0.01</v>
      </c>
      <c r="Q2207" s="120" t="s">
        <v>147</v>
      </c>
      <c r="R2207" s="121" t="s">
        <v>3891</v>
      </c>
      <c r="S2207" s="120">
        <v>0.01</v>
      </c>
      <c r="T2207" s="120" t="s">
        <v>2857</v>
      </c>
    </row>
    <row r="2208" spans="7:20" s="145" customFormat="1" hidden="1">
      <c r="G2208" s="152"/>
      <c r="K2208" s="128"/>
      <c r="M2208" s="114" t="s">
        <v>2963</v>
      </c>
      <c r="N2208" s="118">
        <v>3.9</v>
      </c>
      <c r="O2208" s="118">
        <v>31.4</v>
      </c>
      <c r="P2208" s="119">
        <f t="shared" si="35"/>
        <v>0.01</v>
      </c>
      <c r="Q2208" s="122" t="s">
        <v>1554</v>
      </c>
      <c r="R2208" s="121" t="s">
        <v>4033</v>
      </c>
      <c r="S2208" s="122">
        <v>0.01</v>
      </c>
      <c r="T2208" s="122" t="s">
        <v>2857</v>
      </c>
    </row>
    <row r="2209" spans="7:20" s="145" customFormat="1" hidden="1">
      <c r="G2209" s="152"/>
      <c r="K2209" s="128"/>
      <c r="M2209" s="114" t="s">
        <v>2964</v>
      </c>
      <c r="N2209" s="118">
        <v>3.6</v>
      </c>
      <c r="O2209" s="118">
        <v>33.4</v>
      </c>
      <c r="P2209" s="119">
        <f t="shared" si="35"/>
        <v>0</v>
      </c>
      <c r="Q2209" s="122" t="s">
        <v>403</v>
      </c>
      <c r="R2209" s="121" t="s">
        <v>3892</v>
      </c>
      <c r="S2209" s="122">
        <v>0</v>
      </c>
      <c r="T2209" s="122" t="s">
        <v>418</v>
      </c>
    </row>
    <row r="2210" spans="7:20" s="145" customFormat="1" hidden="1">
      <c r="G2210" s="152"/>
      <c r="K2210" s="128"/>
      <c r="M2210" s="114" t="s">
        <v>2965</v>
      </c>
      <c r="N2210" s="118">
        <v>3.5</v>
      </c>
      <c r="O2210" s="118">
        <v>39.700000000000003</v>
      </c>
      <c r="P2210" s="119">
        <f t="shared" si="35"/>
        <v>0</v>
      </c>
      <c r="Q2210" s="122" t="s">
        <v>217</v>
      </c>
      <c r="R2210" s="121" t="s">
        <v>3892</v>
      </c>
      <c r="S2210" s="122">
        <v>0</v>
      </c>
      <c r="T2210" s="122" t="s">
        <v>418</v>
      </c>
    </row>
    <row r="2211" spans="7:20" s="145" customFormat="1" hidden="1">
      <c r="G2211" s="152"/>
      <c r="K2211" s="128"/>
      <c r="M2211" s="114" t="s">
        <v>2966</v>
      </c>
      <c r="N2211" s="118">
        <v>4.5</v>
      </c>
      <c r="O2211" s="118">
        <v>41.2</v>
      </c>
      <c r="P2211" s="119">
        <f t="shared" si="35"/>
        <v>0</v>
      </c>
      <c r="Q2211" s="122" t="s">
        <v>452</v>
      </c>
      <c r="R2211" s="121" t="s">
        <v>4290</v>
      </c>
      <c r="S2211" s="122">
        <v>0</v>
      </c>
      <c r="T2211" s="122" t="s">
        <v>418</v>
      </c>
    </row>
    <row r="2212" spans="7:20" s="145" customFormat="1" hidden="1">
      <c r="G2212" s="152"/>
      <c r="K2212" s="128"/>
      <c r="M2212" s="114" t="s">
        <v>3080</v>
      </c>
      <c r="N2212" s="118">
        <v>4.5</v>
      </c>
      <c r="O2212" s="118">
        <v>41.2</v>
      </c>
      <c r="P2212" s="119">
        <f t="shared" si="35"/>
        <v>0</v>
      </c>
      <c r="Q2212" s="122" t="s">
        <v>602</v>
      </c>
      <c r="R2212" s="121" t="s">
        <v>4290</v>
      </c>
      <c r="S2212" s="122">
        <v>0</v>
      </c>
      <c r="T2212" s="122" t="s">
        <v>418</v>
      </c>
    </row>
    <row r="2213" spans="7:20" s="145" customFormat="1" hidden="1">
      <c r="G2213" s="152"/>
      <c r="K2213" s="128"/>
      <c r="M2213" s="114" t="s">
        <v>3081</v>
      </c>
      <c r="N2213" s="118">
        <v>4.5</v>
      </c>
      <c r="O2213" s="118">
        <v>41.2</v>
      </c>
      <c r="P2213" s="119">
        <f t="shared" si="35"/>
        <v>0</v>
      </c>
      <c r="Q2213" s="122" t="s">
        <v>3196</v>
      </c>
      <c r="R2213" s="121" t="s">
        <v>4290</v>
      </c>
      <c r="S2213" s="122">
        <v>0</v>
      </c>
      <c r="T2213" s="122" t="s">
        <v>418</v>
      </c>
    </row>
    <row r="2214" spans="7:20" s="145" customFormat="1" hidden="1">
      <c r="G2214" s="152"/>
      <c r="K2214" s="128"/>
      <c r="M2214" s="114" t="s">
        <v>3197</v>
      </c>
      <c r="N2214" s="118">
        <v>3.5</v>
      </c>
      <c r="O2214" s="118">
        <v>33.200000000000003</v>
      </c>
      <c r="P2214" s="119">
        <f t="shared" si="35"/>
        <v>0</v>
      </c>
      <c r="Q2214" s="122" t="s">
        <v>578</v>
      </c>
      <c r="R2214" s="121" t="s">
        <v>4397</v>
      </c>
      <c r="S2214" s="122">
        <v>0</v>
      </c>
      <c r="T2214" s="122" t="s">
        <v>418</v>
      </c>
    </row>
    <row r="2215" spans="7:20" s="145" customFormat="1" hidden="1">
      <c r="G2215" s="152"/>
      <c r="K2215" s="128"/>
      <c r="M2215" s="114" t="s">
        <v>3088</v>
      </c>
      <c r="N2215" s="118">
        <v>3.5</v>
      </c>
      <c r="O2215" s="118">
        <v>33.200000000000003</v>
      </c>
      <c r="P2215" s="119">
        <f t="shared" si="35"/>
        <v>0</v>
      </c>
      <c r="Q2215" s="122" t="s">
        <v>3089</v>
      </c>
      <c r="R2215" s="121" t="s">
        <v>4397</v>
      </c>
      <c r="S2215" s="122">
        <v>0</v>
      </c>
      <c r="T2215" s="122" t="s">
        <v>418</v>
      </c>
    </row>
    <row r="2216" spans="7:20" s="145" customFormat="1" hidden="1">
      <c r="G2216" s="152"/>
      <c r="K2216" s="128"/>
      <c r="M2216" s="114" t="s">
        <v>3204</v>
      </c>
      <c r="N2216" s="118">
        <v>3.5</v>
      </c>
      <c r="O2216" s="118">
        <v>33.200000000000003</v>
      </c>
      <c r="P2216" s="119">
        <f t="shared" si="35"/>
        <v>0</v>
      </c>
      <c r="Q2216" s="122" t="s">
        <v>1081</v>
      </c>
      <c r="R2216" s="121" t="s">
        <v>4397</v>
      </c>
      <c r="S2216" s="120" t="s">
        <v>30</v>
      </c>
      <c r="T2216" s="122" t="s">
        <v>287</v>
      </c>
    </row>
    <row r="2217" spans="7:20" s="145" customFormat="1" hidden="1">
      <c r="G2217" s="152"/>
      <c r="K2217" s="128"/>
      <c r="M2217" s="114" t="s">
        <v>3205</v>
      </c>
      <c r="N2217" s="118">
        <v>3.5</v>
      </c>
      <c r="O2217" s="118">
        <v>33.200000000000003</v>
      </c>
      <c r="P2217" s="119">
        <f t="shared" si="35"/>
        <v>0</v>
      </c>
      <c r="Q2217" s="122" t="s">
        <v>731</v>
      </c>
      <c r="R2217" s="121" t="s">
        <v>4397</v>
      </c>
      <c r="S2217" s="120" t="s">
        <v>30</v>
      </c>
      <c r="T2217" s="122" t="s">
        <v>166</v>
      </c>
    </row>
    <row r="2218" spans="7:20" s="145" customFormat="1" hidden="1">
      <c r="G2218" s="152"/>
      <c r="K2218" s="128"/>
      <c r="M2218" s="114" t="s">
        <v>3206</v>
      </c>
      <c r="N2218" s="118">
        <v>3.2</v>
      </c>
      <c r="O2218" s="118">
        <v>33.1</v>
      </c>
      <c r="P2218" s="119">
        <f t="shared" si="35"/>
        <v>0</v>
      </c>
      <c r="Q2218" s="122" t="s">
        <v>745</v>
      </c>
      <c r="R2218" s="121" t="s">
        <v>4135</v>
      </c>
      <c r="S2218" s="120" t="s">
        <v>30</v>
      </c>
      <c r="T2218" s="122" t="s">
        <v>304</v>
      </c>
    </row>
    <row r="2219" spans="7:20" s="145" customFormat="1" hidden="1">
      <c r="G2219" s="152"/>
      <c r="K2219" s="128"/>
      <c r="M2219" s="114" t="s">
        <v>2982</v>
      </c>
      <c r="N2219" s="118">
        <v>3.2</v>
      </c>
      <c r="O2219" s="118">
        <v>33.1</v>
      </c>
      <c r="P2219" s="119">
        <f t="shared" si="35"/>
        <v>0</v>
      </c>
      <c r="Q2219" s="122" t="s">
        <v>3090</v>
      </c>
      <c r="R2219" s="121" t="s">
        <v>4135</v>
      </c>
      <c r="S2219" s="120" t="s">
        <v>30</v>
      </c>
      <c r="T2219" s="122" t="s">
        <v>304</v>
      </c>
    </row>
    <row r="2220" spans="7:20" s="145" customFormat="1" hidden="1">
      <c r="G2220" s="152"/>
      <c r="K2220" s="128"/>
      <c r="M2220" s="114" t="s">
        <v>3091</v>
      </c>
      <c r="N2220" s="118">
        <v>3.6</v>
      </c>
      <c r="O2220" s="118">
        <v>34.1</v>
      </c>
      <c r="P2220" s="119">
        <f t="shared" si="35"/>
        <v>0</v>
      </c>
      <c r="Q2220" s="122" t="s">
        <v>1495</v>
      </c>
      <c r="R2220" s="121" t="s">
        <v>4279</v>
      </c>
      <c r="S2220" s="120" t="s">
        <v>30</v>
      </c>
      <c r="T2220" s="122" t="s">
        <v>304</v>
      </c>
    </row>
    <row r="2221" spans="7:20" s="145" customFormat="1" hidden="1">
      <c r="G2221" s="152"/>
      <c r="K2221" s="128"/>
      <c r="M2221" s="114" t="s">
        <v>2781</v>
      </c>
      <c r="N2221" s="118">
        <v>3.2</v>
      </c>
      <c r="O2221" s="118">
        <v>33.1</v>
      </c>
      <c r="P2221" s="119">
        <f t="shared" si="35"/>
        <v>0</v>
      </c>
      <c r="Q2221" s="122" t="s">
        <v>1921</v>
      </c>
      <c r="R2221" s="121" t="s">
        <v>4135</v>
      </c>
      <c r="S2221" s="120" t="s">
        <v>30</v>
      </c>
      <c r="T2221" s="122" t="s">
        <v>476</v>
      </c>
    </row>
    <row r="2222" spans="7:20" s="145" customFormat="1" hidden="1">
      <c r="G2222" s="152"/>
      <c r="K2222" s="128"/>
      <c r="M2222" s="114" t="s">
        <v>2782</v>
      </c>
      <c r="N2222" s="118">
        <v>3.6</v>
      </c>
      <c r="O2222" s="118">
        <v>32.1</v>
      </c>
      <c r="P2222" s="119">
        <f t="shared" si="35"/>
        <v>0</v>
      </c>
      <c r="Q2222" s="122" t="s">
        <v>731</v>
      </c>
      <c r="R2222" s="121" t="s">
        <v>4161</v>
      </c>
      <c r="S2222" s="120" t="s">
        <v>30</v>
      </c>
      <c r="T2222" s="120" t="s">
        <v>172</v>
      </c>
    </row>
    <row r="2223" spans="7:20" s="145" customFormat="1" hidden="1">
      <c r="G2223" s="152"/>
      <c r="K2223" s="128"/>
      <c r="M2223" s="114" t="s">
        <v>2884</v>
      </c>
      <c r="N2223" s="118">
        <v>3.2</v>
      </c>
      <c r="O2223" s="118">
        <v>35.299999999999997</v>
      </c>
      <c r="P2223" s="119">
        <f t="shared" si="35"/>
        <v>0</v>
      </c>
      <c r="Q2223" s="122" t="s">
        <v>1544</v>
      </c>
      <c r="R2223" s="121" t="s">
        <v>4417</v>
      </c>
      <c r="S2223" s="120" t="s">
        <v>30</v>
      </c>
      <c r="T2223" s="122" t="s">
        <v>176</v>
      </c>
    </row>
    <row r="2224" spans="7:20" s="145" customFormat="1" hidden="1">
      <c r="G2224" s="152"/>
      <c r="K2224" s="128"/>
      <c r="M2224" s="114" t="s">
        <v>2885</v>
      </c>
      <c r="N2224" s="118">
        <v>3.4</v>
      </c>
      <c r="O2224" s="118">
        <v>35.6</v>
      </c>
      <c r="P2224" s="119">
        <f t="shared" si="35"/>
        <v>0</v>
      </c>
      <c r="Q2224" s="122" t="s">
        <v>1146</v>
      </c>
      <c r="R2224" s="121" t="s">
        <v>4279</v>
      </c>
      <c r="S2224" s="120" t="s">
        <v>30</v>
      </c>
      <c r="T2224" s="122" t="s">
        <v>51</v>
      </c>
    </row>
    <row r="2225" spans="7:20" s="145" customFormat="1" hidden="1">
      <c r="G2225" s="152"/>
      <c r="K2225" s="128"/>
      <c r="M2225" s="114" t="s">
        <v>2987</v>
      </c>
      <c r="N2225" s="118">
        <v>4.0999999999999996</v>
      </c>
      <c r="O2225" s="118">
        <v>36</v>
      </c>
      <c r="P2225" s="119">
        <f t="shared" si="35"/>
        <v>0</v>
      </c>
      <c r="Q2225" s="122" t="s">
        <v>797</v>
      </c>
      <c r="R2225" s="121" t="s">
        <v>4374</v>
      </c>
      <c r="S2225" s="120" t="s">
        <v>30</v>
      </c>
      <c r="T2225" s="120" t="s">
        <v>2312</v>
      </c>
    </row>
    <row r="2226" spans="7:20" s="145" customFormat="1" hidden="1">
      <c r="G2226" s="152"/>
      <c r="K2226" s="128"/>
      <c r="M2226" s="114" t="s">
        <v>2988</v>
      </c>
      <c r="N2226" s="118">
        <v>4.0999999999999996</v>
      </c>
      <c r="O2226" s="118">
        <v>36</v>
      </c>
      <c r="P2226" s="119">
        <f t="shared" si="35"/>
        <v>0</v>
      </c>
      <c r="Q2226" s="122" t="s">
        <v>217</v>
      </c>
      <c r="R2226" s="121" t="s">
        <v>4374</v>
      </c>
      <c r="S2226" s="120" t="s">
        <v>30</v>
      </c>
      <c r="T2226" s="120" t="s">
        <v>56</v>
      </c>
    </row>
    <row r="2227" spans="7:20" s="145" customFormat="1" hidden="1">
      <c r="G2227" s="152"/>
      <c r="K2227" s="128"/>
      <c r="M2227" s="114" t="s">
        <v>2889</v>
      </c>
      <c r="N2227" s="118">
        <v>4.0999999999999996</v>
      </c>
      <c r="O2227" s="118">
        <v>36</v>
      </c>
      <c r="P2227" s="119">
        <f t="shared" si="35"/>
        <v>0</v>
      </c>
      <c r="Q2227" s="122" t="s">
        <v>3146</v>
      </c>
      <c r="R2227" s="121" t="s">
        <v>4374</v>
      </c>
      <c r="S2227" s="120" t="s">
        <v>30</v>
      </c>
      <c r="T2227" s="122" t="s">
        <v>841</v>
      </c>
    </row>
    <row r="2228" spans="7:20" s="145" customFormat="1" hidden="1">
      <c r="G2228" s="152"/>
      <c r="K2228" s="128"/>
      <c r="M2228" s="114" t="s">
        <v>2890</v>
      </c>
      <c r="N2228" s="118">
        <v>3.6</v>
      </c>
      <c r="O2228" s="118">
        <v>34</v>
      </c>
      <c r="P2228" s="119">
        <f t="shared" si="35"/>
        <v>0</v>
      </c>
      <c r="Q2228" s="122" t="s">
        <v>670</v>
      </c>
      <c r="R2228" s="121" t="s">
        <v>3999</v>
      </c>
      <c r="S2228" s="120" t="s">
        <v>30</v>
      </c>
      <c r="T2228" s="122" t="s">
        <v>476</v>
      </c>
    </row>
    <row r="2229" spans="7:20" s="145" customFormat="1" hidden="1">
      <c r="G2229" s="152"/>
      <c r="K2229" s="128"/>
      <c r="M2229" s="114" t="s">
        <v>2891</v>
      </c>
      <c r="N2229" s="118">
        <v>6.2</v>
      </c>
      <c r="O2229" s="118">
        <v>55.8</v>
      </c>
      <c r="P2229" s="119">
        <f t="shared" si="35"/>
        <v>0</v>
      </c>
      <c r="Q2229" s="122" t="s">
        <v>2838</v>
      </c>
      <c r="R2229" s="121" t="s">
        <v>4257</v>
      </c>
      <c r="S2229" s="120" t="s">
        <v>30</v>
      </c>
      <c r="T2229" s="122" t="s">
        <v>166</v>
      </c>
    </row>
    <row r="2230" spans="7:20" s="145" customFormat="1" hidden="1">
      <c r="G2230" s="152"/>
      <c r="K2230" s="128"/>
      <c r="M2230" s="114" t="s">
        <v>2892</v>
      </c>
      <c r="N2230" s="118">
        <v>6.6</v>
      </c>
      <c r="O2230" s="118">
        <v>63.5</v>
      </c>
      <c r="P2230" s="119">
        <f t="shared" si="35"/>
        <v>0</v>
      </c>
      <c r="Q2230" s="122" t="s">
        <v>2893</v>
      </c>
      <c r="R2230" s="121" t="s">
        <v>4411</v>
      </c>
      <c r="S2230" s="120" t="s">
        <v>30</v>
      </c>
      <c r="T2230" s="120" t="s">
        <v>956</v>
      </c>
    </row>
    <row r="2231" spans="7:20" s="145" customFormat="1" hidden="1">
      <c r="G2231" s="152"/>
      <c r="K2231" s="128"/>
      <c r="M2231" s="114" t="s">
        <v>2793</v>
      </c>
      <c r="N2231" s="118">
        <v>3.7</v>
      </c>
      <c r="O2231" s="118">
        <v>21.6</v>
      </c>
      <c r="P2231" s="119">
        <f t="shared" si="35"/>
        <v>0</v>
      </c>
      <c r="Q2231" s="122" t="s">
        <v>223</v>
      </c>
      <c r="R2231" s="121" t="s">
        <v>4397</v>
      </c>
      <c r="S2231" s="120" t="s">
        <v>30</v>
      </c>
      <c r="T2231" s="122" t="s">
        <v>954</v>
      </c>
    </row>
    <row r="2232" spans="7:20" s="145" customFormat="1" hidden="1">
      <c r="G2232" s="152"/>
      <c r="K2232" s="128"/>
      <c r="M2232" s="114" t="s">
        <v>2794</v>
      </c>
      <c r="N2232" s="118">
        <v>2.4</v>
      </c>
      <c r="O2232" s="118">
        <v>14.2</v>
      </c>
      <c r="P2232" s="119">
        <f t="shared" si="35"/>
        <v>0</v>
      </c>
      <c r="Q2232" s="122" t="s">
        <v>213</v>
      </c>
      <c r="R2232" s="121" t="s">
        <v>4566</v>
      </c>
      <c r="S2232" s="120" t="s">
        <v>30</v>
      </c>
      <c r="T2232" s="120" t="s">
        <v>438</v>
      </c>
    </row>
    <row r="2233" spans="7:20" s="145" customFormat="1" hidden="1">
      <c r="G2233" s="152"/>
      <c r="K2233" s="128"/>
      <c r="M2233" s="114" t="s">
        <v>2795</v>
      </c>
      <c r="N2233" s="118">
        <v>2.4</v>
      </c>
      <c r="O2233" s="118">
        <v>14.2</v>
      </c>
      <c r="P2233" s="119">
        <f t="shared" si="35"/>
        <v>0</v>
      </c>
      <c r="Q2233" s="120" t="s">
        <v>30</v>
      </c>
      <c r="R2233" s="121" t="s">
        <v>4496</v>
      </c>
      <c r="S2233" s="120" t="s">
        <v>30</v>
      </c>
      <c r="T2233" s="122" t="s">
        <v>2803</v>
      </c>
    </row>
    <row r="2234" spans="7:20" s="145" customFormat="1" hidden="1">
      <c r="G2234" s="152"/>
      <c r="K2234" s="128"/>
      <c r="M2234" s="114" t="s">
        <v>2899</v>
      </c>
      <c r="N2234" s="118">
        <v>1.5</v>
      </c>
      <c r="O2234" s="118">
        <v>13.5</v>
      </c>
      <c r="P2234" s="119">
        <f t="shared" si="35"/>
        <v>0</v>
      </c>
      <c r="Q2234" s="120" t="s">
        <v>30</v>
      </c>
      <c r="R2234" s="121" t="s">
        <v>4551</v>
      </c>
      <c r="S2234" s="120" t="s">
        <v>30</v>
      </c>
      <c r="T2234" s="122" t="s">
        <v>287</v>
      </c>
    </row>
    <row r="2235" spans="7:20" s="145" customFormat="1" hidden="1">
      <c r="G2235" s="152"/>
      <c r="K2235" s="128"/>
      <c r="M2235" s="114" t="s">
        <v>3110</v>
      </c>
      <c r="N2235" s="118">
        <v>2.4</v>
      </c>
      <c r="O2235" s="118">
        <v>14.8</v>
      </c>
      <c r="P2235" s="119">
        <f t="shared" si="35"/>
        <v>0</v>
      </c>
      <c r="Q2235" s="120" t="s">
        <v>147</v>
      </c>
      <c r="R2235" s="121" t="s">
        <v>4081</v>
      </c>
      <c r="S2235" s="120" t="s">
        <v>30</v>
      </c>
      <c r="T2235" s="122" t="s">
        <v>287</v>
      </c>
    </row>
    <row r="2236" spans="7:20" s="145" customFormat="1" hidden="1">
      <c r="G2236" s="152"/>
      <c r="K2236" s="128"/>
      <c r="M2236" s="114" t="s">
        <v>3111</v>
      </c>
      <c r="N2236" s="118">
        <v>8.4</v>
      </c>
      <c r="O2236" s="118">
        <v>74.900000000000006</v>
      </c>
      <c r="P2236" s="119">
        <f t="shared" si="35"/>
        <v>0</v>
      </c>
      <c r="Q2236" s="122" t="s">
        <v>166</v>
      </c>
      <c r="R2236" s="121" t="s">
        <v>3897</v>
      </c>
      <c r="S2236" s="120" t="s">
        <v>30</v>
      </c>
      <c r="T2236" s="122" t="s">
        <v>213</v>
      </c>
    </row>
    <row r="2237" spans="7:20" s="145" customFormat="1" hidden="1">
      <c r="G2237" s="152"/>
      <c r="K2237" s="128"/>
      <c r="M2237" s="114" t="s">
        <v>3112</v>
      </c>
      <c r="N2237" s="118">
        <v>2.5</v>
      </c>
      <c r="O2237" s="118">
        <v>28.1</v>
      </c>
      <c r="P2237" s="119">
        <f t="shared" si="35"/>
        <v>0</v>
      </c>
      <c r="Q2237" s="122" t="s">
        <v>586</v>
      </c>
      <c r="R2237" s="121" t="s">
        <v>3784</v>
      </c>
      <c r="S2237" s="120" t="s">
        <v>30</v>
      </c>
      <c r="T2237" s="122" t="s">
        <v>213</v>
      </c>
    </row>
    <row r="2238" spans="7:20" s="145" customFormat="1" hidden="1">
      <c r="G2238" s="152"/>
      <c r="K2238" s="128"/>
      <c r="M2238" s="114" t="s">
        <v>3113</v>
      </c>
      <c r="N2238" s="118">
        <v>3.6</v>
      </c>
      <c r="O2238" s="118">
        <v>70.5</v>
      </c>
      <c r="P2238" s="119">
        <f t="shared" si="35"/>
        <v>0</v>
      </c>
      <c r="Q2238" s="122" t="s">
        <v>2533</v>
      </c>
      <c r="R2238" s="121" t="s">
        <v>4174</v>
      </c>
      <c r="S2238" s="120" t="s">
        <v>30</v>
      </c>
      <c r="T2238" s="122" t="s">
        <v>166</v>
      </c>
    </row>
    <row r="2239" spans="7:20" s="145" customFormat="1" hidden="1">
      <c r="G2239" s="152"/>
      <c r="K2239" s="128"/>
      <c r="M2239" s="114" t="s">
        <v>3114</v>
      </c>
      <c r="N2239" s="118">
        <v>4.3</v>
      </c>
      <c r="O2239" s="118">
        <v>57.4</v>
      </c>
      <c r="P2239" s="119">
        <f t="shared" si="35"/>
        <v>0</v>
      </c>
      <c r="Q2239" s="122" t="s">
        <v>3115</v>
      </c>
      <c r="R2239" s="121" t="s">
        <v>4383</v>
      </c>
      <c r="S2239" s="120" t="s">
        <v>30</v>
      </c>
      <c r="T2239" s="122" t="s">
        <v>166</v>
      </c>
    </row>
    <row r="2240" spans="7:20" s="145" customFormat="1" hidden="1">
      <c r="G2240" s="152"/>
      <c r="K2240" s="128"/>
      <c r="M2240" s="114" t="s">
        <v>3116</v>
      </c>
      <c r="N2240" s="118">
        <v>2.8</v>
      </c>
      <c r="O2240" s="118">
        <v>30.6</v>
      </c>
      <c r="P2240" s="119">
        <f t="shared" si="35"/>
        <v>0</v>
      </c>
      <c r="Q2240" s="122" t="s">
        <v>3117</v>
      </c>
      <c r="R2240" s="121" t="s">
        <v>3936</v>
      </c>
      <c r="S2240" s="120" t="s">
        <v>30</v>
      </c>
      <c r="T2240" s="122" t="s">
        <v>343</v>
      </c>
    </row>
    <row r="2241" spans="7:20" s="145" customFormat="1" hidden="1">
      <c r="G2241" s="152"/>
      <c r="K2241" s="128"/>
      <c r="M2241" s="114" t="s">
        <v>3130</v>
      </c>
      <c r="N2241" s="118">
        <v>4.4000000000000004</v>
      </c>
      <c r="O2241" s="118">
        <v>12.6</v>
      </c>
      <c r="P2241" s="119">
        <f t="shared" si="35"/>
        <v>0</v>
      </c>
      <c r="Q2241" s="122" t="s">
        <v>422</v>
      </c>
      <c r="R2241" s="121" t="s">
        <v>3934</v>
      </c>
      <c r="S2241" s="120" t="s">
        <v>30</v>
      </c>
      <c r="T2241" s="122" t="s">
        <v>343</v>
      </c>
    </row>
    <row r="2242" spans="7:20" s="145" customFormat="1" hidden="1">
      <c r="G2242" s="152"/>
      <c r="K2242" s="128"/>
      <c r="M2242" s="114" t="s">
        <v>3131</v>
      </c>
      <c r="N2242" s="118">
        <v>7.8</v>
      </c>
      <c r="O2242" s="118">
        <v>19.100000000000001</v>
      </c>
      <c r="P2242" s="119">
        <f t="shared" si="35"/>
        <v>0</v>
      </c>
      <c r="Q2242" s="122" t="s">
        <v>483</v>
      </c>
      <c r="R2242" s="121" t="s">
        <v>4080</v>
      </c>
      <c r="S2242" s="120" t="s">
        <v>30</v>
      </c>
      <c r="T2242" s="122" t="s">
        <v>213</v>
      </c>
    </row>
    <row r="2243" spans="7:20" s="145" customFormat="1" hidden="1">
      <c r="G2243" s="152"/>
      <c r="K2243" s="128"/>
      <c r="M2243" s="114" t="s">
        <v>3132</v>
      </c>
      <c r="N2243" s="118">
        <v>3.1</v>
      </c>
      <c r="O2243" s="118">
        <v>17.5</v>
      </c>
      <c r="P2243" s="119">
        <f t="shared" si="35"/>
        <v>0</v>
      </c>
      <c r="Q2243" s="122" t="s">
        <v>2050</v>
      </c>
      <c r="R2243" s="121" t="s">
        <v>4075</v>
      </c>
      <c r="S2243" s="120" t="s">
        <v>30</v>
      </c>
      <c r="T2243" s="120" t="s">
        <v>343</v>
      </c>
    </row>
    <row r="2244" spans="7:20" s="145" customFormat="1" hidden="1">
      <c r="G2244" s="152"/>
      <c r="K2244" s="128"/>
      <c r="M2244" s="114" t="s">
        <v>3018</v>
      </c>
      <c r="N2244" s="118">
        <v>1.8</v>
      </c>
      <c r="O2244" s="118">
        <v>14.9</v>
      </c>
      <c r="P2244" s="119">
        <f t="shared" si="35"/>
        <v>0</v>
      </c>
      <c r="Q2244" s="122" t="s">
        <v>51</v>
      </c>
      <c r="R2244" s="121" t="s">
        <v>4473</v>
      </c>
      <c r="S2244" s="120" t="s">
        <v>30</v>
      </c>
      <c r="T2244" s="122" t="s">
        <v>343</v>
      </c>
    </row>
    <row r="2245" spans="7:20" s="145" customFormat="1" hidden="1">
      <c r="G2245" s="152"/>
      <c r="K2245" s="128"/>
      <c r="M2245" s="114" t="s">
        <v>3019</v>
      </c>
      <c r="N2245" s="118">
        <v>1.8</v>
      </c>
      <c r="O2245" s="118">
        <v>14.9</v>
      </c>
      <c r="P2245" s="119">
        <f t="shared" si="35"/>
        <v>0</v>
      </c>
      <c r="Q2245" s="122" t="s">
        <v>51</v>
      </c>
      <c r="R2245" s="121" t="s">
        <v>4473</v>
      </c>
      <c r="S2245" s="120" t="s">
        <v>30</v>
      </c>
      <c r="T2245" s="120" t="s">
        <v>343</v>
      </c>
    </row>
    <row r="2246" spans="7:20" s="145" customFormat="1" hidden="1">
      <c r="G2246" s="152"/>
      <c r="K2246" s="128"/>
      <c r="M2246" s="114" t="s">
        <v>3020</v>
      </c>
      <c r="N2246" s="118">
        <v>1.7</v>
      </c>
      <c r="O2246" s="118">
        <v>16.100000000000001</v>
      </c>
      <c r="P2246" s="119">
        <f t="shared" si="35"/>
        <v>0</v>
      </c>
      <c r="Q2246" s="122" t="s">
        <v>51</v>
      </c>
      <c r="R2246" s="121" t="s">
        <v>4473</v>
      </c>
      <c r="S2246" s="120" t="s">
        <v>30</v>
      </c>
      <c r="T2246" s="122" t="s">
        <v>343</v>
      </c>
    </row>
    <row r="2247" spans="7:20" s="145" customFormat="1" hidden="1">
      <c r="G2247" s="152"/>
      <c r="K2247" s="128"/>
      <c r="M2247" s="114" t="s">
        <v>3021</v>
      </c>
      <c r="N2247" s="118">
        <v>2.5</v>
      </c>
      <c r="O2247" s="118">
        <v>23.4</v>
      </c>
      <c r="P2247" s="119">
        <f t="shared" si="35"/>
        <v>0</v>
      </c>
      <c r="Q2247" s="122" t="s">
        <v>728</v>
      </c>
      <c r="R2247" s="121" t="s">
        <v>4076</v>
      </c>
      <c r="S2247" s="120" t="s">
        <v>30</v>
      </c>
      <c r="T2247" s="122" t="s">
        <v>468</v>
      </c>
    </row>
    <row r="2248" spans="7:20" s="145" customFormat="1" hidden="1">
      <c r="G2248" s="152"/>
      <c r="K2248" s="128"/>
      <c r="M2248" s="114" t="s">
        <v>3022</v>
      </c>
      <c r="N2248" s="118">
        <v>2.5</v>
      </c>
      <c r="O2248" s="118">
        <v>22.6</v>
      </c>
      <c r="P2248" s="119">
        <f t="shared" si="35"/>
        <v>0</v>
      </c>
      <c r="Q2248" s="122" t="s">
        <v>166</v>
      </c>
      <c r="R2248" s="121" t="s">
        <v>3967</v>
      </c>
      <c r="S2248" s="120" t="s">
        <v>30</v>
      </c>
      <c r="T2248" s="122" t="s">
        <v>213</v>
      </c>
    </row>
    <row r="2249" spans="7:20" s="145" customFormat="1" hidden="1">
      <c r="G2249" s="152"/>
      <c r="K2249" s="128"/>
      <c r="M2249" s="114" t="s">
        <v>3023</v>
      </c>
      <c r="N2249" s="118">
        <v>2.2000000000000002</v>
      </c>
      <c r="O2249" s="118">
        <v>18</v>
      </c>
      <c r="P2249" s="119">
        <f t="shared" si="35"/>
        <v>0</v>
      </c>
      <c r="Q2249" s="120" t="s">
        <v>30</v>
      </c>
      <c r="R2249" s="121" t="s">
        <v>4561</v>
      </c>
      <c r="S2249" s="120" t="s">
        <v>30</v>
      </c>
      <c r="T2249" s="122" t="s">
        <v>213</v>
      </c>
    </row>
    <row r="2250" spans="7:20" s="145" customFormat="1" hidden="1">
      <c r="G2250" s="152"/>
      <c r="K2250" s="128"/>
      <c r="M2250" s="114" t="s">
        <v>3141</v>
      </c>
      <c r="N2250" s="118">
        <v>1.5</v>
      </c>
      <c r="O2250" s="118">
        <v>12.1</v>
      </c>
      <c r="P2250" s="119">
        <f t="shared" si="35"/>
        <v>0</v>
      </c>
      <c r="Q2250" s="120" t="s">
        <v>30</v>
      </c>
      <c r="R2250" s="121" t="s">
        <v>4459</v>
      </c>
      <c r="S2250" s="120" t="s">
        <v>30</v>
      </c>
      <c r="T2250" s="122" t="s">
        <v>343</v>
      </c>
    </row>
    <row r="2251" spans="7:20" s="145" customFormat="1" hidden="1">
      <c r="G2251" s="152"/>
      <c r="K2251" s="128"/>
      <c r="M2251" s="114" t="s">
        <v>3142</v>
      </c>
      <c r="N2251" s="118">
        <v>1.8</v>
      </c>
      <c r="O2251" s="118">
        <v>17.5</v>
      </c>
      <c r="P2251" s="119">
        <f t="shared" si="35"/>
        <v>0</v>
      </c>
      <c r="Q2251" s="120" t="s">
        <v>304</v>
      </c>
      <c r="R2251" s="121" t="s">
        <v>4320</v>
      </c>
      <c r="S2251" s="120" t="s">
        <v>30</v>
      </c>
      <c r="T2251" s="122" t="s">
        <v>213</v>
      </c>
    </row>
    <row r="2252" spans="7:20" s="145" customFormat="1" hidden="1">
      <c r="G2252" s="152"/>
      <c r="K2252" s="128"/>
      <c r="M2252" s="114" t="s">
        <v>3258</v>
      </c>
      <c r="N2252" s="118">
        <v>1.8</v>
      </c>
      <c r="O2252" s="118">
        <v>17.5</v>
      </c>
      <c r="P2252" s="119">
        <f t="shared" si="35"/>
        <v>0</v>
      </c>
      <c r="Q2252" s="120" t="s">
        <v>304</v>
      </c>
      <c r="R2252" s="121" t="s">
        <v>4320</v>
      </c>
      <c r="S2252" s="120" t="s">
        <v>30</v>
      </c>
      <c r="T2252" s="122" t="s">
        <v>343</v>
      </c>
    </row>
    <row r="2253" spans="7:20" s="145" customFormat="1" hidden="1">
      <c r="G2253" s="152"/>
      <c r="K2253" s="128"/>
      <c r="M2253" s="114" t="s">
        <v>3147</v>
      </c>
      <c r="N2253" s="118">
        <v>1.9</v>
      </c>
      <c r="O2253" s="118">
        <v>15.9</v>
      </c>
      <c r="P2253" s="119">
        <f t="shared" ref="P2253:P2316" si="36">SUM(S2253:T2253)</f>
        <v>0</v>
      </c>
      <c r="Q2253" s="122" t="s">
        <v>3148</v>
      </c>
      <c r="R2253" s="121" t="s">
        <v>4462</v>
      </c>
      <c r="S2253" s="120" t="s">
        <v>30</v>
      </c>
      <c r="T2253" s="120" t="s">
        <v>343</v>
      </c>
    </row>
    <row r="2254" spans="7:20" s="145" customFormat="1" hidden="1">
      <c r="G2254" s="152"/>
      <c r="K2254" s="128"/>
      <c r="M2254" s="114" t="s">
        <v>3149</v>
      </c>
      <c r="N2254" s="118">
        <v>1.8</v>
      </c>
      <c r="O2254" s="118">
        <v>15.9</v>
      </c>
      <c r="P2254" s="119">
        <f t="shared" si="36"/>
        <v>0</v>
      </c>
      <c r="Q2254" s="122" t="s">
        <v>1624</v>
      </c>
      <c r="R2254" s="121" t="s">
        <v>4300</v>
      </c>
      <c r="S2254" s="120" t="s">
        <v>30</v>
      </c>
      <c r="T2254" s="122" t="s">
        <v>213</v>
      </c>
    </row>
    <row r="2255" spans="7:20" s="145" customFormat="1" hidden="1">
      <c r="G2255" s="152"/>
      <c r="K2255" s="128"/>
      <c r="M2255" s="114" t="s">
        <v>3262</v>
      </c>
      <c r="N2255" s="118">
        <v>2.6</v>
      </c>
      <c r="O2255" s="118">
        <v>21.5</v>
      </c>
      <c r="P2255" s="119">
        <f t="shared" si="36"/>
        <v>0</v>
      </c>
      <c r="Q2255" s="120" t="s">
        <v>304</v>
      </c>
      <c r="R2255" s="121" t="s">
        <v>4560</v>
      </c>
      <c r="S2255" s="120" t="s">
        <v>30</v>
      </c>
      <c r="T2255" s="122" t="s">
        <v>166</v>
      </c>
    </row>
    <row r="2256" spans="7:20" s="145" customFormat="1" hidden="1">
      <c r="G2256" s="152"/>
      <c r="K2256" s="128"/>
      <c r="M2256" s="114" t="s">
        <v>3263</v>
      </c>
      <c r="N2256" s="118">
        <v>2.9</v>
      </c>
      <c r="O2256" s="118">
        <v>26.5</v>
      </c>
      <c r="P2256" s="119">
        <f t="shared" si="36"/>
        <v>0</v>
      </c>
      <c r="Q2256" s="122" t="s">
        <v>392</v>
      </c>
      <c r="R2256" s="121" t="s">
        <v>4145</v>
      </c>
      <c r="S2256" s="120" t="s">
        <v>30</v>
      </c>
      <c r="T2256" s="122" t="s">
        <v>343</v>
      </c>
    </row>
    <row r="2257" spans="7:20" s="145" customFormat="1" hidden="1">
      <c r="G2257" s="152"/>
      <c r="K2257" s="128"/>
      <c r="M2257" s="114" t="s">
        <v>3264</v>
      </c>
      <c r="N2257" s="118">
        <v>1.9</v>
      </c>
      <c r="O2257" s="118">
        <v>19.600000000000001</v>
      </c>
      <c r="P2257" s="119">
        <f t="shared" si="36"/>
        <v>0</v>
      </c>
      <c r="Q2257" s="122" t="s">
        <v>304</v>
      </c>
      <c r="R2257" s="121" t="s">
        <v>3995</v>
      </c>
      <c r="S2257" s="120" t="s">
        <v>30</v>
      </c>
      <c r="T2257" s="122" t="s">
        <v>343</v>
      </c>
    </row>
    <row r="2258" spans="7:20" s="145" customFormat="1" hidden="1">
      <c r="G2258" s="152"/>
      <c r="K2258" s="128"/>
      <c r="M2258" s="114" t="s">
        <v>3265</v>
      </c>
      <c r="N2258" s="118">
        <v>2.6</v>
      </c>
      <c r="O2258" s="118">
        <v>26.4</v>
      </c>
      <c r="P2258" s="119">
        <f t="shared" si="36"/>
        <v>0</v>
      </c>
      <c r="Q2258" s="122" t="s">
        <v>3266</v>
      </c>
      <c r="R2258" s="121" t="s">
        <v>3970</v>
      </c>
      <c r="S2258" s="120" t="s">
        <v>30</v>
      </c>
      <c r="T2258" s="122" t="s">
        <v>166</v>
      </c>
    </row>
    <row r="2259" spans="7:20" s="145" customFormat="1" hidden="1">
      <c r="G2259" s="152"/>
      <c r="K2259" s="128"/>
      <c r="M2259" s="114" t="s">
        <v>3152</v>
      </c>
      <c r="N2259" s="118">
        <v>2.6</v>
      </c>
      <c r="O2259" s="118">
        <v>26.4</v>
      </c>
      <c r="P2259" s="119">
        <f t="shared" si="36"/>
        <v>0</v>
      </c>
      <c r="Q2259" s="122" t="s">
        <v>2549</v>
      </c>
      <c r="R2259" s="121" t="s">
        <v>3970</v>
      </c>
      <c r="S2259" s="120" t="s">
        <v>30</v>
      </c>
      <c r="T2259" s="120" t="s">
        <v>30</v>
      </c>
    </row>
    <row r="2260" spans="7:20" s="145" customFormat="1" hidden="1">
      <c r="G2260" s="152"/>
      <c r="K2260" s="128"/>
      <c r="M2260" s="114" t="s">
        <v>3153</v>
      </c>
      <c r="N2260" s="118">
        <v>2.6</v>
      </c>
      <c r="O2260" s="118">
        <v>26.4</v>
      </c>
      <c r="P2260" s="119">
        <f t="shared" si="36"/>
        <v>0</v>
      </c>
      <c r="Q2260" s="122" t="s">
        <v>468</v>
      </c>
      <c r="R2260" s="121" t="s">
        <v>3970</v>
      </c>
      <c r="S2260" s="120" t="s">
        <v>30</v>
      </c>
      <c r="T2260" s="122" t="s">
        <v>213</v>
      </c>
    </row>
    <row r="2261" spans="7:20" s="145" customFormat="1" hidden="1">
      <c r="G2261" s="152"/>
      <c r="K2261" s="128"/>
      <c r="M2261" s="114" t="s">
        <v>2832</v>
      </c>
      <c r="N2261" s="118">
        <v>2.6</v>
      </c>
      <c r="O2261" s="118">
        <v>26.4</v>
      </c>
      <c r="P2261" s="119">
        <f t="shared" si="36"/>
        <v>0</v>
      </c>
      <c r="Q2261" s="122" t="s">
        <v>466</v>
      </c>
      <c r="R2261" s="121" t="s">
        <v>3970</v>
      </c>
      <c r="S2261" s="120" t="s">
        <v>30</v>
      </c>
      <c r="T2261" s="122" t="s">
        <v>468</v>
      </c>
    </row>
    <row r="2262" spans="7:20" s="145" customFormat="1" hidden="1">
      <c r="G2262" s="152"/>
      <c r="K2262" s="128"/>
      <c r="M2262" s="114" t="s">
        <v>2833</v>
      </c>
      <c r="N2262" s="118">
        <v>2.9</v>
      </c>
      <c r="O2262" s="118">
        <v>26.5</v>
      </c>
      <c r="P2262" s="119">
        <f t="shared" si="36"/>
        <v>0</v>
      </c>
      <c r="Q2262" s="122" t="s">
        <v>799</v>
      </c>
      <c r="R2262" s="121" t="s">
        <v>4145</v>
      </c>
      <c r="S2262" s="120" t="s">
        <v>30</v>
      </c>
      <c r="T2262" s="122" t="s">
        <v>213</v>
      </c>
    </row>
    <row r="2263" spans="7:20" s="145" customFormat="1" hidden="1">
      <c r="G2263" s="152"/>
      <c r="K2263" s="128"/>
      <c r="M2263" s="114" t="s">
        <v>2934</v>
      </c>
      <c r="N2263" s="118">
        <v>19.100000000000001</v>
      </c>
      <c r="O2263" s="118">
        <v>0</v>
      </c>
      <c r="P2263" s="119">
        <f t="shared" si="36"/>
        <v>0</v>
      </c>
      <c r="Q2263" s="122" t="s">
        <v>530</v>
      </c>
      <c r="R2263" s="121" t="s">
        <v>4279</v>
      </c>
      <c r="S2263" s="120" t="s">
        <v>30</v>
      </c>
      <c r="T2263" s="122" t="s">
        <v>166</v>
      </c>
    </row>
    <row r="2264" spans="7:20" s="145" customFormat="1" hidden="1">
      <c r="G2264" s="152"/>
      <c r="K2264" s="128"/>
      <c r="M2264" s="114" t="s">
        <v>2935</v>
      </c>
      <c r="N2264" s="118">
        <v>11.1</v>
      </c>
      <c r="O2264" s="118">
        <v>0</v>
      </c>
      <c r="P2264" s="119">
        <f t="shared" si="36"/>
        <v>0</v>
      </c>
      <c r="Q2264" s="122" t="s">
        <v>254</v>
      </c>
      <c r="R2264" s="121" t="s">
        <v>3904</v>
      </c>
      <c r="S2264" s="120" t="s">
        <v>30</v>
      </c>
      <c r="T2264" s="122" t="s">
        <v>166</v>
      </c>
    </row>
    <row r="2265" spans="7:20" s="145" customFormat="1" hidden="1">
      <c r="G2265" s="152"/>
      <c r="K2265" s="128"/>
      <c r="M2265" s="114" t="s">
        <v>2936</v>
      </c>
      <c r="N2265" s="118">
        <v>0.3</v>
      </c>
      <c r="O2265" s="118">
        <v>58.2</v>
      </c>
      <c r="P2265" s="119">
        <f t="shared" si="36"/>
        <v>0</v>
      </c>
      <c r="Q2265" s="122" t="s">
        <v>2937</v>
      </c>
      <c r="R2265" s="121" t="s">
        <v>4412</v>
      </c>
      <c r="S2265" s="120" t="s">
        <v>30</v>
      </c>
      <c r="T2265" s="122" t="s">
        <v>166</v>
      </c>
    </row>
    <row r="2266" spans="7:20" s="145" customFormat="1" hidden="1">
      <c r="G2266" s="152"/>
      <c r="K2266" s="128"/>
      <c r="M2266" s="114" t="s">
        <v>3040</v>
      </c>
      <c r="N2266" s="118">
        <v>23.5</v>
      </c>
      <c r="O2266" s="118">
        <v>0</v>
      </c>
      <c r="P2266" s="119">
        <f t="shared" si="36"/>
        <v>0</v>
      </c>
      <c r="Q2266" s="122" t="s">
        <v>343</v>
      </c>
      <c r="R2266" s="121" t="s">
        <v>4462</v>
      </c>
      <c r="S2266" s="120" t="s">
        <v>30</v>
      </c>
      <c r="T2266" s="122" t="s">
        <v>166</v>
      </c>
    </row>
    <row r="2267" spans="7:20" s="145" customFormat="1" hidden="1">
      <c r="G2267" s="152"/>
      <c r="K2267" s="128"/>
      <c r="M2267" s="114" t="s">
        <v>3041</v>
      </c>
      <c r="N2267" s="118">
        <v>16.2</v>
      </c>
      <c r="O2267" s="118">
        <v>0</v>
      </c>
      <c r="P2267" s="119">
        <f t="shared" si="36"/>
        <v>0</v>
      </c>
      <c r="Q2267" s="122" t="s">
        <v>166</v>
      </c>
      <c r="R2267" s="121" t="s">
        <v>4473</v>
      </c>
      <c r="S2267" s="120" t="s">
        <v>30</v>
      </c>
      <c r="T2267" s="122" t="s">
        <v>166</v>
      </c>
    </row>
    <row r="2268" spans="7:20" s="145" customFormat="1" hidden="1">
      <c r="G2268" s="152"/>
      <c r="K2268" s="128"/>
      <c r="M2268" s="114" t="s">
        <v>3042</v>
      </c>
      <c r="N2268" s="118">
        <v>8.6999999999999993</v>
      </c>
      <c r="O2268" s="118">
        <v>0</v>
      </c>
      <c r="P2268" s="119">
        <f t="shared" si="36"/>
        <v>0</v>
      </c>
      <c r="Q2268" s="122" t="s">
        <v>172</v>
      </c>
      <c r="R2268" s="121" t="s">
        <v>4548</v>
      </c>
      <c r="S2268" s="120" t="s">
        <v>30</v>
      </c>
      <c r="T2268" s="120" t="s">
        <v>30</v>
      </c>
    </row>
    <row r="2269" spans="7:20" s="145" customFormat="1" hidden="1">
      <c r="G2269" s="152"/>
      <c r="K2269" s="128"/>
      <c r="M2269" s="114" t="s">
        <v>2940</v>
      </c>
      <c r="N2269" s="118">
        <v>17.600000000000001</v>
      </c>
      <c r="O2269" s="118">
        <v>0</v>
      </c>
      <c r="P2269" s="119">
        <f t="shared" si="36"/>
        <v>0</v>
      </c>
      <c r="Q2269" s="122" t="s">
        <v>2803</v>
      </c>
      <c r="R2269" s="121" t="s">
        <v>4561</v>
      </c>
      <c r="S2269" s="120" t="s">
        <v>30</v>
      </c>
      <c r="T2269" s="120" t="s">
        <v>30</v>
      </c>
    </row>
    <row r="2270" spans="7:20" s="145" customFormat="1" hidden="1">
      <c r="G2270" s="152"/>
      <c r="K2270" s="128"/>
      <c r="M2270" s="114" t="s">
        <v>2941</v>
      </c>
      <c r="N2270" s="118">
        <v>83.1</v>
      </c>
      <c r="O2270" s="118">
        <v>0</v>
      </c>
      <c r="P2270" s="119">
        <f t="shared" si="36"/>
        <v>0</v>
      </c>
      <c r="Q2270" s="122" t="s">
        <v>1784</v>
      </c>
      <c r="R2270" s="121" t="s">
        <v>4071</v>
      </c>
      <c r="S2270" s="120" t="s">
        <v>30</v>
      </c>
      <c r="T2270" s="122" t="s">
        <v>166</v>
      </c>
    </row>
    <row r="2271" spans="7:20" s="145" customFormat="1" hidden="1">
      <c r="G2271" s="152"/>
      <c r="K2271" s="128"/>
      <c r="M2271" s="114" t="s">
        <v>2942</v>
      </c>
      <c r="N2271" s="118">
        <v>15.4</v>
      </c>
      <c r="O2271" s="118">
        <v>0</v>
      </c>
      <c r="P2271" s="119">
        <f t="shared" si="36"/>
        <v>0</v>
      </c>
      <c r="Q2271" s="122" t="s">
        <v>710</v>
      </c>
      <c r="R2271" s="121" t="s">
        <v>4301</v>
      </c>
      <c r="S2271" s="120" t="s">
        <v>30</v>
      </c>
      <c r="T2271" s="122" t="s">
        <v>166</v>
      </c>
    </row>
    <row r="2272" spans="7:20" s="145" customFormat="1" hidden="1">
      <c r="G2272" s="152"/>
      <c r="K2272" s="128"/>
      <c r="M2272" s="114" t="s">
        <v>2943</v>
      </c>
      <c r="N2272" s="118" t="s">
        <v>30</v>
      </c>
      <c r="O2272" s="118">
        <v>8</v>
      </c>
      <c r="P2272" s="119">
        <f t="shared" si="36"/>
        <v>0</v>
      </c>
      <c r="Q2272" s="122" t="s">
        <v>418</v>
      </c>
      <c r="R2272" s="121" t="s">
        <v>4459</v>
      </c>
      <c r="S2272" s="120" t="s">
        <v>30</v>
      </c>
      <c r="T2272" s="120" t="s">
        <v>343</v>
      </c>
    </row>
    <row r="2273" spans="7:20" s="145" customFormat="1" hidden="1">
      <c r="G2273" s="152"/>
      <c r="K2273" s="128"/>
      <c r="M2273" s="114" t="s">
        <v>2944</v>
      </c>
      <c r="N2273" s="118">
        <v>0.7</v>
      </c>
      <c r="O2273" s="118">
        <v>11.5</v>
      </c>
      <c r="P2273" s="119">
        <f t="shared" si="36"/>
        <v>0</v>
      </c>
      <c r="Q2273" s="122" t="s">
        <v>166</v>
      </c>
      <c r="R2273" s="121" t="s">
        <v>4375</v>
      </c>
      <c r="S2273" s="120" t="s">
        <v>30</v>
      </c>
      <c r="T2273" s="122" t="s">
        <v>213</v>
      </c>
    </row>
    <row r="2274" spans="7:20" s="145" customFormat="1" hidden="1">
      <c r="G2274" s="152"/>
      <c r="K2274" s="128"/>
      <c r="M2274" s="114" t="s">
        <v>2842</v>
      </c>
      <c r="N2274" s="118">
        <v>5.5</v>
      </c>
      <c r="O2274" s="118">
        <v>24.6</v>
      </c>
      <c r="P2274" s="119">
        <f t="shared" si="36"/>
        <v>0</v>
      </c>
      <c r="Q2274" s="122" t="s">
        <v>2843</v>
      </c>
      <c r="R2274" s="121" t="s">
        <v>4056</v>
      </c>
      <c r="S2274" s="120" t="s">
        <v>30</v>
      </c>
      <c r="T2274" s="122" t="s">
        <v>343</v>
      </c>
    </row>
    <row r="2275" spans="7:20" s="145" customFormat="1" hidden="1">
      <c r="G2275" s="152"/>
      <c r="K2275" s="128"/>
      <c r="M2275" s="114" t="s">
        <v>2844</v>
      </c>
      <c r="N2275" s="118">
        <v>0.5</v>
      </c>
      <c r="O2275" s="118">
        <v>14.4</v>
      </c>
      <c r="P2275" s="119">
        <f t="shared" si="36"/>
        <v>0</v>
      </c>
      <c r="Q2275" s="120" t="s">
        <v>30</v>
      </c>
      <c r="R2275" s="121" t="s">
        <v>4551</v>
      </c>
      <c r="S2275" s="120" t="s">
        <v>30</v>
      </c>
      <c r="T2275" s="122" t="s">
        <v>166</v>
      </c>
    </row>
    <row r="2276" spans="7:20" s="145" customFormat="1" hidden="1">
      <c r="G2276" s="152"/>
      <c r="K2276" s="128"/>
      <c r="M2276" s="114" t="s">
        <v>2845</v>
      </c>
      <c r="N2276" s="118">
        <v>0.7</v>
      </c>
      <c r="O2276" s="118">
        <v>19.7</v>
      </c>
      <c r="P2276" s="119">
        <f t="shared" si="36"/>
        <v>0</v>
      </c>
      <c r="Q2276" s="120" t="s">
        <v>30</v>
      </c>
      <c r="R2276" s="121" t="s">
        <v>4549</v>
      </c>
      <c r="S2276" s="120" t="s">
        <v>30</v>
      </c>
      <c r="T2276" s="122" t="s">
        <v>166</v>
      </c>
    </row>
    <row r="2277" spans="7:20" s="145" customFormat="1" hidden="1">
      <c r="G2277" s="152"/>
      <c r="K2277" s="128"/>
      <c r="M2277" s="114" t="s">
        <v>2947</v>
      </c>
      <c r="N2277" s="118">
        <v>2.8</v>
      </c>
      <c r="O2277" s="118">
        <v>38.4</v>
      </c>
      <c r="P2277" s="119">
        <f t="shared" si="36"/>
        <v>0</v>
      </c>
      <c r="Q2277" s="120" t="s">
        <v>147</v>
      </c>
      <c r="R2277" s="121" t="s">
        <v>3919</v>
      </c>
      <c r="S2277" s="120" t="s">
        <v>30</v>
      </c>
      <c r="T2277" s="120" t="s">
        <v>30</v>
      </c>
    </row>
    <row r="2278" spans="7:20" s="145" customFormat="1" hidden="1">
      <c r="G2278" s="152"/>
      <c r="K2278" s="128"/>
      <c r="M2278" s="114" t="s">
        <v>2948</v>
      </c>
      <c r="N2278" s="118">
        <v>1.3</v>
      </c>
      <c r="O2278" s="118">
        <v>25.5</v>
      </c>
      <c r="P2278" s="119">
        <f t="shared" si="36"/>
        <v>0</v>
      </c>
      <c r="Q2278" s="120" t="s">
        <v>30</v>
      </c>
      <c r="R2278" s="121" t="s">
        <v>3891</v>
      </c>
      <c r="S2278" s="120" t="s">
        <v>30</v>
      </c>
      <c r="T2278" s="120" t="s">
        <v>30</v>
      </c>
    </row>
    <row r="2279" spans="7:20" s="145" customFormat="1" hidden="1">
      <c r="G2279" s="152"/>
      <c r="K2279" s="128"/>
      <c r="M2279" s="114" t="s">
        <v>3169</v>
      </c>
      <c r="N2279" s="118">
        <v>1.2</v>
      </c>
      <c r="O2279" s="118">
        <v>23.5</v>
      </c>
      <c r="P2279" s="119">
        <f t="shared" si="36"/>
        <v>0</v>
      </c>
      <c r="Q2279" s="120" t="s">
        <v>30</v>
      </c>
      <c r="R2279" s="121" t="s">
        <v>3898</v>
      </c>
      <c r="S2279" s="120" t="s">
        <v>30</v>
      </c>
      <c r="T2279" s="120" t="s">
        <v>30</v>
      </c>
    </row>
    <row r="2280" spans="7:20" s="145" customFormat="1" hidden="1">
      <c r="G2280" s="152"/>
      <c r="K2280" s="128"/>
      <c r="M2280" s="114" t="s">
        <v>3170</v>
      </c>
      <c r="N2280" s="118">
        <v>1.4</v>
      </c>
      <c r="O2280" s="118">
        <v>19.5</v>
      </c>
      <c r="P2280" s="119">
        <f t="shared" si="36"/>
        <v>0</v>
      </c>
      <c r="Q2280" s="122" t="s">
        <v>166</v>
      </c>
      <c r="R2280" s="121" t="s">
        <v>4555</v>
      </c>
      <c r="S2280" s="120" t="s">
        <v>30</v>
      </c>
      <c r="T2280" s="122" t="s">
        <v>166</v>
      </c>
    </row>
    <row r="2281" spans="7:20" s="145" customFormat="1" hidden="1">
      <c r="G2281" s="152"/>
      <c r="K2281" s="128"/>
      <c r="M2281" s="114" t="s">
        <v>3171</v>
      </c>
      <c r="N2281" s="118">
        <v>1.3</v>
      </c>
      <c r="O2281" s="118">
        <v>17.8</v>
      </c>
      <c r="P2281" s="119">
        <f t="shared" si="36"/>
        <v>0</v>
      </c>
      <c r="Q2281" s="120" t="s">
        <v>30</v>
      </c>
      <c r="R2281" s="121" t="s">
        <v>4320</v>
      </c>
      <c r="S2281" s="120" t="s">
        <v>30</v>
      </c>
      <c r="T2281" s="122" t="s">
        <v>166</v>
      </c>
    </row>
    <row r="2282" spans="7:20" s="145" customFormat="1" hidden="1">
      <c r="G2282" s="152"/>
      <c r="K2282" s="128"/>
      <c r="M2282" s="114" t="s">
        <v>3177</v>
      </c>
      <c r="N2282" s="118">
        <v>2.4</v>
      </c>
      <c r="O2282" s="118">
        <v>32.299999999999997</v>
      </c>
      <c r="P2282" s="119">
        <f t="shared" si="36"/>
        <v>0</v>
      </c>
      <c r="Q2282" s="120" t="s">
        <v>147</v>
      </c>
      <c r="R2282" s="121" t="s">
        <v>3785</v>
      </c>
      <c r="S2282" s="120" t="s">
        <v>30</v>
      </c>
      <c r="T2282" s="122" t="s">
        <v>343</v>
      </c>
    </row>
    <row r="2283" spans="7:20" s="145" customFormat="1" hidden="1">
      <c r="G2283" s="152"/>
      <c r="K2283" s="128"/>
      <c r="M2283" s="114" t="s">
        <v>3172</v>
      </c>
      <c r="N2283" s="118">
        <v>2.5</v>
      </c>
      <c r="O2283" s="118">
        <v>34</v>
      </c>
      <c r="P2283" s="119">
        <f t="shared" si="36"/>
        <v>0</v>
      </c>
      <c r="Q2283" s="120" t="s">
        <v>147</v>
      </c>
      <c r="R2283" s="121" t="s">
        <v>3908</v>
      </c>
      <c r="S2283" s="120" t="s">
        <v>147</v>
      </c>
      <c r="T2283" s="120" t="s">
        <v>147</v>
      </c>
    </row>
    <row r="2284" spans="7:20" s="145" customFormat="1" hidden="1">
      <c r="G2284" s="152"/>
      <c r="K2284" s="128"/>
      <c r="M2284" s="114" t="s">
        <v>3183</v>
      </c>
      <c r="N2284" s="118">
        <v>2.1</v>
      </c>
      <c r="O2284" s="118">
        <v>29.2</v>
      </c>
      <c r="P2284" s="119">
        <f t="shared" si="36"/>
        <v>0</v>
      </c>
      <c r="Q2284" s="122" t="s">
        <v>166</v>
      </c>
      <c r="R2284" s="121" t="s">
        <v>3896</v>
      </c>
      <c r="S2284" s="120" t="s">
        <v>30</v>
      </c>
      <c r="T2284" s="122" t="s">
        <v>166</v>
      </c>
    </row>
    <row r="2285" spans="7:20" s="145" customFormat="1" hidden="1">
      <c r="G2285" s="152"/>
      <c r="K2285" s="128"/>
      <c r="M2285" s="114" t="s">
        <v>3184</v>
      </c>
      <c r="N2285" s="118">
        <v>6.3</v>
      </c>
      <c r="O2285" s="118">
        <v>17</v>
      </c>
      <c r="P2285" s="119">
        <f t="shared" si="36"/>
        <v>0</v>
      </c>
      <c r="Q2285" s="122" t="s">
        <v>1241</v>
      </c>
      <c r="R2285" s="121" t="s">
        <v>4274</v>
      </c>
      <c r="S2285" s="120" t="s">
        <v>30</v>
      </c>
      <c r="T2285" s="122" t="s">
        <v>166</v>
      </c>
    </row>
    <row r="2286" spans="7:20" s="145" customFormat="1" hidden="1">
      <c r="G2286" s="152"/>
      <c r="K2286" s="128"/>
      <c r="M2286" s="114" t="s">
        <v>3185</v>
      </c>
      <c r="N2286" s="118">
        <v>5</v>
      </c>
      <c r="O2286" s="118">
        <v>54.6</v>
      </c>
      <c r="P2286" s="119">
        <f t="shared" si="36"/>
        <v>0</v>
      </c>
      <c r="Q2286" s="120" t="s">
        <v>147</v>
      </c>
      <c r="R2286" s="121" t="s">
        <v>4080</v>
      </c>
      <c r="S2286" s="120" t="s">
        <v>30</v>
      </c>
      <c r="T2286" s="122" t="s">
        <v>166</v>
      </c>
    </row>
    <row r="2287" spans="7:20" s="145" customFormat="1" hidden="1">
      <c r="G2287" s="152"/>
      <c r="K2287" s="128"/>
      <c r="M2287" s="114" t="s">
        <v>3071</v>
      </c>
      <c r="N2287" s="118">
        <v>3</v>
      </c>
      <c r="O2287" s="118">
        <v>56.3</v>
      </c>
      <c r="P2287" s="119">
        <f t="shared" si="36"/>
        <v>0</v>
      </c>
      <c r="Q2287" s="122" t="s">
        <v>3072</v>
      </c>
      <c r="R2287" s="121" t="s">
        <v>4201</v>
      </c>
      <c r="S2287" s="120" t="s">
        <v>30</v>
      </c>
      <c r="T2287" s="122" t="s">
        <v>343</v>
      </c>
    </row>
    <row r="2288" spans="7:20" s="145" customFormat="1" hidden="1">
      <c r="G2288" s="152"/>
      <c r="K2288" s="128"/>
      <c r="M2288" s="114" t="s">
        <v>3073</v>
      </c>
      <c r="N2288" s="118">
        <v>3.3</v>
      </c>
      <c r="O2288" s="118">
        <v>31.4</v>
      </c>
      <c r="P2288" s="119">
        <f t="shared" si="36"/>
        <v>0</v>
      </c>
      <c r="Q2288" s="122" t="s">
        <v>3074</v>
      </c>
      <c r="R2288" s="121" t="s">
        <v>4147</v>
      </c>
      <c r="S2288" s="120" t="s">
        <v>30</v>
      </c>
      <c r="T2288" s="122" t="s">
        <v>166</v>
      </c>
    </row>
    <row r="2289" spans="7:20" s="145" customFormat="1" hidden="1">
      <c r="G2289" s="152"/>
      <c r="K2289" s="128"/>
      <c r="M2289" s="114" t="s">
        <v>3075</v>
      </c>
      <c r="N2289" s="118">
        <v>5</v>
      </c>
      <c r="O2289" s="118">
        <v>34.200000000000003</v>
      </c>
      <c r="P2289" s="119">
        <f t="shared" si="36"/>
        <v>0</v>
      </c>
      <c r="Q2289" s="122" t="s">
        <v>1103</v>
      </c>
      <c r="R2289" s="121" t="s">
        <v>3946</v>
      </c>
      <c r="S2289" s="120" t="s">
        <v>30</v>
      </c>
      <c r="T2289" s="122" t="s">
        <v>166</v>
      </c>
    </row>
    <row r="2290" spans="7:20" s="145" customFormat="1" hidden="1">
      <c r="G2290" s="152"/>
      <c r="K2290" s="128"/>
      <c r="M2290" s="114" t="s">
        <v>3076</v>
      </c>
      <c r="N2290" s="118">
        <v>3.3</v>
      </c>
      <c r="O2290" s="118">
        <v>16.100000000000001</v>
      </c>
      <c r="P2290" s="119">
        <f t="shared" si="36"/>
        <v>0</v>
      </c>
      <c r="Q2290" s="122" t="s">
        <v>1149</v>
      </c>
      <c r="R2290" s="121" t="s">
        <v>3965</v>
      </c>
      <c r="S2290" s="120" t="s">
        <v>30</v>
      </c>
      <c r="T2290" s="122" t="s">
        <v>166</v>
      </c>
    </row>
    <row r="2291" spans="7:20" s="145" customFormat="1" hidden="1">
      <c r="G2291" s="152"/>
      <c r="K2291" s="128"/>
      <c r="M2291" s="114" t="s">
        <v>3077</v>
      </c>
      <c r="N2291" s="118">
        <v>3.5</v>
      </c>
      <c r="O2291" s="118">
        <v>16</v>
      </c>
      <c r="P2291" s="119">
        <f t="shared" si="36"/>
        <v>0</v>
      </c>
      <c r="Q2291" s="120" t="s">
        <v>234</v>
      </c>
      <c r="R2291" s="121" t="s">
        <v>4555</v>
      </c>
      <c r="S2291" s="120" t="s">
        <v>30</v>
      </c>
      <c r="T2291" s="122" t="s">
        <v>166</v>
      </c>
    </row>
    <row r="2292" spans="7:20" s="145" customFormat="1" hidden="1">
      <c r="G2292" s="152"/>
      <c r="K2292" s="128"/>
      <c r="M2292" s="114" t="s">
        <v>3078</v>
      </c>
      <c r="N2292" s="118">
        <v>4.2</v>
      </c>
      <c r="O2292" s="118">
        <v>19</v>
      </c>
      <c r="P2292" s="119">
        <f t="shared" si="36"/>
        <v>0</v>
      </c>
      <c r="Q2292" s="122" t="s">
        <v>3079</v>
      </c>
      <c r="R2292" s="121" t="s">
        <v>4034</v>
      </c>
      <c r="S2292" s="120" t="s">
        <v>30</v>
      </c>
      <c r="T2292" s="122" t="s">
        <v>213</v>
      </c>
    </row>
    <row r="2293" spans="7:20" s="145" customFormat="1" hidden="1">
      <c r="G2293" s="152"/>
      <c r="K2293" s="128"/>
      <c r="M2293" s="114" t="s">
        <v>3190</v>
      </c>
      <c r="N2293" s="118">
        <v>4.3</v>
      </c>
      <c r="O2293" s="118">
        <v>19.100000000000001</v>
      </c>
      <c r="P2293" s="119">
        <f t="shared" si="36"/>
        <v>0</v>
      </c>
      <c r="Q2293" s="122" t="s">
        <v>452</v>
      </c>
      <c r="R2293" s="121" t="s">
        <v>3894</v>
      </c>
      <c r="S2293" s="120" t="s">
        <v>30</v>
      </c>
      <c r="T2293" s="120" t="s">
        <v>30</v>
      </c>
    </row>
    <row r="2294" spans="7:20" s="145" customFormat="1" hidden="1">
      <c r="G2294" s="152"/>
      <c r="K2294" s="128"/>
      <c r="M2294" s="114" t="s">
        <v>3191</v>
      </c>
      <c r="N2294" s="118">
        <v>4.2</v>
      </c>
      <c r="O2294" s="118">
        <v>18.899999999999999</v>
      </c>
      <c r="P2294" s="119">
        <f t="shared" si="36"/>
        <v>0</v>
      </c>
      <c r="Q2294" s="122" t="s">
        <v>265</v>
      </c>
      <c r="R2294" s="121" t="s">
        <v>4145</v>
      </c>
      <c r="S2294" s="120" t="s">
        <v>30</v>
      </c>
      <c r="T2294" s="122" t="s">
        <v>468</v>
      </c>
    </row>
    <row r="2295" spans="7:20" s="145" customFormat="1" hidden="1">
      <c r="G2295" s="152"/>
      <c r="K2295" s="128"/>
      <c r="M2295" s="114" t="s">
        <v>3192</v>
      </c>
      <c r="N2295" s="118">
        <v>3.1</v>
      </c>
      <c r="O2295" s="118">
        <v>45.4</v>
      </c>
      <c r="P2295" s="119">
        <f t="shared" si="36"/>
        <v>0</v>
      </c>
      <c r="Q2295" s="122" t="s">
        <v>525</v>
      </c>
      <c r="R2295" s="121" t="s">
        <v>4413</v>
      </c>
      <c r="S2295" s="120" t="s">
        <v>147</v>
      </c>
      <c r="T2295" s="120" t="s">
        <v>147</v>
      </c>
    </row>
    <row r="2296" spans="7:20" s="145" customFormat="1" hidden="1">
      <c r="G2296" s="152"/>
      <c r="K2296" s="128"/>
      <c r="M2296" s="114" t="s">
        <v>3193</v>
      </c>
      <c r="N2296" s="118">
        <v>5.7</v>
      </c>
      <c r="O2296" s="118">
        <v>46.2</v>
      </c>
      <c r="P2296" s="119">
        <f t="shared" si="36"/>
        <v>0</v>
      </c>
      <c r="Q2296" s="122" t="s">
        <v>2137</v>
      </c>
      <c r="R2296" s="121" t="s">
        <v>3906</v>
      </c>
      <c r="S2296" s="120" t="s">
        <v>30</v>
      </c>
      <c r="T2296" s="122" t="s">
        <v>166</v>
      </c>
    </row>
    <row r="2297" spans="7:20" s="145" customFormat="1" hidden="1">
      <c r="G2297" s="152"/>
      <c r="K2297" s="128"/>
      <c r="M2297" s="114" t="s">
        <v>3194</v>
      </c>
      <c r="N2297" s="118">
        <v>5.5</v>
      </c>
      <c r="O2297" s="118">
        <v>50.5</v>
      </c>
      <c r="P2297" s="119">
        <f t="shared" si="36"/>
        <v>0</v>
      </c>
      <c r="Q2297" s="122" t="s">
        <v>3195</v>
      </c>
      <c r="R2297" s="121" t="s">
        <v>4074</v>
      </c>
      <c r="S2297" s="120" t="s">
        <v>147</v>
      </c>
      <c r="T2297" s="120" t="s">
        <v>147</v>
      </c>
    </row>
    <row r="2298" spans="7:20" s="145" customFormat="1" hidden="1">
      <c r="G2298" s="152"/>
      <c r="K2298" s="128"/>
      <c r="M2298" s="114" t="s">
        <v>3310</v>
      </c>
      <c r="N2298" s="118">
        <v>5.3</v>
      </c>
      <c r="O2298" s="118">
        <v>51.1</v>
      </c>
      <c r="P2298" s="119">
        <f t="shared" si="36"/>
        <v>0</v>
      </c>
      <c r="Q2298" s="122" t="s">
        <v>3311</v>
      </c>
      <c r="R2298" s="121" t="s">
        <v>3833</v>
      </c>
      <c r="S2298" s="120" t="s">
        <v>147</v>
      </c>
      <c r="T2298" s="120" t="s">
        <v>147</v>
      </c>
    </row>
    <row r="2299" spans="7:20" s="145" customFormat="1" hidden="1">
      <c r="G2299" s="152"/>
      <c r="K2299" s="128"/>
      <c r="M2299" s="114" t="s">
        <v>3198</v>
      </c>
      <c r="N2299" s="118">
        <v>4.5</v>
      </c>
      <c r="O2299" s="118">
        <v>48.3</v>
      </c>
      <c r="P2299" s="119">
        <f t="shared" si="36"/>
        <v>0</v>
      </c>
      <c r="Q2299" s="122" t="s">
        <v>3199</v>
      </c>
      <c r="R2299" s="121" t="s">
        <v>4414</v>
      </c>
      <c r="S2299" s="120" t="s">
        <v>147</v>
      </c>
      <c r="T2299" s="120" t="s">
        <v>147</v>
      </c>
    </row>
    <row r="2300" spans="7:20" s="145" customFormat="1" hidden="1">
      <c r="G2300" s="152"/>
      <c r="K2300" s="128"/>
      <c r="M2300" s="114" t="s">
        <v>3200</v>
      </c>
      <c r="N2300" s="118">
        <v>4.8</v>
      </c>
      <c r="O2300" s="118">
        <v>46.4</v>
      </c>
      <c r="P2300" s="119">
        <f t="shared" si="36"/>
        <v>0</v>
      </c>
      <c r="Q2300" s="122" t="s">
        <v>3201</v>
      </c>
      <c r="R2300" s="121" t="s">
        <v>4065</v>
      </c>
      <c r="S2300" s="120" t="s">
        <v>147</v>
      </c>
      <c r="T2300" s="120" t="s">
        <v>147</v>
      </c>
    </row>
    <row r="2301" spans="7:20" s="145" customFormat="1" hidden="1">
      <c r="G2301" s="152"/>
      <c r="K2301" s="128"/>
      <c r="M2301" s="114" t="s">
        <v>3202</v>
      </c>
      <c r="N2301" s="118">
        <v>24.4</v>
      </c>
      <c r="O2301" s="118">
        <v>15.2</v>
      </c>
      <c r="P2301" s="119">
        <f t="shared" si="36"/>
        <v>0</v>
      </c>
      <c r="Q2301" s="122" t="s">
        <v>2000</v>
      </c>
      <c r="R2301" s="121" t="s">
        <v>4169</v>
      </c>
      <c r="S2301" s="120" t="s">
        <v>147</v>
      </c>
      <c r="T2301" s="120" t="s">
        <v>147</v>
      </c>
    </row>
    <row r="2302" spans="7:20" s="145" customFormat="1" hidden="1">
      <c r="G2302" s="152"/>
      <c r="K2302" s="128"/>
      <c r="M2302" s="114" t="s">
        <v>3203</v>
      </c>
      <c r="N2302" s="118">
        <v>0.6</v>
      </c>
      <c r="O2302" s="118">
        <v>1.9</v>
      </c>
      <c r="P2302" s="119">
        <f t="shared" si="36"/>
        <v>0</v>
      </c>
      <c r="Q2302" s="122" t="s">
        <v>166</v>
      </c>
      <c r="R2302" s="121" t="s">
        <v>4052</v>
      </c>
      <c r="S2302" s="120" t="s">
        <v>147</v>
      </c>
      <c r="T2302" s="120" t="s">
        <v>147</v>
      </c>
    </row>
    <row r="2303" spans="7:20" s="145" customFormat="1" hidden="1">
      <c r="G2303" s="152"/>
      <c r="K2303" s="128"/>
      <c r="M2303" s="114" t="s">
        <v>3313</v>
      </c>
      <c r="N2303" s="118">
        <v>0.7</v>
      </c>
      <c r="O2303" s="118">
        <v>2.2000000000000002</v>
      </c>
      <c r="P2303" s="119">
        <f t="shared" si="36"/>
        <v>0</v>
      </c>
      <c r="Q2303" s="122" t="s">
        <v>166</v>
      </c>
      <c r="R2303" s="121" t="s">
        <v>4313</v>
      </c>
      <c r="S2303" s="120" t="s">
        <v>147</v>
      </c>
      <c r="T2303" s="120" t="s">
        <v>147</v>
      </c>
    </row>
    <row r="2304" spans="7:20" s="145" customFormat="1" hidden="1">
      <c r="G2304" s="152"/>
      <c r="K2304" s="128"/>
      <c r="M2304" s="114" t="s">
        <v>3314</v>
      </c>
      <c r="N2304" s="118">
        <v>7.2</v>
      </c>
      <c r="O2304" s="118">
        <v>36.5</v>
      </c>
      <c r="P2304" s="119">
        <f t="shared" si="36"/>
        <v>0</v>
      </c>
      <c r="Q2304" s="122" t="s">
        <v>1341</v>
      </c>
      <c r="R2304" s="121" t="s">
        <v>4284</v>
      </c>
      <c r="S2304" s="120" t="s">
        <v>147</v>
      </c>
      <c r="T2304" s="120" t="s">
        <v>147</v>
      </c>
    </row>
    <row r="2305" spans="7:20" s="145" customFormat="1" hidden="1">
      <c r="G2305" s="152"/>
      <c r="K2305" s="128"/>
      <c r="M2305" s="114" t="s">
        <v>3315</v>
      </c>
      <c r="N2305" s="118">
        <v>12.5</v>
      </c>
      <c r="O2305" s="118">
        <v>14.6</v>
      </c>
      <c r="P2305" s="119">
        <f t="shared" si="36"/>
        <v>0</v>
      </c>
      <c r="Q2305" s="122" t="s">
        <v>2108</v>
      </c>
      <c r="R2305" s="121" t="s">
        <v>4162</v>
      </c>
      <c r="S2305" s="120" t="s">
        <v>147</v>
      </c>
      <c r="T2305" s="120" t="s">
        <v>147</v>
      </c>
    </row>
    <row r="2306" spans="7:20" s="145" customFormat="1" hidden="1">
      <c r="G2306" s="152"/>
      <c r="K2306" s="128"/>
      <c r="M2306" s="114" t="s">
        <v>3316</v>
      </c>
      <c r="N2306" s="118">
        <v>13</v>
      </c>
      <c r="O2306" s="118">
        <v>15.6</v>
      </c>
      <c r="P2306" s="119">
        <f t="shared" si="36"/>
        <v>0</v>
      </c>
      <c r="Q2306" s="122" t="s">
        <v>3317</v>
      </c>
      <c r="R2306" s="121" t="s">
        <v>4327</v>
      </c>
      <c r="S2306" s="120" t="s">
        <v>30</v>
      </c>
      <c r="T2306" s="122" t="s">
        <v>1721</v>
      </c>
    </row>
    <row r="2307" spans="7:20" s="145" customFormat="1" hidden="1">
      <c r="G2307" s="152"/>
      <c r="K2307" s="128"/>
      <c r="M2307" s="114" t="s">
        <v>3318</v>
      </c>
      <c r="N2307" s="118">
        <v>15.3</v>
      </c>
      <c r="O2307" s="118">
        <v>16.8</v>
      </c>
      <c r="P2307" s="119">
        <f t="shared" si="36"/>
        <v>0</v>
      </c>
      <c r="Q2307" s="122" t="s">
        <v>3207</v>
      </c>
      <c r="R2307" s="121" t="s">
        <v>4058</v>
      </c>
      <c r="S2307" s="120" t="s">
        <v>147</v>
      </c>
      <c r="T2307" s="120" t="s">
        <v>147</v>
      </c>
    </row>
    <row r="2308" spans="7:20" s="145" customFormat="1" hidden="1">
      <c r="G2308" s="152"/>
      <c r="K2308" s="128"/>
      <c r="M2308" s="114" t="s">
        <v>2879</v>
      </c>
      <c r="N2308" s="118">
        <v>9.1</v>
      </c>
      <c r="O2308" s="118">
        <v>19.7</v>
      </c>
      <c r="P2308" s="119">
        <f t="shared" si="36"/>
        <v>0</v>
      </c>
      <c r="Q2308" s="122" t="s">
        <v>187</v>
      </c>
      <c r="R2308" s="121" t="s">
        <v>4503</v>
      </c>
      <c r="S2308" s="120" t="s">
        <v>147</v>
      </c>
      <c r="T2308" s="120" t="s">
        <v>147</v>
      </c>
    </row>
    <row r="2309" spans="7:20" s="145" customFormat="1" hidden="1">
      <c r="G2309" s="152"/>
      <c r="K2309" s="128"/>
      <c r="M2309" s="114" t="s">
        <v>2880</v>
      </c>
      <c r="N2309" s="118">
        <v>15.8</v>
      </c>
      <c r="O2309" s="118">
        <v>18</v>
      </c>
      <c r="P2309" s="119">
        <f t="shared" si="36"/>
        <v>0</v>
      </c>
      <c r="Q2309" s="122" t="s">
        <v>2881</v>
      </c>
      <c r="R2309" s="121" t="s">
        <v>4055</v>
      </c>
      <c r="S2309" s="120" t="s">
        <v>147</v>
      </c>
      <c r="T2309" s="120" t="s">
        <v>147</v>
      </c>
    </row>
    <row r="2310" spans="7:20" s="145" customFormat="1" hidden="1">
      <c r="G2310" s="152"/>
      <c r="K2310" s="128"/>
      <c r="M2310" s="114" t="s">
        <v>2882</v>
      </c>
      <c r="N2310" s="118">
        <v>9.9</v>
      </c>
      <c r="O2310" s="118">
        <v>15.5</v>
      </c>
      <c r="P2310" s="119">
        <f t="shared" si="36"/>
        <v>0</v>
      </c>
      <c r="Q2310" s="122" t="s">
        <v>1022</v>
      </c>
      <c r="R2310" s="121" t="s">
        <v>4452</v>
      </c>
      <c r="S2310" s="120" t="s">
        <v>30</v>
      </c>
      <c r="T2310" s="120" t="s">
        <v>553</v>
      </c>
    </row>
    <row r="2311" spans="7:20" s="145" customFormat="1" hidden="1">
      <c r="G2311" s="152"/>
      <c r="K2311" s="128"/>
      <c r="M2311" s="114" t="s">
        <v>2883</v>
      </c>
      <c r="N2311" s="118">
        <v>10.5</v>
      </c>
      <c r="O2311" s="118">
        <v>16.600000000000001</v>
      </c>
      <c r="P2311" s="119">
        <f t="shared" si="36"/>
        <v>0</v>
      </c>
      <c r="Q2311" s="122" t="s">
        <v>2983</v>
      </c>
      <c r="R2311" s="121" t="s">
        <v>3830</v>
      </c>
      <c r="S2311" s="120" t="s">
        <v>147</v>
      </c>
      <c r="T2311" s="120" t="s">
        <v>147</v>
      </c>
    </row>
    <row r="2312" spans="7:20" s="145" customFormat="1" hidden="1">
      <c r="G2312" s="152"/>
      <c r="K2312" s="128"/>
      <c r="M2312" s="114" t="s">
        <v>2984</v>
      </c>
      <c r="N2312" s="118">
        <v>8.1</v>
      </c>
      <c r="O2312" s="118">
        <v>21.2</v>
      </c>
      <c r="P2312" s="119">
        <f t="shared" si="36"/>
        <v>0</v>
      </c>
      <c r="Q2312" s="122" t="s">
        <v>2985</v>
      </c>
      <c r="R2312" s="121" t="s">
        <v>4233</v>
      </c>
      <c r="S2312" s="120" t="s">
        <v>30</v>
      </c>
      <c r="T2312" s="120" t="s">
        <v>558</v>
      </c>
    </row>
    <row r="2313" spans="7:20" s="145" customFormat="1" hidden="1">
      <c r="G2313" s="152"/>
      <c r="K2313" s="128"/>
      <c r="M2313" s="114" t="s">
        <v>2986</v>
      </c>
      <c r="N2313" s="118">
        <v>0.3</v>
      </c>
      <c r="O2313" s="118">
        <v>6.3</v>
      </c>
      <c r="P2313" s="119">
        <f t="shared" si="36"/>
        <v>0</v>
      </c>
      <c r="Q2313" s="120" t="s">
        <v>30</v>
      </c>
      <c r="R2313" s="121" t="s">
        <v>3778</v>
      </c>
      <c r="S2313" s="120" t="s">
        <v>147</v>
      </c>
      <c r="T2313" s="120" t="s">
        <v>147</v>
      </c>
    </row>
    <row r="2314" spans="7:20" s="145" customFormat="1" hidden="1">
      <c r="G2314" s="152"/>
      <c r="K2314" s="128"/>
      <c r="M2314" s="114" t="s">
        <v>3104</v>
      </c>
      <c r="N2314" s="118">
        <v>13.8</v>
      </c>
      <c r="O2314" s="118">
        <v>55.7</v>
      </c>
      <c r="P2314" s="119">
        <f t="shared" si="36"/>
        <v>0</v>
      </c>
      <c r="Q2314" s="122" t="s">
        <v>234</v>
      </c>
      <c r="R2314" s="121" t="s">
        <v>4127</v>
      </c>
      <c r="S2314" s="120" t="s">
        <v>147</v>
      </c>
      <c r="T2314" s="120" t="s">
        <v>147</v>
      </c>
    </row>
    <row r="2315" spans="7:20" s="145" customFormat="1" hidden="1">
      <c r="G2315" s="152"/>
      <c r="K2315" s="128"/>
      <c r="M2315" s="114" t="s">
        <v>3105</v>
      </c>
      <c r="N2315" s="118">
        <v>3.7</v>
      </c>
      <c r="O2315" s="118">
        <v>16.7</v>
      </c>
      <c r="P2315" s="119">
        <f t="shared" si="36"/>
        <v>0</v>
      </c>
      <c r="Q2315" s="122" t="s">
        <v>666</v>
      </c>
      <c r="R2315" s="121" t="s">
        <v>4265</v>
      </c>
      <c r="S2315" s="120" t="s">
        <v>147</v>
      </c>
      <c r="T2315" s="120" t="s">
        <v>147</v>
      </c>
    </row>
    <row r="2316" spans="7:20" s="145" customFormat="1" hidden="1">
      <c r="G2316" s="152"/>
      <c r="K2316" s="128"/>
      <c r="M2316" s="114" t="s">
        <v>3106</v>
      </c>
      <c r="N2316" s="118">
        <v>14</v>
      </c>
      <c r="O2316" s="118">
        <v>1.1000000000000001</v>
      </c>
      <c r="P2316" s="119">
        <f t="shared" si="36"/>
        <v>0</v>
      </c>
      <c r="Q2316" s="122" t="s">
        <v>468</v>
      </c>
      <c r="R2316" s="121" t="s">
        <v>4256</v>
      </c>
      <c r="S2316" s="120" t="s">
        <v>147</v>
      </c>
      <c r="T2316" s="120" t="s">
        <v>147</v>
      </c>
    </row>
    <row r="2317" spans="7:20" s="145" customFormat="1" hidden="1">
      <c r="G2317" s="152"/>
      <c r="K2317" s="128"/>
      <c r="M2317" s="114" t="s">
        <v>3107</v>
      </c>
      <c r="N2317" s="118">
        <v>21.9</v>
      </c>
      <c r="O2317" s="118">
        <v>0</v>
      </c>
      <c r="P2317" s="119">
        <f t="shared" ref="P2317:P2380" si="37">SUM(S2317:T2317)</f>
        <v>0</v>
      </c>
      <c r="Q2317" s="122" t="s">
        <v>548</v>
      </c>
      <c r="R2317" s="121" t="s">
        <v>4274</v>
      </c>
      <c r="S2317" s="120" t="s">
        <v>147</v>
      </c>
      <c r="T2317" s="120" t="s">
        <v>147</v>
      </c>
    </row>
    <row r="2318" spans="7:20" s="145" customFormat="1" hidden="1">
      <c r="G2318" s="152"/>
      <c r="K2318" s="128"/>
      <c r="M2318" s="114" t="s">
        <v>3108</v>
      </c>
      <c r="N2318" s="118">
        <v>21.2</v>
      </c>
      <c r="O2318" s="118">
        <v>0</v>
      </c>
      <c r="P2318" s="119">
        <f t="shared" si="37"/>
        <v>0</v>
      </c>
      <c r="Q2318" s="122" t="s">
        <v>223</v>
      </c>
      <c r="R2318" s="121" t="s">
        <v>3894</v>
      </c>
      <c r="S2318" s="120" t="s">
        <v>147</v>
      </c>
      <c r="T2318" s="120" t="s">
        <v>147</v>
      </c>
    </row>
    <row r="2319" spans="7:20" s="145" customFormat="1" hidden="1">
      <c r="G2319" s="152"/>
      <c r="K2319" s="128"/>
      <c r="M2319" s="114" t="s">
        <v>2989</v>
      </c>
      <c r="N2319" s="118">
        <v>12.7</v>
      </c>
      <c r="O2319" s="118">
        <v>0</v>
      </c>
      <c r="P2319" s="119">
        <f t="shared" si="37"/>
        <v>0</v>
      </c>
      <c r="Q2319" s="122" t="s">
        <v>377</v>
      </c>
      <c r="R2319" s="121" t="s">
        <v>4473</v>
      </c>
      <c r="S2319" s="120" t="s">
        <v>147</v>
      </c>
      <c r="T2319" s="120" t="s">
        <v>147</v>
      </c>
    </row>
    <row r="2320" spans="7:20" s="145" customFormat="1" hidden="1">
      <c r="G2320" s="152"/>
      <c r="K2320" s="128"/>
      <c r="M2320" s="114" t="s">
        <v>2990</v>
      </c>
      <c r="N2320" s="118">
        <v>1.4</v>
      </c>
      <c r="O2320" s="118">
        <v>1.7</v>
      </c>
      <c r="P2320" s="119">
        <f t="shared" si="37"/>
        <v>0</v>
      </c>
      <c r="Q2320" s="120" t="s">
        <v>147</v>
      </c>
      <c r="R2320" s="121" t="s">
        <v>4376</v>
      </c>
      <c r="S2320" s="120" t="s">
        <v>147</v>
      </c>
      <c r="T2320" s="120" t="s">
        <v>147</v>
      </c>
    </row>
    <row r="2321" spans="7:20" s="145" customFormat="1" hidden="1">
      <c r="G2321" s="152"/>
      <c r="K2321" s="128"/>
      <c r="M2321" s="114" t="s">
        <v>2991</v>
      </c>
      <c r="N2321" s="118">
        <v>3.5</v>
      </c>
      <c r="O2321" s="118">
        <v>3.5</v>
      </c>
      <c r="P2321" s="119">
        <f t="shared" si="37"/>
        <v>0</v>
      </c>
      <c r="Q2321" s="120" t="s">
        <v>147</v>
      </c>
      <c r="R2321" s="121" t="s">
        <v>3952</v>
      </c>
      <c r="S2321" s="120" t="s">
        <v>147</v>
      </c>
      <c r="T2321" s="120" t="s">
        <v>147</v>
      </c>
    </row>
    <row r="2322" spans="7:20" s="145" customFormat="1" hidden="1">
      <c r="G2322" s="152"/>
      <c r="K2322" s="128"/>
      <c r="M2322" s="114" t="s">
        <v>2894</v>
      </c>
      <c r="N2322" s="118">
        <v>0.7</v>
      </c>
      <c r="O2322" s="118">
        <v>1.9</v>
      </c>
      <c r="P2322" s="119">
        <f t="shared" si="37"/>
        <v>0</v>
      </c>
      <c r="Q2322" s="122" t="s">
        <v>166</v>
      </c>
      <c r="R2322" s="121" t="s">
        <v>4052</v>
      </c>
      <c r="S2322" s="120" t="s">
        <v>147</v>
      </c>
      <c r="T2322" s="120" t="s">
        <v>147</v>
      </c>
    </row>
    <row r="2323" spans="7:20" s="145" customFormat="1" hidden="1">
      <c r="G2323" s="152"/>
      <c r="K2323" s="128"/>
      <c r="M2323" s="114" t="s">
        <v>2895</v>
      </c>
      <c r="N2323" s="118">
        <v>0.8</v>
      </c>
      <c r="O2323" s="118">
        <v>2.9</v>
      </c>
      <c r="P2323" s="119">
        <f t="shared" si="37"/>
        <v>0</v>
      </c>
      <c r="Q2323" s="120" t="s">
        <v>30</v>
      </c>
      <c r="R2323" s="121" t="s">
        <v>3780</v>
      </c>
      <c r="S2323" s="120" t="s">
        <v>147</v>
      </c>
      <c r="T2323" s="120" t="s">
        <v>147</v>
      </c>
    </row>
    <row r="2324" spans="7:20" s="145" customFormat="1" hidden="1">
      <c r="G2324" s="152"/>
      <c r="K2324" s="128"/>
      <c r="M2324" s="114" t="s">
        <v>2896</v>
      </c>
      <c r="N2324" s="118">
        <v>2.1</v>
      </c>
      <c r="O2324" s="118">
        <v>69.3</v>
      </c>
      <c r="P2324" s="119">
        <f t="shared" si="37"/>
        <v>0</v>
      </c>
      <c r="Q2324" s="120" t="s">
        <v>147</v>
      </c>
      <c r="R2324" s="121" t="s">
        <v>4040</v>
      </c>
      <c r="S2324" s="120" t="s">
        <v>147</v>
      </c>
      <c r="T2324" s="120" t="s">
        <v>147</v>
      </c>
    </row>
    <row r="2325" spans="7:20" s="145" customFormat="1" hidden="1">
      <c r="G2325" s="152"/>
      <c r="K2325" s="128"/>
      <c r="M2325" s="114" t="s">
        <v>2897</v>
      </c>
      <c r="N2325" s="118">
        <v>4.4000000000000004</v>
      </c>
      <c r="O2325" s="118">
        <v>5.8</v>
      </c>
      <c r="P2325" s="119">
        <f t="shared" si="37"/>
        <v>0</v>
      </c>
      <c r="Q2325" s="122" t="s">
        <v>2898</v>
      </c>
      <c r="R2325" s="121" t="s">
        <v>4551</v>
      </c>
      <c r="S2325" s="120" t="s">
        <v>147</v>
      </c>
      <c r="T2325" s="120" t="s">
        <v>147</v>
      </c>
    </row>
    <row r="2326" spans="7:20" s="145" customFormat="1" hidden="1">
      <c r="G2326" s="152"/>
      <c r="K2326" s="128"/>
      <c r="M2326" s="114" t="s">
        <v>3002</v>
      </c>
      <c r="N2326" s="118">
        <v>3.3</v>
      </c>
      <c r="O2326" s="118">
        <v>8.1</v>
      </c>
      <c r="P2326" s="119">
        <f t="shared" si="37"/>
        <v>0</v>
      </c>
      <c r="Q2326" s="122" t="s">
        <v>3003</v>
      </c>
      <c r="R2326" s="121" t="s">
        <v>3891</v>
      </c>
      <c r="S2326" s="120" t="s">
        <v>147</v>
      </c>
      <c r="T2326" s="120" t="s">
        <v>147</v>
      </c>
    </row>
    <row r="2327" spans="7:20" s="145" customFormat="1" hidden="1">
      <c r="G2327" s="152"/>
      <c r="K2327" s="128"/>
      <c r="M2327" s="114" t="s">
        <v>3001</v>
      </c>
      <c r="N2327" s="118">
        <v>1</v>
      </c>
      <c r="O2327" s="118">
        <v>16.3</v>
      </c>
      <c r="P2327" s="119">
        <f t="shared" si="37"/>
        <v>0</v>
      </c>
      <c r="Q2327" s="120" t="s">
        <v>147</v>
      </c>
      <c r="R2327" s="121" t="s">
        <v>4550</v>
      </c>
      <c r="S2327" s="120" t="s">
        <v>147</v>
      </c>
      <c r="T2327" s="120" t="s">
        <v>147</v>
      </c>
    </row>
    <row r="2328" spans="7:20" s="145" customFormat="1" hidden="1">
      <c r="G2328" s="152"/>
      <c r="K2328" s="128"/>
      <c r="M2328" s="114" t="s">
        <v>3223</v>
      </c>
      <c r="N2328" s="118">
        <v>3.8</v>
      </c>
      <c r="O2328" s="118">
        <v>4.8</v>
      </c>
      <c r="P2328" s="119">
        <f t="shared" si="37"/>
        <v>0</v>
      </c>
      <c r="Q2328" s="120" t="s">
        <v>147</v>
      </c>
      <c r="R2328" s="121" t="s">
        <v>4548</v>
      </c>
      <c r="S2328" s="120" t="s">
        <v>147</v>
      </c>
      <c r="T2328" s="120" t="s">
        <v>147</v>
      </c>
    </row>
    <row r="2329" spans="7:20" s="145" customFormat="1" hidden="1">
      <c r="G2329" s="152"/>
      <c r="K2329" s="128"/>
      <c r="M2329" s="114" t="s">
        <v>3224</v>
      </c>
      <c r="N2329" s="118">
        <v>1.4</v>
      </c>
      <c r="O2329" s="118">
        <v>4.5999999999999996</v>
      </c>
      <c r="P2329" s="119">
        <f t="shared" si="37"/>
        <v>0</v>
      </c>
      <c r="Q2329" s="122" t="s">
        <v>166</v>
      </c>
      <c r="R2329" s="121" t="s">
        <v>3772</v>
      </c>
      <c r="S2329" s="120" t="s">
        <v>147</v>
      </c>
      <c r="T2329" s="120" t="s">
        <v>147</v>
      </c>
    </row>
    <row r="2330" spans="7:20" s="145" customFormat="1" hidden="1">
      <c r="G2330" s="152"/>
      <c r="K2330" s="128"/>
      <c r="M2330" s="114" t="s">
        <v>3225</v>
      </c>
      <c r="N2330" s="118">
        <v>1.2</v>
      </c>
      <c r="O2330" s="118">
        <v>15</v>
      </c>
      <c r="P2330" s="119">
        <f t="shared" si="37"/>
        <v>0</v>
      </c>
      <c r="Q2330" s="122" t="s">
        <v>166</v>
      </c>
      <c r="R2330" s="121" t="s">
        <v>4226</v>
      </c>
      <c r="S2330" s="120" t="s">
        <v>147</v>
      </c>
      <c r="T2330" s="120" t="s">
        <v>147</v>
      </c>
    </row>
    <row r="2331" spans="7:20" s="145" customFormat="1" hidden="1">
      <c r="G2331" s="152"/>
      <c r="K2331" s="128"/>
      <c r="M2331" s="114" t="s">
        <v>3226</v>
      </c>
      <c r="N2331" s="118">
        <v>1.4</v>
      </c>
      <c r="O2331" s="118">
        <v>4.4000000000000004</v>
      </c>
      <c r="P2331" s="119">
        <f t="shared" si="37"/>
        <v>0</v>
      </c>
      <c r="Q2331" s="122" t="s">
        <v>166</v>
      </c>
      <c r="R2331" s="121" t="s">
        <v>4540</v>
      </c>
      <c r="S2331" s="120" t="s">
        <v>147</v>
      </c>
      <c r="T2331" s="120" t="s">
        <v>147</v>
      </c>
    </row>
    <row r="2332" spans="7:20" s="145" customFormat="1" hidden="1">
      <c r="G2332" s="152"/>
      <c r="K2332" s="128"/>
      <c r="M2332" s="114" t="s">
        <v>3227</v>
      </c>
      <c r="N2332" s="118">
        <v>1.2</v>
      </c>
      <c r="O2332" s="118">
        <v>3.8</v>
      </c>
      <c r="P2332" s="119">
        <f t="shared" si="37"/>
        <v>0</v>
      </c>
      <c r="Q2332" s="122" t="s">
        <v>2294</v>
      </c>
      <c r="R2332" s="121" t="s">
        <v>3995</v>
      </c>
      <c r="S2332" s="120" t="s">
        <v>147</v>
      </c>
      <c r="T2332" s="120" t="s">
        <v>147</v>
      </c>
    </row>
    <row r="2333" spans="7:20" s="145" customFormat="1" hidden="1">
      <c r="G2333" s="152"/>
      <c r="K2333" s="128"/>
      <c r="M2333" s="114" t="s">
        <v>3228</v>
      </c>
      <c r="N2333" s="118">
        <v>7.1</v>
      </c>
      <c r="O2333" s="118">
        <v>15</v>
      </c>
      <c r="P2333" s="119">
        <f t="shared" si="37"/>
        <v>0</v>
      </c>
      <c r="Q2333" s="122" t="s">
        <v>2231</v>
      </c>
      <c r="R2333" s="121" t="s">
        <v>3969</v>
      </c>
      <c r="S2333" s="120" t="s">
        <v>147</v>
      </c>
      <c r="T2333" s="120" t="s">
        <v>147</v>
      </c>
    </row>
    <row r="2334" spans="7:20" s="145" customFormat="1" hidden="1">
      <c r="G2334" s="152"/>
      <c r="K2334" s="128"/>
      <c r="M2334" s="114" t="s">
        <v>3229</v>
      </c>
      <c r="N2334" s="118">
        <v>9.1999999999999993</v>
      </c>
      <c r="O2334" s="118">
        <v>15.6</v>
      </c>
      <c r="P2334" s="119">
        <f t="shared" si="37"/>
        <v>0</v>
      </c>
      <c r="Q2334" s="122" t="s">
        <v>1544</v>
      </c>
      <c r="R2334" s="121" t="s">
        <v>4034</v>
      </c>
      <c r="S2334" s="120" t="s">
        <v>147</v>
      </c>
      <c r="T2334" s="120" t="s">
        <v>147</v>
      </c>
    </row>
    <row r="2335" spans="7:20" s="145" customFormat="1" hidden="1">
      <c r="G2335" s="152"/>
      <c r="K2335" s="128"/>
      <c r="M2335" s="114" t="s">
        <v>3230</v>
      </c>
      <c r="N2335" s="118">
        <v>3</v>
      </c>
      <c r="O2335" s="118">
        <v>28.2</v>
      </c>
      <c r="P2335" s="119">
        <f t="shared" si="37"/>
        <v>0</v>
      </c>
      <c r="Q2335" s="122" t="s">
        <v>956</v>
      </c>
      <c r="R2335" s="121" t="s">
        <v>4148</v>
      </c>
      <c r="S2335" s="120" t="s">
        <v>147</v>
      </c>
      <c r="T2335" s="120" t="s">
        <v>147</v>
      </c>
    </row>
    <row r="2336" spans="7:20" s="145" customFormat="1" hidden="1">
      <c r="G2336" s="152"/>
      <c r="K2336" s="128"/>
      <c r="M2336" s="114" t="s">
        <v>3123</v>
      </c>
      <c r="N2336" s="118">
        <v>24.5</v>
      </c>
      <c r="O2336" s="118">
        <v>0</v>
      </c>
      <c r="P2336" s="119">
        <f t="shared" si="37"/>
        <v>0</v>
      </c>
      <c r="Q2336" s="122" t="s">
        <v>719</v>
      </c>
      <c r="R2336" s="121" t="s">
        <v>3972</v>
      </c>
      <c r="S2336" s="120" t="s">
        <v>147</v>
      </c>
      <c r="T2336" s="120" t="s">
        <v>147</v>
      </c>
    </row>
    <row r="2337" spans="7:20" s="145" customFormat="1" hidden="1">
      <c r="G2337" s="152"/>
      <c r="K2337" s="128"/>
      <c r="M2337" s="114" t="s">
        <v>3123</v>
      </c>
      <c r="N2337" s="118">
        <v>12.5</v>
      </c>
      <c r="O2337" s="118">
        <v>0</v>
      </c>
      <c r="P2337" s="119">
        <f t="shared" si="37"/>
        <v>0</v>
      </c>
      <c r="Q2337" s="122" t="s">
        <v>213</v>
      </c>
      <c r="R2337" s="121" t="s">
        <v>3781</v>
      </c>
      <c r="S2337" s="120" t="s">
        <v>147</v>
      </c>
      <c r="T2337" s="120" t="s">
        <v>147</v>
      </c>
    </row>
    <row r="2338" spans="7:20" s="145" customFormat="1" hidden="1">
      <c r="G2338" s="152"/>
      <c r="K2338" s="128"/>
      <c r="M2338" s="114" t="s">
        <v>3247</v>
      </c>
      <c r="N2338" s="118">
        <v>24.5</v>
      </c>
      <c r="O2338" s="118">
        <v>0</v>
      </c>
      <c r="P2338" s="119">
        <f t="shared" si="37"/>
        <v>0</v>
      </c>
      <c r="Q2338" s="122" t="s">
        <v>466</v>
      </c>
      <c r="R2338" s="121" t="s">
        <v>3972</v>
      </c>
      <c r="S2338" s="120" t="s">
        <v>147</v>
      </c>
      <c r="T2338" s="120" t="s">
        <v>147</v>
      </c>
    </row>
    <row r="2339" spans="7:20" s="145" customFormat="1" hidden="1">
      <c r="G2339" s="152"/>
      <c r="K2339" s="128"/>
      <c r="M2339" s="114" t="s">
        <v>3248</v>
      </c>
      <c r="N2339" s="118">
        <v>12.5</v>
      </c>
      <c r="O2339" s="118">
        <v>0</v>
      </c>
      <c r="P2339" s="119">
        <f t="shared" si="37"/>
        <v>0</v>
      </c>
      <c r="Q2339" s="122" t="s">
        <v>213</v>
      </c>
      <c r="R2339" s="121" t="s">
        <v>3781</v>
      </c>
      <c r="S2339" s="120" t="s">
        <v>147</v>
      </c>
      <c r="T2339" s="120" t="s">
        <v>147</v>
      </c>
    </row>
    <row r="2340" spans="7:20" s="145" customFormat="1" hidden="1">
      <c r="G2340" s="152"/>
      <c r="K2340" s="128"/>
      <c r="M2340" s="114" t="s">
        <v>3133</v>
      </c>
      <c r="N2340" s="118">
        <v>19.600000000000001</v>
      </c>
      <c r="O2340" s="118">
        <v>0</v>
      </c>
      <c r="P2340" s="119">
        <f t="shared" si="37"/>
        <v>0</v>
      </c>
      <c r="Q2340" s="122" t="s">
        <v>213</v>
      </c>
      <c r="R2340" s="121" t="s">
        <v>4269</v>
      </c>
      <c r="S2340" s="120" t="s">
        <v>147</v>
      </c>
      <c r="T2340" s="120" t="s">
        <v>147</v>
      </c>
    </row>
    <row r="2341" spans="7:20" s="145" customFormat="1" hidden="1">
      <c r="G2341" s="152"/>
      <c r="K2341" s="128"/>
      <c r="M2341" s="114" t="s">
        <v>3134</v>
      </c>
      <c r="N2341" s="118">
        <v>1.1000000000000001</v>
      </c>
      <c r="O2341" s="118">
        <v>4.4000000000000004</v>
      </c>
      <c r="P2341" s="119">
        <f t="shared" si="37"/>
        <v>0</v>
      </c>
      <c r="Q2341" s="120" t="s">
        <v>147</v>
      </c>
      <c r="R2341" s="121" t="s">
        <v>4225</v>
      </c>
      <c r="S2341" s="120" t="s">
        <v>147</v>
      </c>
      <c r="T2341" s="120" t="s">
        <v>147</v>
      </c>
    </row>
    <row r="2342" spans="7:20" s="145" customFormat="1" hidden="1">
      <c r="G2342" s="152"/>
      <c r="K2342" s="128"/>
      <c r="M2342" s="114" t="s">
        <v>3135</v>
      </c>
      <c r="N2342" s="118">
        <v>0.9</v>
      </c>
      <c r="O2342" s="118">
        <v>13.3</v>
      </c>
      <c r="P2342" s="119">
        <f t="shared" si="37"/>
        <v>0</v>
      </c>
      <c r="Q2342" s="120" t="s">
        <v>30</v>
      </c>
      <c r="R2342" s="121" t="s">
        <v>4386</v>
      </c>
      <c r="S2342" s="120" t="s">
        <v>147</v>
      </c>
      <c r="T2342" s="120" t="s">
        <v>147</v>
      </c>
    </row>
    <row r="2343" spans="7:20" s="145" customFormat="1" hidden="1">
      <c r="G2343" s="152"/>
      <c r="K2343" s="128"/>
      <c r="M2343" s="114" t="s">
        <v>3136</v>
      </c>
      <c r="N2343" s="118">
        <v>0.9</v>
      </c>
      <c r="O2343" s="118">
        <v>3.8</v>
      </c>
      <c r="P2343" s="119">
        <f t="shared" si="37"/>
        <v>0</v>
      </c>
      <c r="Q2343" s="120" t="s">
        <v>30</v>
      </c>
      <c r="R2343" s="121" t="s">
        <v>4420</v>
      </c>
      <c r="S2343" s="120" t="s">
        <v>147</v>
      </c>
      <c r="T2343" s="120" t="s">
        <v>147</v>
      </c>
    </row>
    <row r="2344" spans="7:20" s="145" customFormat="1" hidden="1">
      <c r="G2344" s="152"/>
      <c r="K2344" s="128"/>
      <c r="M2344" s="114" t="s">
        <v>3137</v>
      </c>
      <c r="N2344" s="118">
        <v>18.399999999999999</v>
      </c>
      <c r="O2344" s="118">
        <v>0</v>
      </c>
      <c r="P2344" s="119">
        <f t="shared" si="37"/>
        <v>0</v>
      </c>
      <c r="Q2344" s="122" t="s">
        <v>234</v>
      </c>
      <c r="R2344" s="121" t="s">
        <v>4119</v>
      </c>
      <c r="S2344" s="120" t="s">
        <v>147</v>
      </c>
      <c r="T2344" s="120" t="s">
        <v>147</v>
      </c>
    </row>
    <row r="2345" spans="7:20" s="145" customFormat="1" hidden="1">
      <c r="G2345" s="152"/>
      <c r="K2345" s="128"/>
      <c r="M2345" s="114" t="s">
        <v>3138</v>
      </c>
      <c r="N2345" s="118">
        <v>1</v>
      </c>
      <c r="O2345" s="118">
        <v>36.6</v>
      </c>
      <c r="P2345" s="119">
        <f t="shared" si="37"/>
        <v>0</v>
      </c>
      <c r="Q2345" s="120" t="s">
        <v>30</v>
      </c>
      <c r="R2345" s="121" t="s">
        <v>4276</v>
      </c>
      <c r="S2345" s="120" t="s">
        <v>147</v>
      </c>
      <c r="T2345" s="120" t="s">
        <v>147</v>
      </c>
    </row>
    <row r="2346" spans="7:20" s="145" customFormat="1" hidden="1">
      <c r="G2346" s="152"/>
      <c r="K2346" s="128"/>
      <c r="M2346" s="114" t="s">
        <v>3139</v>
      </c>
      <c r="N2346" s="118">
        <v>1.2</v>
      </c>
      <c r="O2346" s="118">
        <v>27.6</v>
      </c>
      <c r="P2346" s="119">
        <f t="shared" si="37"/>
        <v>0</v>
      </c>
      <c r="Q2346" s="120" t="s">
        <v>30</v>
      </c>
      <c r="R2346" s="121" t="s">
        <v>3894</v>
      </c>
      <c r="S2346" s="120" t="s">
        <v>147</v>
      </c>
      <c r="T2346" s="120" t="s">
        <v>147</v>
      </c>
    </row>
    <row r="2347" spans="7:20" s="145" customFormat="1" hidden="1">
      <c r="G2347" s="152"/>
      <c r="K2347" s="128"/>
      <c r="M2347" s="114" t="s">
        <v>3140</v>
      </c>
      <c r="N2347" s="118">
        <v>0.9</v>
      </c>
      <c r="O2347" s="118">
        <v>0.8</v>
      </c>
      <c r="P2347" s="119">
        <f t="shared" si="37"/>
        <v>0</v>
      </c>
      <c r="Q2347" s="120" t="s">
        <v>30</v>
      </c>
      <c r="R2347" s="121" t="s">
        <v>4464</v>
      </c>
      <c r="S2347" s="120" t="s">
        <v>147</v>
      </c>
      <c r="T2347" s="120" t="s">
        <v>147</v>
      </c>
    </row>
    <row r="2348" spans="7:20" s="145" customFormat="1" hidden="1">
      <c r="G2348" s="152"/>
      <c r="K2348" s="128"/>
      <c r="M2348" s="114" t="s">
        <v>3250</v>
      </c>
      <c r="N2348" s="118">
        <v>0.9</v>
      </c>
      <c r="O2348" s="118">
        <v>11.5</v>
      </c>
      <c r="P2348" s="119">
        <f t="shared" si="37"/>
        <v>0</v>
      </c>
      <c r="Q2348" s="120" t="s">
        <v>30</v>
      </c>
      <c r="R2348" s="121" t="s">
        <v>3889</v>
      </c>
      <c r="S2348" s="120" t="s">
        <v>147</v>
      </c>
      <c r="T2348" s="120" t="s">
        <v>147</v>
      </c>
    </row>
    <row r="2349" spans="7:20" s="145" customFormat="1" hidden="1">
      <c r="G2349" s="152"/>
      <c r="K2349" s="128"/>
      <c r="M2349" s="114" t="s">
        <v>3251</v>
      </c>
      <c r="N2349" s="118">
        <v>0.9</v>
      </c>
      <c r="O2349" s="118">
        <v>0.7</v>
      </c>
      <c r="P2349" s="119">
        <f t="shared" si="37"/>
        <v>0</v>
      </c>
      <c r="Q2349" s="120" t="s">
        <v>30</v>
      </c>
      <c r="R2349" s="121" t="s">
        <v>4464</v>
      </c>
      <c r="S2349" s="120" t="s">
        <v>147</v>
      </c>
      <c r="T2349" s="120" t="s">
        <v>147</v>
      </c>
    </row>
    <row r="2350" spans="7:20" s="145" customFormat="1" hidden="1">
      <c r="G2350" s="152"/>
      <c r="K2350" s="128"/>
      <c r="M2350" s="114" t="s">
        <v>3252</v>
      </c>
      <c r="N2350" s="118">
        <v>5.6</v>
      </c>
      <c r="O2350" s="118">
        <v>34.1</v>
      </c>
      <c r="P2350" s="119">
        <f t="shared" si="37"/>
        <v>0</v>
      </c>
      <c r="Q2350" s="122" t="s">
        <v>2852</v>
      </c>
      <c r="R2350" s="121" t="s">
        <v>4467</v>
      </c>
      <c r="S2350" s="120" t="s">
        <v>147</v>
      </c>
      <c r="T2350" s="120" t="s">
        <v>147</v>
      </c>
    </row>
    <row r="2351" spans="7:20" s="145" customFormat="1" hidden="1">
      <c r="G2351" s="152"/>
      <c r="K2351" s="128"/>
      <c r="M2351" s="114" t="s">
        <v>3253</v>
      </c>
      <c r="N2351" s="118">
        <v>5.9</v>
      </c>
      <c r="O2351" s="118">
        <v>31.6</v>
      </c>
      <c r="P2351" s="119">
        <f t="shared" si="37"/>
        <v>0</v>
      </c>
      <c r="Q2351" s="122" t="s">
        <v>1172</v>
      </c>
      <c r="R2351" s="121" t="s">
        <v>4252</v>
      </c>
      <c r="S2351" s="120" t="s">
        <v>147</v>
      </c>
      <c r="T2351" s="120" t="s">
        <v>147</v>
      </c>
    </row>
    <row r="2352" spans="7:20" s="145" customFormat="1" hidden="1">
      <c r="G2352" s="152"/>
      <c r="K2352" s="128"/>
      <c r="M2352" s="114" t="s">
        <v>3254</v>
      </c>
      <c r="N2352" s="118">
        <v>4.9000000000000004</v>
      </c>
      <c r="O2352" s="118">
        <v>33.1</v>
      </c>
      <c r="P2352" s="119">
        <f t="shared" si="37"/>
        <v>0</v>
      </c>
      <c r="Q2352" s="122" t="s">
        <v>586</v>
      </c>
      <c r="R2352" s="121" t="s">
        <v>4260</v>
      </c>
      <c r="S2352" s="120" t="s">
        <v>147</v>
      </c>
      <c r="T2352" s="120" t="s">
        <v>147</v>
      </c>
    </row>
    <row r="2353" spans="7:20" s="145" customFormat="1" hidden="1">
      <c r="G2353" s="152"/>
      <c r="K2353" s="128"/>
      <c r="M2353" s="114" t="s">
        <v>3255</v>
      </c>
      <c r="N2353" s="118">
        <v>5.2</v>
      </c>
      <c r="O2353" s="118">
        <v>30.8</v>
      </c>
      <c r="P2353" s="119">
        <f t="shared" si="37"/>
        <v>0</v>
      </c>
      <c r="Q2353" s="122" t="s">
        <v>141</v>
      </c>
      <c r="R2353" s="121" t="s">
        <v>4076</v>
      </c>
      <c r="S2353" s="120" t="s">
        <v>147</v>
      </c>
      <c r="T2353" s="120" t="s">
        <v>147</v>
      </c>
    </row>
    <row r="2354" spans="7:20" s="145" customFormat="1" hidden="1">
      <c r="G2354" s="152"/>
      <c r="K2354" s="128"/>
      <c r="M2354" s="114" t="s">
        <v>3256</v>
      </c>
      <c r="N2354" s="118">
        <v>5.2</v>
      </c>
      <c r="O2354" s="118">
        <v>31.5</v>
      </c>
      <c r="P2354" s="119">
        <f t="shared" si="37"/>
        <v>0</v>
      </c>
      <c r="Q2354" s="122" t="s">
        <v>2294</v>
      </c>
      <c r="R2354" s="121" t="s">
        <v>4564</v>
      </c>
      <c r="S2354" s="120" t="s">
        <v>147</v>
      </c>
      <c r="T2354" s="120" t="s">
        <v>147</v>
      </c>
    </row>
    <row r="2355" spans="7:20" s="145" customFormat="1" hidden="1">
      <c r="G2355" s="152"/>
      <c r="K2355" s="128"/>
      <c r="M2355" s="114" t="s">
        <v>3257</v>
      </c>
      <c r="N2355" s="118">
        <v>5.5</v>
      </c>
      <c r="O2355" s="118">
        <v>29.1</v>
      </c>
      <c r="P2355" s="119">
        <f t="shared" si="37"/>
        <v>0</v>
      </c>
      <c r="Q2355" s="122" t="s">
        <v>586</v>
      </c>
      <c r="R2355" s="121" t="s">
        <v>4026</v>
      </c>
      <c r="S2355" s="120" t="s">
        <v>147</v>
      </c>
      <c r="T2355" s="120" t="s">
        <v>147</v>
      </c>
    </row>
    <row r="2356" spans="7:20" s="145" customFormat="1" hidden="1">
      <c r="G2356" s="152"/>
      <c r="K2356" s="128"/>
      <c r="M2356" s="114" t="s">
        <v>3364</v>
      </c>
      <c r="N2356" s="118">
        <v>5.8</v>
      </c>
      <c r="O2356" s="118">
        <v>37.299999999999997</v>
      </c>
      <c r="P2356" s="119">
        <f t="shared" si="37"/>
        <v>0</v>
      </c>
      <c r="Q2356" s="122" t="s">
        <v>377</v>
      </c>
      <c r="R2356" s="121" t="s">
        <v>4229</v>
      </c>
      <c r="S2356" s="120" t="s">
        <v>147</v>
      </c>
      <c r="T2356" s="120" t="s">
        <v>147</v>
      </c>
    </row>
    <row r="2357" spans="7:20" s="145" customFormat="1" hidden="1">
      <c r="G2357" s="152"/>
      <c r="K2357" s="128"/>
      <c r="M2357" s="114" t="s">
        <v>3365</v>
      </c>
      <c r="N2357" s="118">
        <v>6.2</v>
      </c>
      <c r="O2357" s="118">
        <v>34.700000000000003</v>
      </c>
      <c r="P2357" s="119">
        <f t="shared" si="37"/>
        <v>0</v>
      </c>
      <c r="Q2357" s="122" t="s">
        <v>189</v>
      </c>
      <c r="R2357" s="121" t="s">
        <v>3911</v>
      </c>
      <c r="S2357" s="120" t="s">
        <v>147</v>
      </c>
      <c r="T2357" s="120" t="s">
        <v>147</v>
      </c>
    </row>
    <row r="2358" spans="7:20" s="145" customFormat="1" hidden="1">
      <c r="G2358" s="152"/>
      <c r="K2358" s="128"/>
      <c r="M2358" s="114" t="s">
        <v>3366</v>
      </c>
      <c r="N2358" s="118">
        <v>3.3</v>
      </c>
      <c r="O2358" s="118">
        <v>28.7</v>
      </c>
      <c r="P2358" s="119">
        <f t="shared" si="37"/>
        <v>0</v>
      </c>
      <c r="Q2358" s="122" t="s">
        <v>954</v>
      </c>
      <c r="R2358" s="121" t="s">
        <v>4031</v>
      </c>
      <c r="S2358" s="120" t="s">
        <v>147</v>
      </c>
      <c r="T2358" s="120" t="s">
        <v>147</v>
      </c>
    </row>
    <row r="2359" spans="7:20" s="145" customFormat="1" hidden="1">
      <c r="G2359" s="152"/>
      <c r="K2359" s="128"/>
      <c r="M2359" s="114" t="s">
        <v>3367</v>
      </c>
      <c r="N2359" s="118">
        <v>8.9</v>
      </c>
      <c r="O2359" s="118">
        <v>77.599999999999994</v>
      </c>
      <c r="P2359" s="119">
        <f t="shared" si="37"/>
        <v>0</v>
      </c>
      <c r="Q2359" s="122" t="s">
        <v>737</v>
      </c>
      <c r="R2359" s="121" t="s">
        <v>3775</v>
      </c>
      <c r="S2359" s="120" t="s">
        <v>147</v>
      </c>
      <c r="T2359" s="120" t="s">
        <v>147</v>
      </c>
    </row>
    <row r="2360" spans="7:20" s="145" customFormat="1" hidden="1">
      <c r="G2360" s="152"/>
      <c r="K2360" s="128"/>
      <c r="M2360" s="114" t="s">
        <v>3259</v>
      </c>
      <c r="N2360" s="118">
        <v>3.2</v>
      </c>
      <c r="O2360" s="118">
        <v>35.299999999999997</v>
      </c>
      <c r="P2360" s="119">
        <f t="shared" si="37"/>
        <v>0</v>
      </c>
      <c r="Q2360" s="120" t="s">
        <v>147</v>
      </c>
      <c r="R2360" s="121" t="s">
        <v>4076</v>
      </c>
      <c r="S2360" s="120" t="s">
        <v>147</v>
      </c>
      <c r="T2360" s="120" t="s">
        <v>147</v>
      </c>
    </row>
    <row r="2361" spans="7:20" s="145" customFormat="1" hidden="1">
      <c r="G2361" s="152"/>
      <c r="K2361" s="128"/>
      <c r="M2361" s="114" t="s">
        <v>3260</v>
      </c>
      <c r="N2361" s="118">
        <v>7.5</v>
      </c>
      <c r="O2361" s="118">
        <v>82.1</v>
      </c>
      <c r="P2361" s="119">
        <f t="shared" si="37"/>
        <v>0</v>
      </c>
      <c r="Q2361" s="120" t="s">
        <v>147</v>
      </c>
      <c r="R2361" s="121" t="s">
        <v>4284</v>
      </c>
      <c r="S2361" s="120" t="s">
        <v>147</v>
      </c>
      <c r="T2361" s="120" t="s">
        <v>147</v>
      </c>
    </row>
    <row r="2362" spans="7:20" s="145" customFormat="1" hidden="1">
      <c r="G2362" s="152"/>
      <c r="K2362" s="128"/>
      <c r="M2362" s="114" t="s">
        <v>3261</v>
      </c>
      <c r="N2362" s="118">
        <v>3.6</v>
      </c>
      <c r="O2362" s="118">
        <v>29.2</v>
      </c>
      <c r="P2362" s="119">
        <f t="shared" si="37"/>
        <v>0</v>
      </c>
      <c r="Q2362" s="122" t="s">
        <v>2803</v>
      </c>
      <c r="R2362" s="121" t="s">
        <v>4149</v>
      </c>
      <c r="S2362" s="120" t="s">
        <v>147</v>
      </c>
      <c r="T2362" s="120" t="s">
        <v>147</v>
      </c>
    </row>
    <row r="2363" spans="7:20" s="145" customFormat="1" hidden="1">
      <c r="G2363" s="152"/>
      <c r="K2363" s="128"/>
      <c r="M2363" s="114" t="s">
        <v>3371</v>
      </c>
      <c r="N2363" s="118">
        <v>7.7</v>
      </c>
      <c r="O2363" s="118">
        <v>77</v>
      </c>
      <c r="P2363" s="119">
        <f t="shared" si="37"/>
        <v>0</v>
      </c>
      <c r="Q2363" s="122" t="s">
        <v>1626</v>
      </c>
      <c r="R2363" s="121" t="s">
        <v>3833</v>
      </c>
      <c r="S2363" s="120" t="s">
        <v>147</v>
      </c>
      <c r="T2363" s="120" t="s">
        <v>147</v>
      </c>
    </row>
    <row r="2364" spans="7:20" s="145" customFormat="1" hidden="1">
      <c r="G2364" s="152"/>
      <c r="K2364" s="128"/>
      <c r="M2364" s="114" t="s">
        <v>3372</v>
      </c>
      <c r="N2364" s="118">
        <v>3.9</v>
      </c>
      <c r="O2364" s="118">
        <v>28.1</v>
      </c>
      <c r="P2364" s="119">
        <f t="shared" si="37"/>
        <v>0</v>
      </c>
      <c r="Q2364" s="122" t="s">
        <v>875</v>
      </c>
      <c r="R2364" s="121" t="s">
        <v>3969</v>
      </c>
      <c r="S2364" s="120" t="s">
        <v>147</v>
      </c>
      <c r="T2364" s="120" t="s">
        <v>147</v>
      </c>
    </row>
    <row r="2365" spans="7:20" s="145" customFormat="1" hidden="1">
      <c r="G2365" s="152"/>
      <c r="K2365" s="128"/>
      <c r="M2365" s="114" t="s">
        <v>3373</v>
      </c>
      <c r="N2365" s="118">
        <v>4.3</v>
      </c>
      <c r="O2365" s="118">
        <v>33.299999999999997</v>
      </c>
      <c r="P2365" s="119">
        <f t="shared" si="37"/>
        <v>0</v>
      </c>
      <c r="Q2365" s="122" t="s">
        <v>982</v>
      </c>
      <c r="R2365" s="121" t="s">
        <v>4229</v>
      </c>
      <c r="S2365" s="120" t="s">
        <v>147</v>
      </c>
      <c r="T2365" s="120" t="s">
        <v>147</v>
      </c>
    </row>
    <row r="2366" spans="7:20" s="145" customFormat="1" hidden="1">
      <c r="G2366" s="152"/>
      <c r="K2366" s="128"/>
      <c r="M2366" s="114" t="s">
        <v>3154</v>
      </c>
      <c r="N2366" s="118">
        <v>2.5</v>
      </c>
      <c r="O2366" s="118">
        <v>24.3</v>
      </c>
      <c r="P2366" s="119">
        <f t="shared" si="37"/>
        <v>0</v>
      </c>
      <c r="Q2366" s="122" t="s">
        <v>392</v>
      </c>
      <c r="R2366" s="121" t="s">
        <v>3785</v>
      </c>
      <c r="S2366" s="120" t="s">
        <v>147</v>
      </c>
      <c r="T2366" s="120" t="s">
        <v>147</v>
      </c>
    </row>
    <row r="2367" spans="7:20" s="145" customFormat="1" hidden="1">
      <c r="G2367" s="152"/>
      <c r="K2367" s="128"/>
      <c r="M2367" s="114" t="s">
        <v>2932</v>
      </c>
      <c r="N2367" s="118">
        <v>4.0999999999999996</v>
      </c>
      <c r="O2367" s="118">
        <v>33.9</v>
      </c>
      <c r="P2367" s="119">
        <f t="shared" si="37"/>
        <v>0</v>
      </c>
      <c r="Q2367" s="122" t="s">
        <v>213</v>
      </c>
      <c r="R2367" s="121" t="s">
        <v>3970</v>
      </c>
      <c r="S2367" s="120" t="s">
        <v>147</v>
      </c>
      <c r="T2367" s="120" t="s">
        <v>147</v>
      </c>
    </row>
    <row r="2368" spans="7:20" s="145" customFormat="1" hidden="1">
      <c r="G2368" s="152"/>
      <c r="K2368" s="128"/>
      <c r="M2368" s="114" t="s">
        <v>2933</v>
      </c>
      <c r="N2368" s="118">
        <v>7</v>
      </c>
      <c r="O2368" s="118">
        <v>80.400000000000006</v>
      </c>
      <c r="P2368" s="119">
        <f t="shared" si="37"/>
        <v>0</v>
      </c>
      <c r="Q2368" s="122" t="s">
        <v>774</v>
      </c>
      <c r="R2368" s="121" t="s">
        <v>3915</v>
      </c>
      <c r="S2368" s="120" t="s">
        <v>147</v>
      </c>
      <c r="T2368" s="120" t="s">
        <v>147</v>
      </c>
    </row>
    <row r="2369" spans="7:20" s="145" customFormat="1" hidden="1">
      <c r="G2369" s="152"/>
      <c r="K2369" s="128"/>
      <c r="M2369" s="114" t="s">
        <v>3037</v>
      </c>
      <c r="N2369" s="118">
        <v>3.7</v>
      </c>
      <c r="O2369" s="118">
        <v>34</v>
      </c>
      <c r="P2369" s="119">
        <f t="shared" si="37"/>
        <v>0</v>
      </c>
      <c r="Q2369" s="122" t="s">
        <v>426</v>
      </c>
      <c r="R2369" s="121" t="s">
        <v>4125</v>
      </c>
      <c r="S2369" s="120" t="s">
        <v>147</v>
      </c>
      <c r="T2369" s="120" t="s">
        <v>147</v>
      </c>
    </row>
    <row r="2370" spans="7:20" s="145" customFormat="1" hidden="1">
      <c r="G2370" s="152"/>
      <c r="K2370" s="128"/>
      <c r="M2370" s="114" t="s">
        <v>3038</v>
      </c>
      <c r="N2370" s="118">
        <v>8</v>
      </c>
      <c r="O2370" s="118">
        <v>83.3</v>
      </c>
      <c r="P2370" s="119">
        <f t="shared" si="37"/>
        <v>0</v>
      </c>
      <c r="Q2370" s="122" t="s">
        <v>3039</v>
      </c>
      <c r="R2370" s="121" t="s">
        <v>4217</v>
      </c>
      <c r="S2370" s="120" t="s">
        <v>147</v>
      </c>
      <c r="T2370" s="120" t="s">
        <v>147</v>
      </c>
    </row>
    <row r="2371" spans="7:20" s="145" customFormat="1" hidden="1">
      <c r="G2371" s="152"/>
      <c r="K2371" s="128"/>
      <c r="M2371" s="114" t="s">
        <v>3164</v>
      </c>
      <c r="N2371" s="118">
        <v>2.2999999999999998</v>
      </c>
      <c r="O2371" s="118">
        <v>32.1</v>
      </c>
      <c r="P2371" s="119">
        <f t="shared" si="37"/>
        <v>0</v>
      </c>
      <c r="Q2371" s="122" t="s">
        <v>287</v>
      </c>
      <c r="R2371" s="121" t="s">
        <v>4027</v>
      </c>
      <c r="S2371" s="120" t="s">
        <v>147</v>
      </c>
      <c r="T2371" s="120" t="s">
        <v>147</v>
      </c>
    </row>
    <row r="2372" spans="7:20" s="145" customFormat="1" hidden="1">
      <c r="G2372" s="152"/>
      <c r="K2372" s="128"/>
      <c r="M2372" s="114" t="s">
        <v>3165</v>
      </c>
      <c r="N2372" s="118">
        <v>6.4</v>
      </c>
      <c r="O2372" s="118">
        <v>84.5</v>
      </c>
      <c r="P2372" s="119">
        <f t="shared" si="37"/>
        <v>0</v>
      </c>
      <c r="Q2372" s="122" t="s">
        <v>799</v>
      </c>
      <c r="R2372" s="121" t="s">
        <v>4065</v>
      </c>
      <c r="S2372" s="120" t="s">
        <v>147</v>
      </c>
      <c r="T2372" s="120" t="s">
        <v>147</v>
      </c>
    </row>
    <row r="2373" spans="7:20" s="145" customFormat="1" hidden="1">
      <c r="G2373" s="152"/>
      <c r="K2373" s="128"/>
      <c r="M2373" s="114" t="s">
        <v>2945</v>
      </c>
      <c r="N2373" s="118">
        <v>2.8</v>
      </c>
      <c r="O2373" s="118">
        <v>26.5</v>
      </c>
      <c r="P2373" s="119">
        <f t="shared" si="37"/>
        <v>0</v>
      </c>
      <c r="Q2373" s="122" t="s">
        <v>940</v>
      </c>
      <c r="R2373" s="121" t="s">
        <v>3904</v>
      </c>
      <c r="S2373" s="120" t="s">
        <v>147</v>
      </c>
      <c r="T2373" s="120" t="s">
        <v>147</v>
      </c>
    </row>
    <row r="2374" spans="7:20" s="145" customFormat="1" hidden="1">
      <c r="G2374" s="152"/>
      <c r="K2374" s="128"/>
      <c r="M2374" s="114" t="s">
        <v>2946</v>
      </c>
      <c r="N2374" s="118">
        <v>3.5</v>
      </c>
      <c r="O2374" s="118">
        <v>32.200000000000003</v>
      </c>
      <c r="P2374" s="119">
        <f t="shared" si="37"/>
        <v>0</v>
      </c>
      <c r="Q2374" s="122" t="s">
        <v>287</v>
      </c>
      <c r="R2374" s="121" t="s">
        <v>4032</v>
      </c>
      <c r="S2374" s="120" t="s">
        <v>147</v>
      </c>
      <c r="T2374" s="120" t="s">
        <v>147</v>
      </c>
    </row>
    <row r="2375" spans="7:20" s="145" customFormat="1" hidden="1">
      <c r="G2375" s="152"/>
      <c r="K2375" s="128"/>
      <c r="M2375" s="114" t="s">
        <v>3167</v>
      </c>
      <c r="N2375" s="118">
        <v>8.1</v>
      </c>
      <c r="O2375" s="118">
        <v>83.8</v>
      </c>
      <c r="P2375" s="119">
        <f t="shared" si="37"/>
        <v>0</v>
      </c>
      <c r="Q2375" s="122" t="s">
        <v>841</v>
      </c>
      <c r="R2375" s="121" t="s">
        <v>4478</v>
      </c>
      <c r="S2375" s="120" t="s">
        <v>147</v>
      </c>
      <c r="T2375" s="120" t="s">
        <v>147</v>
      </c>
    </row>
    <row r="2376" spans="7:20" s="145" customFormat="1" hidden="1">
      <c r="G2376" s="152"/>
      <c r="K2376" s="128"/>
      <c r="M2376" s="114" t="s">
        <v>3168</v>
      </c>
      <c r="N2376" s="118">
        <v>8.1</v>
      </c>
      <c r="O2376" s="118">
        <v>83.7</v>
      </c>
      <c r="P2376" s="119">
        <f t="shared" si="37"/>
        <v>0</v>
      </c>
      <c r="Q2376" s="122" t="s">
        <v>647</v>
      </c>
      <c r="R2376" s="121" t="s">
        <v>4390</v>
      </c>
      <c r="S2376" s="120" t="s">
        <v>147</v>
      </c>
      <c r="T2376" s="120" t="s">
        <v>147</v>
      </c>
    </row>
    <row r="2377" spans="7:20" s="145" customFormat="1" hidden="1">
      <c r="G2377" s="152"/>
      <c r="K2377" s="128"/>
      <c r="M2377" s="114" t="s">
        <v>3166</v>
      </c>
      <c r="N2377" s="118">
        <v>3.2</v>
      </c>
      <c r="O2377" s="118">
        <v>32.200000000000003</v>
      </c>
      <c r="P2377" s="119">
        <f t="shared" si="37"/>
        <v>0</v>
      </c>
      <c r="Q2377" s="122" t="s">
        <v>287</v>
      </c>
      <c r="R2377" s="121" t="s">
        <v>4032</v>
      </c>
      <c r="S2377" s="120" t="s">
        <v>147</v>
      </c>
      <c r="T2377" s="120" t="s">
        <v>147</v>
      </c>
    </row>
    <row r="2378" spans="7:20" s="145" customFormat="1" hidden="1">
      <c r="G2378" s="152"/>
      <c r="K2378" s="128"/>
      <c r="M2378" s="114" t="s">
        <v>3278</v>
      </c>
      <c r="N2378" s="118">
        <v>6.4</v>
      </c>
      <c r="O2378" s="118">
        <v>85.2</v>
      </c>
      <c r="P2378" s="119">
        <f t="shared" si="37"/>
        <v>0</v>
      </c>
      <c r="Q2378" s="122" t="s">
        <v>954</v>
      </c>
      <c r="R2378" s="121" t="s">
        <v>4055</v>
      </c>
      <c r="S2378" s="120" t="s">
        <v>147</v>
      </c>
      <c r="T2378" s="120" t="s">
        <v>147</v>
      </c>
    </row>
    <row r="2379" spans="7:20" s="145" customFormat="1" hidden="1">
      <c r="G2379" s="152"/>
      <c r="K2379" s="128"/>
      <c r="M2379" s="114" t="s">
        <v>3279</v>
      </c>
      <c r="N2379" s="118">
        <v>2.8</v>
      </c>
      <c r="O2379" s="118">
        <v>31.1</v>
      </c>
      <c r="P2379" s="119">
        <f t="shared" si="37"/>
        <v>0</v>
      </c>
      <c r="Q2379" s="122" t="s">
        <v>287</v>
      </c>
      <c r="R2379" s="121" t="s">
        <v>4031</v>
      </c>
      <c r="S2379" s="120" t="s">
        <v>147</v>
      </c>
      <c r="T2379" s="120" t="s">
        <v>147</v>
      </c>
    </row>
    <row r="2380" spans="7:20" s="145" customFormat="1" hidden="1">
      <c r="G2380" s="152"/>
      <c r="K2380" s="128"/>
      <c r="M2380" s="114" t="s">
        <v>3280</v>
      </c>
      <c r="N2380" s="118">
        <v>3</v>
      </c>
      <c r="O2380" s="118">
        <v>34.700000000000003</v>
      </c>
      <c r="P2380" s="119">
        <f t="shared" si="37"/>
        <v>0</v>
      </c>
      <c r="Q2380" s="122" t="s">
        <v>476</v>
      </c>
      <c r="R2380" s="121" t="s">
        <v>3735</v>
      </c>
      <c r="S2380" s="120" t="s">
        <v>147</v>
      </c>
      <c r="T2380" s="120" t="s">
        <v>147</v>
      </c>
    </row>
    <row r="2381" spans="7:20" s="145" customFormat="1" hidden="1">
      <c r="G2381" s="152"/>
      <c r="K2381" s="128"/>
      <c r="M2381" s="114" t="s">
        <v>3281</v>
      </c>
      <c r="N2381" s="118">
        <v>7</v>
      </c>
      <c r="O2381" s="118">
        <v>82.3</v>
      </c>
      <c r="P2381" s="119">
        <f t="shared" ref="P2381:P2444" si="38">SUM(S2381:T2381)</f>
        <v>0</v>
      </c>
      <c r="Q2381" s="122" t="s">
        <v>424</v>
      </c>
      <c r="R2381" s="121" t="s">
        <v>4312</v>
      </c>
      <c r="S2381" s="120" t="s">
        <v>147</v>
      </c>
      <c r="T2381" s="120" t="s">
        <v>147</v>
      </c>
    </row>
    <row r="2382" spans="7:20" s="145" customFormat="1" hidden="1">
      <c r="G2382" s="152"/>
      <c r="K2382" s="128"/>
      <c r="M2382" s="114" t="s">
        <v>3282</v>
      </c>
      <c r="N2382" s="118">
        <v>6.7</v>
      </c>
      <c r="O2382" s="118">
        <v>85.1</v>
      </c>
      <c r="P2382" s="119">
        <f t="shared" si="38"/>
        <v>0</v>
      </c>
      <c r="Q2382" s="122" t="s">
        <v>690</v>
      </c>
      <c r="R2382" s="121" t="s">
        <v>3775</v>
      </c>
      <c r="S2382" s="120" t="s">
        <v>147</v>
      </c>
      <c r="T2382" s="120" t="s">
        <v>147</v>
      </c>
    </row>
    <row r="2383" spans="7:20" s="145" customFormat="1" hidden="1">
      <c r="G2383" s="152"/>
      <c r="K2383" s="128"/>
      <c r="M2383" s="114" t="s">
        <v>3178</v>
      </c>
      <c r="N2383" s="118">
        <v>5.6</v>
      </c>
      <c r="O2383" s="118">
        <v>85.6</v>
      </c>
      <c r="P2383" s="119">
        <f t="shared" si="38"/>
        <v>0</v>
      </c>
      <c r="Q2383" s="122" t="s">
        <v>364</v>
      </c>
      <c r="R2383" s="121" t="s">
        <v>4065</v>
      </c>
      <c r="S2383" s="120" t="s">
        <v>147</v>
      </c>
      <c r="T2383" s="120" t="s">
        <v>147</v>
      </c>
    </row>
    <row r="2384" spans="7:20" s="145" customFormat="1" hidden="1">
      <c r="G2384" s="152"/>
      <c r="K2384" s="128"/>
      <c r="M2384" s="114" t="s">
        <v>3179</v>
      </c>
      <c r="N2384" s="118">
        <v>5.3</v>
      </c>
      <c r="O2384" s="118">
        <v>31.7</v>
      </c>
      <c r="P2384" s="119">
        <f t="shared" si="38"/>
        <v>0</v>
      </c>
      <c r="Q2384" s="122" t="s">
        <v>56</v>
      </c>
      <c r="R2384" s="121" t="s">
        <v>4145</v>
      </c>
      <c r="S2384" s="120" t="s">
        <v>147</v>
      </c>
      <c r="T2384" s="120" t="s">
        <v>147</v>
      </c>
    </row>
    <row r="2385" spans="7:20" s="145" customFormat="1" hidden="1">
      <c r="G2385" s="152"/>
      <c r="K2385" s="128"/>
      <c r="M2385" s="114" t="s">
        <v>3066</v>
      </c>
      <c r="N2385" s="118">
        <v>12.2</v>
      </c>
      <c r="O2385" s="118">
        <v>75.8</v>
      </c>
      <c r="P2385" s="119">
        <f t="shared" si="38"/>
        <v>0</v>
      </c>
      <c r="Q2385" s="122" t="s">
        <v>690</v>
      </c>
      <c r="R2385" s="121" t="s">
        <v>4471</v>
      </c>
      <c r="S2385" s="120" t="s">
        <v>147</v>
      </c>
      <c r="T2385" s="120" t="s">
        <v>147</v>
      </c>
    </row>
    <row r="2386" spans="7:20" s="145" customFormat="1" hidden="1">
      <c r="G2386" s="152"/>
      <c r="K2386" s="128"/>
      <c r="M2386" s="114" t="s">
        <v>3299</v>
      </c>
      <c r="N2386" s="118">
        <v>8.9</v>
      </c>
      <c r="O2386" s="118">
        <v>25.3</v>
      </c>
      <c r="P2386" s="119">
        <f t="shared" si="38"/>
        <v>0</v>
      </c>
      <c r="Q2386" s="122" t="s">
        <v>1478</v>
      </c>
      <c r="R2386" s="121" t="s">
        <v>22</v>
      </c>
      <c r="S2386" s="120" t="s">
        <v>147</v>
      </c>
      <c r="T2386" s="120" t="s">
        <v>147</v>
      </c>
    </row>
    <row r="2387" spans="7:20" s="145" customFormat="1" hidden="1">
      <c r="G2387" s="152"/>
      <c r="K2387" s="128"/>
      <c r="M2387" s="114" t="s">
        <v>3300</v>
      </c>
      <c r="N2387" s="118">
        <v>3.3</v>
      </c>
      <c r="O2387" s="118">
        <v>35.6</v>
      </c>
      <c r="P2387" s="119">
        <f t="shared" si="38"/>
        <v>0</v>
      </c>
      <c r="Q2387" s="122" t="s">
        <v>924</v>
      </c>
      <c r="R2387" s="121" t="s">
        <v>4121</v>
      </c>
      <c r="S2387" s="120" t="s">
        <v>147</v>
      </c>
      <c r="T2387" s="120" t="s">
        <v>147</v>
      </c>
    </row>
    <row r="2388" spans="7:20" s="145" customFormat="1" hidden="1">
      <c r="G2388" s="152"/>
      <c r="K2388" s="128"/>
      <c r="M2388" s="114" t="s">
        <v>3301</v>
      </c>
      <c r="N2388" s="118">
        <v>4</v>
      </c>
      <c r="O2388" s="118">
        <v>17.3</v>
      </c>
      <c r="P2388" s="119">
        <f t="shared" si="38"/>
        <v>0</v>
      </c>
      <c r="Q2388" s="122" t="s">
        <v>875</v>
      </c>
      <c r="R2388" s="121" t="s">
        <v>4398</v>
      </c>
      <c r="S2388" s="120" t="s">
        <v>147</v>
      </c>
      <c r="T2388" s="120" t="s">
        <v>147</v>
      </c>
    </row>
    <row r="2389" spans="7:20" s="145" customFormat="1" hidden="1">
      <c r="G2389" s="152"/>
      <c r="K2389" s="128"/>
      <c r="M2389" s="114" t="s">
        <v>3302</v>
      </c>
      <c r="N2389" s="118">
        <v>3.8</v>
      </c>
      <c r="O2389" s="118">
        <v>18.5</v>
      </c>
      <c r="P2389" s="119">
        <f t="shared" si="38"/>
        <v>0</v>
      </c>
      <c r="Q2389" s="122" t="s">
        <v>2353</v>
      </c>
      <c r="R2389" s="121" t="s">
        <v>3918</v>
      </c>
      <c r="S2389" s="120" t="s">
        <v>147</v>
      </c>
      <c r="T2389" s="120" t="s">
        <v>147</v>
      </c>
    </row>
    <row r="2390" spans="7:20" s="145" customFormat="1" hidden="1">
      <c r="G2390" s="152"/>
      <c r="K2390" s="128"/>
      <c r="M2390" s="114" t="s">
        <v>3186</v>
      </c>
      <c r="N2390" s="118">
        <v>5.6</v>
      </c>
      <c r="O2390" s="118">
        <v>30.8</v>
      </c>
      <c r="P2390" s="119">
        <f t="shared" si="38"/>
        <v>0</v>
      </c>
      <c r="Q2390" s="122" t="s">
        <v>1146</v>
      </c>
      <c r="R2390" s="121" t="s">
        <v>3944</v>
      </c>
      <c r="S2390" s="120" t="s">
        <v>147</v>
      </c>
      <c r="T2390" s="120" t="s">
        <v>147</v>
      </c>
    </row>
    <row r="2391" spans="7:20" s="145" customFormat="1" hidden="1">
      <c r="G2391" s="152"/>
      <c r="K2391" s="128"/>
      <c r="M2391" s="114" t="s">
        <v>3187</v>
      </c>
      <c r="N2391" s="118">
        <v>5.6</v>
      </c>
      <c r="O2391" s="118">
        <v>30.8</v>
      </c>
      <c r="P2391" s="119">
        <f t="shared" si="38"/>
        <v>0</v>
      </c>
      <c r="Q2391" s="122" t="s">
        <v>797</v>
      </c>
      <c r="R2391" s="121" t="s">
        <v>3944</v>
      </c>
      <c r="S2391" s="120" t="s">
        <v>147</v>
      </c>
      <c r="T2391" s="120" t="s">
        <v>147</v>
      </c>
    </row>
    <row r="2392" spans="7:20" s="145" customFormat="1" hidden="1">
      <c r="G2392" s="152"/>
      <c r="K2392" s="128"/>
      <c r="M2392" s="114" t="s">
        <v>3188</v>
      </c>
      <c r="N2392" s="118">
        <v>8</v>
      </c>
      <c r="O2392" s="118">
        <v>16</v>
      </c>
      <c r="P2392" s="119">
        <f t="shared" si="38"/>
        <v>0</v>
      </c>
      <c r="Q2392" s="122" t="s">
        <v>3189</v>
      </c>
      <c r="R2392" s="121" t="s">
        <v>4129</v>
      </c>
      <c r="S2392" s="120" t="s">
        <v>147</v>
      </c>
      <c r="T2392" s="120" t="s">
        <v>147</v>
      </c>
    </row>
    <row r="2393" spans="7:20" s="145" customFormat="1" hidden="1">
      <c r="G2393" s="152"/>
      <c r="K2393" s="128"/>
      <c r="M2393" s="114" t="s">
        <v>3303</v>
      </c>
      <c r="N2393" s="118">
        <v>8</v>
      </c>
      <c r="O2393" s="118">
        <v>16</v>
      </c>
      <c r="P2393" s="119">
        <f t="shared" si="38"/>
        <v>0</v>
      </c>
      <c r="Q2393" s="122" t="s">
        <v>581</v>
      </c>
      <c r="R2393" s="121" t="s">
        <v>4129</v>
      </c>
      <c r="S2393" s="120" t="s">
        <v>147</v>
      </c>
      <c r="T2393" s="120" t="s">
        <v>147</v>
      </c>
    </row>
    <row r="2394" spans="7:20" s="145" customFormat="1" hidden="1">
      <c r="G2394" s="152"/>
      <c r="K2394" s="128"/>
      <c r="M2394" s="114" t="s">
        <v>3304</v>
      </c>
      <c r="N2394" s="118">
        <v>8.9</v>
      </c>
      <c r="O2394" s="118">
        <v>22</v>
      </c>
      <c r="P2394" s="119">
        <f t="shared" si="38"/>
        <v>0</v>
      </c>
      <c r="Q2394" s="122" t="s">
        <v>661</v>
      </c>
      <c r="R2394" s="121" t="s">
        <v>3963</v>
      </c>
      <c r="S2394" s="120" t="s">
        <v>147</v>
      </c>
      <c r="T2394" s="120" t="s">
        <v>147</v>
      </c>
    </row>
    <row r="2395" spans="7:20" s="145" customFormat="1" hidden="1">
      <c r="G2395" s="152"/>
      <c r="K2395" s="128"/>
      <c r="M2395" s="114" t="s">
        <v>3305</v>
      </c>
      <c r="N2395" s="118">
        <v>8.9</v>
      </c>
      <c r="O2395" s="118">
        <v>22</v>
      </c>
      <c r="P2395" s="119">
        <f t="shared" si="38"/>
        <v>0</v>
      </c>
      <c r="Q2395" s="122" t="s">
        <v>1146</v>
      </c>
      <c r="R2395" s="121" t="s">
        <v>3963</v>
      </c>
      <c r="S2395" s="120" t="s">
        <v>147</v>
      </c>
      <c r="T2395" s="120" t="s">
        <v>147</v>
      </c>
    </row>
    <row r="2396" spans="7:20" s="145" customFormat="1" hidden="1">
      <c r="G2396" s="152"/>
      <c r="K2396" s="128"/>
      <c r="M2396" s="114" t="s">
        <v>3306</v>
      </c>
      <c r="N2396" s="118">
        <v>1.5</v>
      </c>
      <c r="O2396" s="118">
        <v>13.2</v>
      </c>
      <c r="P2396" s="119">
        <f t="shared" si="38"/>
        <v>0</v>
      </c>
      <c r="Q2396" s="122" t="s">
        <v>1244</v>
      </c>
      <c r="R2396" s="121" t="s">
        <v>3896</v>
      </c>
      <c r="S2396" s="120" t="s">
        <v>147</v>
      </c>
      <c r="T2396" s="120" t="s">
        <v>147</v>
      </c>
    </row>
    <row r="2397" spans="7:20" s="145" customFormat="1" hidden="1">
      <c r="G2397" s="152"/>
      <c r="K2397" s="128"/>
      <c r="M2397" s="114" t="s">
        <v>3307</v>
      </c>
      <c r="N2397" s="118">
        <v>1.5</v>
      </c>
      <c r="O2397" s="118">
        <v>13.2</v>
      </c>
      <c r="P2397" s="119">
        <f t="shared" si="38"/>
        <v>0</v>
      </c>
      <c r="Q2397" s="122" t="s">
        <v>586</v>
      </c>
      <c r="R2397" s="121" t="s">
        <v>3896</v>
      </c>
      <c r="S2397" s="120" t="s">
        <v>147</v>
      </c>
      <c r="T2397" s="120" t="s">
        <v>147</v>
      </c>
    </row>
    <row r="2398" spans="7:20" s="145" customFormat="1" hidden="1">
      <c r="G2398" s="152"/>
      <c r="K2398" s="128"/>
      <c r="M2398" s="114" t="s">
        <v>3308</v>
      </c>
      <c r="N2398" s="118">
        <v>5.3</v>
      </c>
      <c r="O2398" s="118">
        <v>61.8</v>
      </c>
      <c r="P2398" s="119">
        <f t="shared" si="38"/>
        <v>0</v>
      </c>
      <c r="Q2398" s="122" t="s">
        <v>604</v>
      </c>
      <c r="R2398" s="121" t="s">
        <v>4408</v>
      </c>
      <c r="S2398" s="120" t="s">
        <v>147</v>
      </c>
      <c r="T2398" s="120" t="s">
        <v>147</v>
      </c>
    </row>
    <row r="2399" spans="7:20" s="145" customFormat="1" hidden="1">
      <c r="G2399" s="152"/>
      <c r="K2399" s="128"/>
      <c r="M2399" s="114" t="s">
        <v>3309</v>
      </c>
      <c r="N2399" s="118">
        <v>14.7</v>
      </c>
      <c r="O2399" s="118">
        <v>10.3</v>
      </c>
      <c r="P2399" s="119">
        <f t="shared" si="38"/>
        <v>0</v>
      </c>
      <c r="Q2399" s="120" t="s">
        <v>369</v>
      </c>
      <c r="R2399" s="121" t="s">
        <v>4424</v>
      </c>
      <c r="S2399" s="120" t="s">
        <v>147</v>
      </c>
      <c r="T2399" s="120" t="s">
        <v>147</v>
      </c>
    </row>
    <row r="2400" spans="7:20" s="145" customFormat="1" hidden="1">
      <c r="G2400" s="152"/>
      <c r="K2400" s="128"/>
      <c r="M2400" s="114" t="s">
        <v>3418</v>
      </c>
      <c r="N2400" s="118">
        <v>13.7</v>
      </c>
      <c r="O2400" s="118">
        <v>9.6</v>
      </c>
      <c r="P2400" s="119">
        <f t="shared" si="38"/>
        <v>0</v>
      </c>
      <c r="Q2400" s="120" t="s">
        <v>1098</v>
      </c>
      <c r="R2400" s="121" t="s">
        <v>4248</v>
      </c>
      <c r="S2400" s="120" t="s">
        <v>147</v>
      </c>
      <c r="T2400" s="120" t="s">
        <v>147</v>
      </c>
    </row>
    <row r="2401" spans="7:20" s="145" customFormat="1" hidden="1">
      <c r="G2401" s="152"/>
      <c r="K2401" s="128"/>
      <c r="M2401" s="114" t="s">
        <v>3419</v>
      </c>
      <c r="N2401" s="118">
        <v>14.7</v>
      </c>
      <c r="O2401" s="118">
        <v>10.3</v>
      </c>
      <c r="P2401" s="119">
        <f t="shared" si="38"/>
        <v>0</v>
      </c>
      <c r="Q2401" s="120" t="s">
        <v>740</v>
      </c>
      <c r="R2401" s="121" t="s">
        <v>4424</v>
      </c>
      <c r="S2401" s="120" t="s">
        <v>147</v>
      </c>
      <c r="T2401" s="120" t="s">
        <v>147</v>
      </c>
    </row>
    <row r="2402" spans="7:20" s="145" customFormat="1" hidden="1">
      <c r="G2402" s="152"/>
      <c r="K2402" s="128"/>
      <c r="M2402" s="114" t="s">
        <v>3420</v>
      </c>
      <c r="N2402" s="118">
        <v>13.7</v>
      </c>
      <c r="O2402" s="118">
        <v>9.6</v>
      </c>
      <c r="P2402" s="119">
        <f t="shared" si="38"/>
        <v>0</v>
      </c>
      <c r="Q2402" s="120" t="s">
        <v>196</v>
      </c>
      <c r="R2402" s="121" t="s">
        <v>4248</v>
      </c>
      <c r="S2402" s="120" t="s">
        <v>147</v>
      </c>
      <c r="T2402" s="120" t="s">
        <v>147</v>
      </c>
    </row>
    <row r="2403" spans="7:20" s="145" customFormat="1" hidden="1">
      <c r="G2403" s="152"/>
      <c r="K2403" s="128"/>
      <c r="M2403" s="114" t="s">
        <v>3312</v>
      </c>
      <c r="N2403" s="118">
        <v>14.7</v>
      </c>
      <c r="O2403" s="118">
        <v>10.3</v>
      </c>
      <c r="P2403" s="119">
        <f t="shared" si="38"/>
        <v>0</v>
      </c>
      <c r="Q2403" s="122" t="s">
        <v>277</v>
      </c>
      <c r="R2403" s="121" t="s">
        <v>4424</v>
      </c>
      <c r="S2403" s="120" t="s">
        <v>147</v>
      </c>
      <c r="T2403" s="120" t="s">
        <v>147</v>
      </c>
    </row>
    <row r="2404" spans="7:20" s="145" customFormat="1" hidden="1">
      <c r="G2404" s="152"/>
      <c r="K2404" s="128"/>
      <c r="M2404" s="114" t="s">
        <v>3425</v>
      </c>
      <c r="N2404" s="118">
        <v>13.7</v>
      </c>
      <c r="O2404" s="118">
        <v>9.6</v>
      </c>
      <c r="P2404" s="119">
        <f t="shared" si="38"/>
        <v>0</v>
      </c>
      <c r="Q2404" s="122" t="s">
        <v>604</v>
      </c>
      <c r="R2404" s="121" t="s">
        <v>4248</v>
      </c>
      <c r="S2404" s="120" t="s">
        <v>147</v>
      </c>
      <c r="T2404" s="120" t="s">
        <v>147</v>
      </c>
    </row>
    <row r="2405" spans="7:20" s="145" customFormat="1" hidden="1">
      <c r="G2405" s="152"/>
      <c r="K2405" s="128"/>
      <c r="M2405" s="114" t="s">
        <v>3426</v>
      </c>
      <c r="N2405" s="118">
        <v>14.7</v>
      </c>
      <c r="O2405" s="118">
        <v>10.3</v>
      </c>
      <c r="P2405" s="119">
        <f t="shared" si="38"/>
        <v>0</v>
      </c>
      <c r="Q2405" s="120" t="s">
        <v>403</v>
      </c>
      <c r="R2405" s="121" t="s">
        <v>4424</v>
      </c>
      <c r="S2405" s="120" t="s">
        <v>147</v>
      </c>
      <c r="T2405" s="120" t="s">
        <v>147</v>
      </c>
    </row>
    <row r="2406" spans="7:20" s="145" customFormat="1" hidden="1">
      <c r="G2406" s="152"/>
      <c r="K2406" s="128"/>
      <c r="M2406" s="114" t="s">
        <v>3208</v>
      </c>
      <c r="N2406" s="118">
        <v>13.7</v>
      </c>
      <c r="O2406" s="118">
        <v>9.6</v>
      </c>
      <c r="P2406" s="119">
        <f t="shared" si="38"/>
        <v>0</v>
      </c>
      <c r="Q2406" s="120" t="s">
        <v>369</v>
      </c>
      <c r="R2406" s="121" t="s">
        <v>4248</v>
      </c>
      <c r="S2406" s="120" t="s">
        <v>147</v>
      </c>
      <c r="T2406" s="120" t="s">
        <v>147</v>
      </c>
    </row>
    <row r="2407" spans="7:20" s="145" customFormat="1" hidden="1">
      <c r="G2407" s="152"/>
      <c r="K2407" s="128"/>
      <c r="M2407" s="114" t="s">
        <v>3209</v>
      </c>
      <c r="N2407" s="118">
        <v>16.600000000000001</v>
      </c>
      <c r="O2407" s="118">
        <v>0</v>
      </c>
      <c r="P2407" s="119">
        <f t="shared" si="38"/>
        <v>0</v>
      </c>
      <c r="Q2407" s="122" t="s">
        <v>661</v>
      </c>
      <c r="R2407" s="121" t="s">
        <v>4273</v>
      </c>
      <c r="S2407" s="120" t="s">
        <v>147</v>
      </c>
      <c r="T2407" s="120" t="s">
        <v>147</v>
      </c>
    </row>
    <row r="2408" spans="7:20" s="145" customFormat="1" hidden="1">
      <c r="G2408" s="152"/>
      <c r="K2408" s="128"/>
      <c r="M2408" s="114" t="s">
        <v>3092</v>
      </c>
      <c r="N2408" s="118">
        <v>3.6</v>
      </c>
      <c r="O2408" s="118" t="s">
        <v>30</v>
      </c>
      <c r="P2408" s="119">
        <f t="shared" si="38"/>
        <v>0</v>
      </c>
      <c r="Q2408" s="122" t="s">
        <v>174</v>
      </c>
      <c r="R2408" s="121" t="s">
        <v>4544</v>
      </c>
      <c r="S2408" s="120" t="s">
        <v>147</v>
      </c>
      <c r="T2408" s="120" t="s">
        <v>147</v>
      </c>
    </row>
    <row r="2409" spans="7:20" s="145" customFormat="1" hidden="1">
      <c r="G2409" s="152"/>
      <c r="K2409" s="128"/>
      <c r="M2409" s="114" t="s">
        <v>3093</v>
      </c>
      <c r="N2409" s="118">
        <v>12.4</v>
      </c>
      <c r="O2409" s="118">
        <v>8.9</v>
      </c>
      <c r="P2409" s="119">
        <f t="shared" si="38"/>
        <v>0</v>
      </c>
      <c r="Q2409" s="120" t="s">
        <v>147</v>
      </c>
      <c r="R2409" s="121" t="s">
        <v>4417</v>
      </c>
      <c r="S2409" s="120" t="s">
        <v>147</v>
      </c>
      <c r="T2409" s="120" t="s">
        <v>147</v>
      </c>
    </row>
    <row r="2410" spans="7:20" s="145" customFormat="1" hidden="1">
      <c r="G2410" s="152"/>
      <c r="K2410" s="128"/>
      <c r="M2410" s="114" t="s">
        <v>3094</v>
      </c>
      <c r="N2410" s="118">
        <v>21.7</v>
      </c>
      <c r="O2410" s="118">
        <v>0</v>
      </c>
      <c r="P2410" s="119">
        <f t="shared" si="38"/>
        <v>0</v>
      </c>
      <c r="Q2410" s="122" t="s">
        <v>468</v>
      </c>
      <c r="R2410" s="121" t="s">
        <v>4077</v>
      </c>
      <c r="S2410" s="120" t="s">
        <v>147</v>
      </c>
      <c r="T2410" s="120" t="s">
        <v>147</v>
      </c>
    </row>
    <row r="2411" spans="7:20" s="145" customFormat="1" hidden="1">
      <c r="G2411" s="152"/>
      <c r="K2411" s="128"/>
      <c r="M2411" s="114" t="s">
        <v>3095</v>
      </c>
      <c r="N2411" s="118">
        <v>16.8</v>
      </c>
      <c r="O2411" s="118">
        <v>0</v>
      </c>
      <c r="P2411" s="119">
        <f t="shared" si="38"/>
        <v>0</v>
      </c>
      <c r="Q2411" s="122" t="s">
        <v>234</v>
      </c>
      <c r="R2411" s="121" t="s">
        <v>3773</v>
      </c>
      <c r="S2411" s="120" t="s">
        <v>147</v>
      </c>
      <c r="T2411" s="120" t="s">
        <v>147</v>
      </c>
    </row>
    <row r="2412" spans="7:20" s="145" customFormat="1" hidden="1">
      <c r="G2412" s="152"/>
      <c r="K2412" s="128"/>
      <c r="M2412" s="114" t="s">
        <v>3096</v>
      </c>
      <c r="N2412" s="118">
        <v>16.600000000000001</v>
      </c>
      <c r="O2412" s="118">
        <v>0</v>
      </c>
      <c r="P2412" s="119">
        <f t="shared" si="38"/>
        <v>0</v>
      </c>
      <c r="Q2412" s="120" t="s">
        <v>147</v>
      </c>
      <c r="R2412" s="121" t="s">
        <v>4549</v>
      </c>
      <c r="S2412" s="120" t="s">
        <v>147</v>
      </c>
      <c r="T2412" s="120" t="s">
        <v>147</v>
      </c>
    </row>
    <row r="2413" spans="7:20" s="145" customFormat="1" hidden="1">
      <c r="G2413" s="152"/>
      <c r="K2413" s="128"/>
      <c r="M2413" s="114" t="s">
        <v>3097</v>
      </c>
      <c r="N2413" s="118">
        <v>4.9000000000000004</v>
      </c>
      <c r="O2413" s="118">
        <v>46.4</v>
      </c>
      <c r="P2413" s="119">
        <f t="shared" si="38"/>
        <v>0</v>
      </c>
      <c r="Q2413" s="122" t="s">
        <v>3098</v>
      </c>
      <c r="R2413" s="121" t="s">
        <v>4261</v>
      </c>
      <c r="S2413" s="120" t="s">
        <v>147</v>
      </c>
      <c r="T2413" s="120" t="s">
        <v>147</v>
      </c>
    </row>
    <row r="2414" spans="7:20" s="145" customFormat="1" hidden="1">
      <c r="G2414" s="152"/>
      <c r="K2414" s="128"/>
      <c r="M2414" s="114" t="s">
        <v>3099</v>
      </c>
      <c r="N2414" s="118">
        <v>1.4</v>
      </c>
      <c r="O2414" s="118">
        <v>13.5</v>
      </c>
      <c r="P2414" s="119">
        <f t="shared" si="38"/>
        <v>0</v>
      </c>
      <c r="Q2414" s="122" t="s">
        <v>3100</v>
      </c>
      <c r="R2414" s="121" t="s">
        <v>4323</v>
      </c>
      <c r="S2414" s="120" t="s">
        <v>147</v>
      </c>
      <c r="T2414" s="120" t="s">
        <v>147</v>
      </c>
    </row>
    <row r="2415" spans="7:20" s="145" customFormat="1" hidden="1">
      <c r="G2415" s="152"/>
      <c r="K2415" s="128"/>
      <c r="M2415" s="114" t="s">
        <v>3101</v>
      </c>
      <c r="N2415" s="118">
        <v>10.1</v>
      </c>
      <c r="O2415" s="118">
        <v>4.5</v>
      </c>
      <c r="P2415" s="119">
        <f t="shared" si="38"/>
        <v>0</v>
      </c>
      <c r="Q2415" s="122" t="s">
        <v>3102</v>
      </c>
      <c r="R2415" s="121" t="s">
        <v>4468</v>
      </c>
      <c r="S2415" s="120" t="s">
        <v>147</v>
      </c>
      <c r="T2415" s="120" t="s">
        <v>147</v>
      </c>
    </row>
    <row r="2416" spans="7:20" s="145" customFormat="1" hidden="1">
      <c r="G2416" s="152"/>
      <c r="K2416" s="128"/>
      <c r="M2416" s="114" t="s">
        <v>3103</v>
      </c>
      <c r="N2416" s="118">
        <v>3.7</v>
      </c>
      <c r="O2416" s="118">
        <v>33.1</v>
      </c>
      <c r="P2416" s="119">
        <f t="shared" si="38"/>
        <v>0</v>
      </c>
      <c r="Q2416" s="122" t="s">
        <v>2992</v>
      </c>
      <c r="R2416" s="121" t="s">
        <v>3949</v>
      </c>
      <c r="S2416" s="120" t="s">
        <v>147</v>
      </c>
      <c r="T2416" s="120" t="s">
        <v>147</v>
      </c>
    </row>
    <row r="2417" spans="7:20" s="145" customFormat="1" hidden="1">
      <c r="G2417" s="152"/>
      <c r="K2417" s="128"/>
      <c r="M2417" s="114" t="s">
        <v>2993</v>
      </c>
      <c r="N2417" s="118">
        <v>6.5</v>
      </c>
      <c r="O2417" s="118">
        <v>73</v>
      </c>
      <c r="P2417" s="119">
        <f t="shared" si="38"/>
        <v>0</v>
      </c>
      <c r="Q2417" s="122" t="s">
        <v>926</v>
      </c>
      <c r="R2417" s="121" t="s">
        <v>4409</v>
      </c>
      <c r="S2417" s="120" t="s">
        <v>147</v>
      </c>
      <c r="T2417" s="120" t="s">
        <v>147</v>
      </c>
    </row>
    <row r="2418" spans="7:20" s="145" customFormat="1" hidden="1">
      <c r="G2418" s="152"/>
      <c r="K2418" s="128"/>
      <c r="M2418" s="114" t="s">
        <v>2994</v>
      </c>
      <c r="N2418" s="118">
        <v>3.3</v>
      </c>
      <c r="O2418" s="118">
        <v>5</v>
      </c>
      <c r="P2418" s="119">
        <f t="shared" si="38"/>
        <v>0</v>
      </c>
      <c r="Q2418" s="122" t="s">
        <v>2995</v>
      </c>
      <c r="R2418" s="121" t="s">
        <v>4447</v>
      </c>
      <c r="S2418" s="120" t="s">
        <v>147</v>
      </c>
      <c r="T2418" s="120" t="s">
        <v>147</v>
      </c>
    </row>
    <row r="2419" spans="7:20" s="145" customFormat="1" hidden="1">
      <c r="G2419" s="152"/>
      <c r="K2419" s="128"/>
      <c r="M2419" s="114" t="s">
        <v>2996</v>
      </c>
      <c r="N2419" s="118">
        <v>11.4</v>
      </c>
      <c r="O2419" s="118">
        <v>61.5</v>
      </c>
      <c r="P2419" s="119">
        <f t="shared" si="38"/>
        <v>0</v>
      </c>
      <c r="Q2419" s="120" t="s">
        <v>147</v>
      </c>
      <c r="R2419" s="121" t="s">
        <v>4131</v>
      </c>
      <c r="S2419" s="120" t="s">
        <v>147</v>
      </c>
      <c r="T2419" s="120" t="s">
        <v>147</v>
      </c>
    </row>
    <row r="2420" spans="7:20" s="145" customFormat="1" hidden="1">
      <c r="G2420" s="152"/>
      <c r="K2420" s="128"/>
      <c r="M2420" s="114" t="s">
        <v>2997</v>
      </c>
      <c r="N2420" s="118">
        <v>10.6</v>
      </c>
      <c r="O2420" s="118">
        <v>42.7</v>
      </c>
      <c r="P2420" s="119">
        <f t="shared" si="38"/>
        <v>0</v>
      </c>
      <c r="Q2420" s="122" t="s">
        <v>2000</v>
      </c>
      <c r="R2420" s="121" t="s">
        <v>4504</v>
      </c>
      <c r="S2420" s="120" t="s">
        <v>147</v>
      </c>
      <c r="T2420" s="120" t="s">
        <v>147</v>
      </c>
    </row>
    <row r="2421" spans="7:20" s="145" customFormat="1" hidden="1">
      <c r="G2421" s="152"/>
      <c r="K2421" s="128"/>
      <c r="M2421" s="114" t="s">
        <v>2998</v>
      </c>
      <c r="N2421" s="118">
        <v>3.9</v>
      </c>
      <c r="O2421" s="118">
        <v>15.6</v>
      </c>
      <c r="P2421" s="119">
        <f t="shared" si="38"/>
        <v>0</v>
      </c>
      <c r="Q2421" s="122" t="s">
        <v>663</v>
      </c>
      <c r="R2421" s="121" t="s">
        <v>3783</v>
      </c>
      <c r="S2421" s="120" t="s">
        <v>147</v>
      </c>
      <c r="T2421" s="120" t="s">
        <v>147</v>
      </c>
    </row>
    <row r="2422" spans="7:20" s="145" customFormat="1" hidden="1">
      <c r="G2422" s="152"/>
      <c r="K2422" s="128"/>
      <c r="M2422" s="114" t="s">
        <v>2999</v>
      </c>
      <c r="N2422" s="118">
        <v>0.2</v>
      </c>
      <c r="O2422" s="118">
        <v>94</v>
      </c>
      <c r="P2422" s="119">
        <f t="shared" si="38"/>
        <v>0</v>
      </c>
      <c r="Q2422" s="122" t="s">
        <v>166</v>
      </c>
      <c r="R2422" s="121" t="s">
        <v>3775</v>
      </c>
      <c r="S2422" s="120" t="s">
        <v>147</v>
      </c>
      <c r="T2422" s="120" t="s">
        <v>147</v>
      </c>
    </row>
    <row r="2423" spans="7:20" s="145" customFormat="1" hidden="1">
      <c r="G2423" s="152"/>
      <c r="K2423" s="128"/>
      <c r="M2423" s="114" t="s">
        <v>3000</v>
      </c>
      <c r="N2423" s="118">
        <v>1.5</v>
      </c>
      <c r="O2423" s="118">
        <v>21.2</v>
      </c>
      <c r="P2423" s="119">
        <f t="shared" si="38"/>
        <v>0</v>
      </c>
      <c r="Q2423" s="120" t="s">
        <v>147</v>
      </c>
      <c r="R2423" s="121">
        <v>326</v>
      </c>
      <c r="S2423" s="120" t="s">
        <v>147</v>
      </c>
      <c r="T2423" s="120" t="s">
        <v>147</v>
      </c>
    </row>
    <row r="2424" spans="7:20" s="145" customFormat="1" hidden="1">
      <c r="G2424" s="152"/>
      <c r="K2424" s="128"/>
      <c r="M2424" s="114" t="s">
        <v>3222</v>
      </c>
      <c r="N2424" s="118">
        <v>1</v>
      </c>
      <c r="O2424" s="118">
        <v>15.5</v>
      </c>
      <c r="P2424" s="119">
        <f t="shared" si="38"/>
        <v>0</v>
      </c>
      <c r="Q2424" s="122" t="s">
        <v>1513</v>
      </c>
      <c r="R2424" s="121" t="s">
        <v>4076</v>
      </c>
      <c r="S2424" s="120" t="s">
        <v>147</v>
      </c>
      <c r="T2424" s="120" t="s">
        <v>147</v>
      </c>
    </row>
    <row r="2425" spans="7:20" s="145" customFormat="1" hidden="1">
      <c r="G2425" s="152"/>
      <c r="K2425" s="128"/>
      <c r="M2425" s="114" t="s">
        <v>3220</v>
      </c>
      <c r="N2425" s="118">
        <v>1.9</v>
      </c>
      <c r="O2425" s="118">
        <v>9.5</v>
      </c>
      <c r="P2425" s="119">
        <f t="shared" si="38"/>
        <v>0</v>
      </c>
      <c r="Q2425" s="120" t="s">
        <v>147</v>
      </c>
      <c r="R2425" s="121" t="s">
        <v>3996</v>
      </c>
      <c r="S2425" s="120" t="s">
        <v>147</v>
      </c>
      <c r="T2425" s="120" t="s">
        <v>147</v>
      </c>
    </row>
    <row r="2426" spans="7:20" s="145" customFormat="1" hidden="1">
      <c r="G2426" s="152"/>
      <c r="K2426" s="128"/>
      <c r="M2426" s="114" t="s">
        <v>3221</v>
      </c>
      <c r="N2426" s="118">
        <v>2.7</v>
      </c>
      <c r="O2426" s="118">
        <v>1.9</v>
      </c>
      <c r="P2426" s="119">
        <f t="shared" si="38"/>
        <v>0</v>
      </c>
      <c r="Q2426" s="122" t="s">
        <v>1847</v>
      </c>
      <c r="R2426" s="121" t="s">
        <v>4031</v>
      </c>
      <c r="S2426" s="120" t="s">
        <v>147</v>
      </c>
      <c r="T2426" s="120" t="s">
        <v>147</v>
      </c>
    </row>
    <row r="2427" spans="7:20" s="145" customFormat="1" hidden="1">
      <c r="G2427" s="152"/>
      <c r="K2427" s="128"/>
      <c r="M2427" s="114" t="s">
        <v>3447</v>
      </c>
      <c r="N2427" s="118">
        <v>1</v>
      </c>
      <c r="O2427" s="118">
        <v>1.6</v>
      </c>
      <c r="P2427" s="119">
        <f t="shared" si="38"/>
        <v>0</v>
      </c>
      <c r="Q2427" s="122" t="s">
        <v>51</v>
      </c>
      <c r="R2427" s="121" t="s">
        <v>4313</v>
      </c>
      <c r="S2427" s="120" t="s">
        <v>147</v>
      </c>
      <c r="T2427" s="120" t="s">
        <v>147</v>
      </c>
    </row>
    <row r="2428" spans="7:20" s="145" customFormat="1" hidden="1">
      <c r="G2428" s="152"/>
      <c r="K2428" s="128"/>
      <c r="M2428" s="114" t="s">
        <v>3448</v>
      </c>
      <c r="N2428" s="118">
        <v>3.7</v>
      </c>
      <c r="O2428" s="118">
        <v>17.5</v>
      </c>
      <c r="P2428" s="119">
        <f t="shared" si="38"/>
        <v>0</v>
      </c>
      <c r="Q2428" s="122" t="s">
        <v>1149</v>
      </c>
      <c r="R2428" s="121" t="s">
        <v>4450</v>
      </c>
      <c r="S2428" s="120" t="s">
        <v>147</v>
      </c>
      <c r="T2428" s="120" t="s">
        <v>147</v>
      </c>
    </row>
    <row r="2429" spans="7:20" s="145" customFormat="1" hidden="1">
      <c r="G2429" s="152"/>
      <c r="K2429" s="128"/>
      <c r="M2429" s="114" t="s">
        <v>3330</v>
      </c>
      <c r="N2429" s="118">
        <v>1.5</v>
      </c>
      <c r="O2429" s="118">
        <v>15.8</v>
      </c>
      <c r="P2429" s="119">
        <f t="shared" si="38"/>
        <v>0</v>
      </c>
      <c r="Q2429" s="120" t="s">
        <v>147</v>
      </c>
      <c r="R2429" s="121" t="s">
        <v>4447</v>
      </c>
      <c r="S2429" s="120" t="s">
        <v>147</v>
      </c>
      <c r="T2429" s="120" t="s">
        <v>147</v>
      </c>
    </row>
    <row r="2430" spans="7:20" s="145" customFormat="1" hidden="1">
      <c r="G2430" s="152"/>
      <c r="K2430" s="128"/>
      <c r="M2430" s="114" t="s">
        <v>3331</v>
      </c>
      <c r="N2430" s="118">
        <v>1.6</v>
      </c>
      <c r="O2430" s="118">
        <v>12.7</v>
      </c>
      <c r="P2430" s="119">
        <f t="shared" si="38"/>
        <v>0</v>
      </c>
      <c r="Q2430" s="122" t="s">
        <v>1513</v>
      </c>
      <c r="R2430" s="121" t="s">
        <v>3849</v>
      </c>
      <c r="S2430" s="120" t="s">
        <v>147</v>
      </c>
      <c r="T2430" s="120" t="s">
        <v>147</v>
      </c>
    </row>
    <row r="2431" spans="7:20" s="145" customFormat="1" hidden="1">
      <c r="G2431" s="152"/>
      <c r="K2431" s="128"/>
      <c r="M2431" s="114" t="s">
        <v>3332</v>
      </c>
      <c r="N2431" s="118">
        <v>1.5</v>
      </c>
      <c r="O2431" s="118">
        <v>12.3</v>
      </c>
      <c r="P2431" s="119">
        <f t="shared" si="38"/>
        <v>0</v>
      </c>
      <c r="Q2431" s="120" t="s">
        <v>147</v>
      </c>
      <c r="R2431" s="121" t="s">
        <v>4564</v>
      </c>
      <c r="S2431" s="120" t="s">
        <v>147</v>
      </c>
      <c r="T2431" s="120" t="s">
        <v>147</v>
      </c>
    </row>
    <row r="2432" spans="7:20" s="145" customFormat="1" hidden="1">
      <c r="G2432" s="152"/>
      <c r="K2432" s="128"/>
      <c r="M2432" s="114" t="s">
        <v>3333</v>
      </c>
      <c r="N2432" s="118">
        <v>3.5</v>
      </c>
      <c r="O2432" s="118">
        <v>21.6</v>
      </c>
      <c r="P2432" s="119">
        <f t="shared" si="38"/>
        <v>0</v>
      </c>
      <c r="Q2432" s="122" t="s">
        <v>193</v>
      </c>
      <c r="R2432" s="121" t="s">
        <v>3919</v>
      </c>
      <c r="S2432" s="120" t="s">
        <v>147</v>
      </c>
      <c r="T2432" s="120" t="s">
        <v>147</v>
      </c>
    </row>
    <row r="2433" spans="7:20" s="145" customFormat="1" hidden="1">
      <c r="G2433" s="152"/>
      <c r="K2433" s="128"/>
      <c r="M2433" s="114" t="s">
        <v>3334</v>
      </c>
      <c r="N2433" s="118">
        <v>3.1</v>
      </c>
      <c r="O2433" s="118">
        <v>24.5</v>
      </c>
      <c r="P2433" s="119">
        <f t="shared" si="38"/>
        <v>0</v>
      </c>
      <c r="Q2433" s="122" t="s">
        <v>3335</v>
      </c>
      <c r="R2433" s="121" t="s">
        <v>4275</v>
      </c>
      <c r="S2433" s="120" t="s">
        <v>147</v>
      </c>
      <c r="T2433" s="120" t="s">
        <v>147</v>
      </c>
    </row>
    <row r="2434" spans="7:20" s="145" customFormat="1" hidden="1">
      <c r="G2434" s="152"/>
      <c r="K2434" s="128"/>
      <c r="M2434" s="114" t="s">
        <v>3231</v>
      </c>
      <c r="N2434" s="118">
        <v>0.6</v>
      </c>
      <c r="O2434" s="118">
        <v>4.9000000000000004</v>
      </c>
      <c r="P2434" s="119">
        <f t="shared" si="38"/>
        <v>0</v>
      </c>
      <c r="Q2434" s="120" t="s">
        <v>147</v>
      </c>
      <c r="R2434" s="121" t="s">
        <v>4455</v>
      </c>
      <c r="S2434" s="120" t="s">
        <v>147</v>
      </c>
      <c r="T2434" s="120" t="s">
        <v>147</v>
      </c>
    </row>
    <row r="2435" spans="7:20" s="145" customFormat="1" hidden="1">
      <c r="G2435" s="152"/>
      <c r="K2435" s="128"/>
      <c r="M2435" s="114" t="s">
        <v>3232</v>
      </c>
      <c r="N2435" s="118">
        <v>1.5</v>
      </c>
      <c r="O2435" s="118">
        <v>7.9</v>
      </c>
      <c r="P2435" s="119">
        <f t="shared" si="38"/>
        <v>0</v>
      </c>
      <c r="Q2435" s="122" t="s">
        <v>3233</v>
      </c>
      <c r="R2435" s="121" t="s">
        <v>4025</v>
      </c>
      <c r="S2435" s="120" t="s">
        <v>147</v>
      </c>
      <c r="T2435" s="120" t="s">
        <v>147</v>
      </c>
    </row>
    <row r="2436" spans="7:20" s="145" customFormat="1" hidden="1">
      <c r="G2436" s="152"/>
      <c r="K2436" s="128"/>
      <c r="M2436" s="114" t="s">
        <v>3238</v>
      </c>
      <c r="N2436" s="118">
        <v>3.1</v>
      </c>
      <c r="O2436" s="118">
        <v>13.8</v>
      </c>
      <c r="P2436" s="119">
        <f t="shared" si="38"/>
        <v>0</v>
      </c>
      <c r="Q2436" s="122" t="s">
        <v>543</v>
      </c>
      <c r="R2436" s="121" t="s">
        <v>4031</v>
      </c>
      <c r="S2436" s="120" t="s">
        <v>147</v>
      </c>
      <c r="T2436" s="120" t="s">
        <v>147</v>
      </c>
    </row>
    <row r="2437" spans="7:20" s="145" customFormat="1" hidden="1">
      <c r="G2437" s="152"/>
      <c r="K2437" s="128"/>
      <c r="M2437" s="114" t="s">
        <v>3239</v>
      </c>
      <c r="N2437" s="118">
        <v>20.9</v>
      </c>
      <c r="O2437" s="118">
        <v>0.5</v>
      </c>
      <c r="P2437" s="119">
        <f t="shared" si="38"/>
        <v>0</v>
      </c>
      <c r="Q2437" s="122" t="s">
        <v>2330</v>
      </c>
      <c r="R2437" s="121" t="s">
        <v>4059</v>
      </c>
      <c r="S2437" s="120" t="s">
        <v>147</v>
      </c>
      <c r="T2437" s="120" t="s">
        <v>147</v>
      </c>
    </row>
    <row r="2438" spans="7:20" s="145" customFormat="1" hidden="1">
      <c r="G2438" s="152"/>
      <c r="K2438" s="128"/>
      <c r="M2438" s="114" t="s">
        <v>3240</v>
      </c>
      <c r="N2438" s="118">
        <v>25.1</v>
      </c>
      <c r="O2438" s="118">
        <v>1.9</v>
      </c>
      <c r="P2438" s="119">
        <f t="shared" si="38"/>
        <v>0</v>
      </c>
      <c r="Q2438" s="122" t="s">
        <v>3126</v>
      </c>
      <c r="R2438" s="121" t="s">
        <v>4410</v>
      </c>
      <c r="S2438" s="120" t="s">
        <v>147</v>
      </c>
      <c r="T2438" s="120" t="s">
        <v>147</v>
      </c>
    </row>
    <row r="2439" spans="7:20" s="145" customFormat="1" hidden="1">
      <c r="G2439" s="152"/>
      <c r="K2439" s="128"/>
      <c r="M2439" s="114" t="s">
        <v>3127</v>
      </c>
      <c r="N2439" s="118">
        <v>9.9</v>
      </c>
      <c r="O2439" s="118">
        <v>2.4</v>
      </c>
      <c r="P2439" s="119">
        <f t="shared" si="38"/>
        <v>0</v>
      </c>
      <c r="Q2439" s="120" t="s">
        <v>147</v>
      </c>
      <c r="R2439" s="121" t="s">
        <v>3960</v>
      </c>
      <c r="S2439" s="120" t="s">
        <v>147</v>
      </c>
      <c r="T2439" s="120" t="s">
        <v>147</v>
      </c>
    </row>
    <row r="2440" spans="7:20" s="145" customFormat="1" hidden="1">
      <c r="G2440" s="152"/>
      <c r="K2440" s="128"/>
      <c r="M2440" s="114" t="s">
        <v>3128</v>
      </c>
      <c r="N2440" s="118">
        <v>11.8</v>
      </c>
      <c r="O2440" s="118">
        <v>18</v>
      </c>
      <c r="P2440" s="119">
        <f t="shared" si="38"/>
        <v>0</v>
      </c>
      <c r="Q2440" s="120" t="s">
        <v>147</v>
      </c>
      <c r="R2440" s="121" t="s">
        <v>4293</v>
      </c>
      <c r="S2440" s="120" t="s">
        <v>147</v>
      </c>
      <c r="T2440" s="120" t="s">
        <v>147</v>
      </c>
    </row>
    <row r="2441" spans="7:20" s="145" customFormat="1" hidden="1">
      <c r="G2441" s="152"/>
      <c r="K2441" s="128"/>
      <c r="M2441" s="114" t="s">
        <v>3355</v>
      </c>
      <c r="N2441" s="118">
        <v>25.2</v>
      </c>
      <c r="O2441" s="118">
        <v>0</v>
      </c>
      <c r="P2441" s="119">
        <f t="shared" si="38"/>
        <v>0</v>
      </c>
      <c r="Q2441" s="122" t="s">
        <v>884</v>
      </c>
      <c r="R2441" s="121" t="s">
        <v>4045</v>
      </c>
      <c r="S2441" s="120" t="s">
        <v>147</v>
      </c>
      <c r="T2441" s="120" t="s">
        <v>147</v>
      </c>
    </row>
    <row r="2442" spans="7:20" s="145" customFormat="1" hidden="1">
      <c r="G2442" s="152"/>
      <c r="K2442" s="128"/>
      <c r="M2442" s="114" t="s">
        <v>3356</v>
      </c>
      <c r="N2442" s="118">
        <v>24.6</v>
      </c>
      <c r="O2442" s="118">
        <v>0</v>
      </c>
      <c r="P2442" s="119">
        <f t="shared" si="38"/>
        <v>0</v>
      </c>
      <c r="Q2442" s="122" t="s">
        <v>3357</v>
      </c>
      <c r="R2442" s="121" t="s">
        <v>3849</v>
      </c>
      <c r="S2442" s="120" t="s">
        <v>147</v>
      </c>
      <c r="T2442" s="120" t="s">
        <v>147</v>
      </c>
    </row>
    <row r="2443" spans="7:20" s="145" customFormat="1" hidden="1">
      <c r="G2443" s="152"/>
      <c r="K2443" s="128"/>
      <c r="M2443" s="114" t="s">
        <v>3249</v>
      </c>
      <c r="N2443" s="118">
        <v>21.4</v>
      </c>
      <c r="O2443" s="118">
        <v>0</v>
      </c>
      <c r="P2443" s="119">
        <f t="shared" si="38"/>
        <v>0</v>
      </c>
      <c r="Q2443" s="122" t="s">
        <v>3245</v>
      </c>
      <c r="R2443" s="121" t="s">
        <v>3730</v>
      </c>
      <c r="S2443" s="120" t="s">
        <v>147</v>
      </c>
      <c r="T2443" s="120" t="s">
        <v>147</v>
      </c>
    </row>
    <row r="2444" spans="7:20" s="145" customFormat="1" hidden="1">
      <c r="G2444" s="152"/>
      <c r="K2444" s="128"/>
      <c r="M2444" s="114" t="s">
        <v>3246</v>
      </c>
      <c r="N2444" s="118">
        <v>20.399999999999999</v>
      </c>
      <c r="O2444" s="118">
        <v>0</v>
      </c>
      <c r="P2444" s="119">
        <f t="shared" si="38"/>
        <v>0</v>
      </c>
      <c r="Q2444" s="122" t="s">
        <v>3470</v>
      </c>
      <c r="R2444" s="121" t="s">
        <v>4136</v>
      </c>
      <c r="S2444" s="120" t="s">
        <v>147</v>
      </c>
      <c r="T2444" s="120" t="s">
        <v>147</v>
      </c>
    </row>
    <row r="2445" spans="7:20" s="145" customFormat="1" hidden="1">
      <c r="G2445" s="152"/>
      <c r="K2445" s="128"/>
      <c r="M2445" s="114" t="s">
        <v>3358</v>
      </c>
      <c r="N2445" s="118">
        <v>23.6</v>
      </c>
      <c r="O2445" s="118">
        <v>0</v>
      </c>
      <c r="P2445" s="119">
        <f t="shared" ref="P2445:P2508" si="39">SUM(S2445:T2445)</f>
        <v>0</v>
      </c>
      <c r="Q2445" s="122" t="s">
        <v>371</v>
      </c>
      <c r="R2445" s="121" t="s">
        <v>3991</v>
      </c>
      <c r="S2445" s="120" t="s">
        <v>147</v>
      </c>
      <c r="T2445" s="120" t="s">
        <v>147</v>
      </c>
    </row>
    <row r="2446" spans="7:20" s="145" customFormat="1" hidden="1">
      <c r="G2446" s="152"/>
      <c r="K2446" s="128"/>
      <c r="M2446" s="114" t="s">
        <v>3359</v>
      </c>
      <c r="N2446" s="118">
        <v>20.5</v>
      </c>
      <c r="O2446" s="118">
        <v>0</v>
      </c>
      <c r="P2446" s="119">
        <f t="shared" si="39"/>
        <v>0</v>
      </c>
      <c r="Q2446" s="122" t="s">
        <v>597</v>
      </c>
      <c r="R2446" s="121" t="s">
        <v>3940</v>
      </c>
      <c r="S2446" s="120" t="s">
        <v>147</v>
      </c>
      <c r="T2446" s="120" t="s">
        <v>147</v>
      </c>
    </row>
    <row r="2447" spans="7:20" s="145" customFormat="1" hidden="1">
      <c r="G2447" s="152"/>
      <c r="K2447" s="128"/>
      <c r="M2447" s="114" t="s">
        <v>3360</v>
      </c>
      <c r="N2447" s="118">
        <v>23.6</v>
      </c>
      <c r="O2447" s="118">
        <v>0</v>
      </c>
      <c r="P2447" s="119">
        <f t="shared" si="39"/>
        <v>0</v>
      </c>
      <c r="Q2447" s="122" t="s">
        <v>3361</v>
      </c>
      <c r="R2447" s="121" t="s">
        <v>4032</v>
      </c>
      <c r="S2447" s="120" t="s">
        <v>147</v>
      </c>
      <c r="T2447" s="120" t="s">
        <v>147</v>
      </c>
    </row>
    <row r="2448" spans="7:20" s="145" customFormat="1" hidden="1">
      <c r="G2448" s="152"/>
      <c r="K2448" s="128"/>
      <c r="M2448" s="114" t="s">
        <v>3362</v>
      </c>
      <c r="N2448" s="118">
        <v>23.5</v>
      </c>
      <c r="O2448" s="118">
        <v>0</v>
      </c>
      <c r="P2448" s="119">
        <f t="shared" si="39"/>
        <v>0</v>
      </c>
      <c r="Q2448" s="122" t="s">
        <v>852</v>
      </c>
      <c r="R2448" s="121" t="s">
        <v>3919</v>
      </c>
      <c r="S2448" s="120" t="s">
        <v>147</v>
      </c>
      <c r="T2448" s="120" t="s">
        <v>147</v>
      </c>
    </row>
    <row r="2449" spans="7:20" s="145" customFormat="1" hidden="1">
      <c r="G2449" s="152"/>
      <c r="K2449" s="128"/>
      <c r="M2449" s="114" t="s">
        <v>3363</v>
      </c>
      <c r="N2449" s="118">
        <v>23.2</v>
      </c>
      <c r="O2449" s="118">
        <v>0</v>
      </c>
      <c r="P2449" s="119">
        <f t="shared" si="39"/>
        <v>0</v>
      </c>
      <c r="Q2449" s="122" t="s">
        <v>1485</v>
      </c>
      <c r="R2449" s="121" t="s">
        <v>4230</v>
      </c>
      <c r="S2449" s="120" t="s">
        <v>147</v>
      </c>
      <c r="T2449" s="120" t="s">
        <v>147</v>
      </c>
    </row>
    <row r="2450" spans="7:20" s="145" customFormat="1" hidden="1">
      <c r="G2450" s="152"/>
      <c r="K2450" s="128"/>
      <c r="M2450" s="114" t="s">
        <v>3480</v>
      </c>
      <c r="N2450" s="118">
        <v>22.8</v>
      </c>
      <c r="O2450" s="118">
        <v>0.5</v>
      </c>
      <c r="P2450" s="119">
        <f t="shared" si="39"/>
        <v>0</v>
      </c>
      <c r="Q2450" s="122" t="s">
        <v>3100</v>
      </c>
      <c r="R2450" s="121" t="s">
        <v>4121</v>
      </c>
      <c r="S2450" s="120" t="s">
        <v>147</v>
      </c>
      <c r="T2450" s="120" t="s">
        <v>147</v>
      </c>
    </row>
    <row r="2451" spans="7:20" s="145" customFormat="1" hidden="1">
      <c r="G2451" s="152"/>
      <c r="K2451" s="128"/>
      <c r="M2451" s="114" t="s">
        <v>3481</v>
      </c>
      <c r="N2451" s="118">
        <v>25.4</v>
      </c>
      <c r="O2451" s="118">
        <v>1.3</v>
      </c>
      <c r="P2451" s="119">
        <f t="shared" si="39"/>
        <v>0</v>
      </c>
      <c r="Q2451" s="122" t="s">
        <v>2992</v>
      </c>
      <c r="R2451" s="121" t="s">
        <v>4229</v>
      </c>
      <c r="S2451" s="120" t="s">
        <v>147</v>
      </c>
      <c r="T2451" s="120" t="s">
        <v>147</v>
      </c>
    </row>
    <row r="2452" spans="7:20" s="145" customFormat="1" hidden="1">
      <c r="G2452" s="152"/>
      <c r="K2452" s="128"/>
      <c r="M2452" s="114" t="s">
        <v>3482</v>
      </c>
      <c r="N2452" s="118">
        <v>26.5</v>
      </c>
      <c r="O2452" s="118">
        <v>0</v>
      </c>
      <c r="P2452" s="119">
        <f t="shared" si="39"/>
        <v>0</v>
      </c>
      <c r="Q2452" s="122" t="s">
        <v>2339</v>
      </c>
      <c r="R2452" s="121" t="s">
        <v>4402</v>
      </c>
      <c r="S2452" s="120" t="s">
        <v>147</v>
      </c>
      <c r="T2452" s="120" t="s">
        <v>147</v>
      </c>
    </row>
    <row r="2453" spans="7:20" s="145" customFormat="1" hidden="1">
      <c r="G2453" s="152"/>
      <c r="K2453" s="128"/>
      <c r="M2453" s="114" t="s">
        <v>3483</v>
      </c>
      <c r="N2453" s="118">
        <v>22.1</v>
      </c>
      <c r="O2453" s="118">
        <v>0</v>
      </c>
      <c r="P2453" s="119">
        <f t="shared" si="39"/>
        <v>0</v>
      </c>
      <c r="Q2453" s="122" t="s">
        <v>1241</v>
      </c>
      <c r="R2453" s="121" t="s">
        <v>3911</v>
      </c>
      <c r="S2453" s="120" t="s">
        <v>147</v>
      </c>
      <c r="T2453" s="120" t="s">
        <v>147</v>
      </c>
    </row>
    <row r="2454" spans="7:20" s="145" customFormat="1" hidden="1">
      <c r="G2454" s="152"/>
      <c r="K2454" s="128"/>
      <c r="M2454" s="114" t="s">
        <v>3484</v>
      </c>
      <c r="N2454" s="118">
        <v>25.9</v>
      </c>
      <c r="O2454" s="118">
        <v>0</v>
      </c>
      <c r="P2454" s="119">
        <f t="shared" si="39"/>
        <v>0</v>
      </c>
      <c r="Q2454" s="122" t="s">
        <v>1721</v>
      </c>
      <c r="R2454" s="121" t="s">
        <v>4033</v>
      </c>
      <c r="S2454" s="120" t="s">
        <v>147</v>
      </c>
      <c r="T2454" s="120" t="s">
        <v>147</v>
      </c>
    </row>
    <row r="2455" spans="7:20" s="145" customFormat="1" hidden="1">
      <c r="G2455" s="152"/>
      <c r="K2455" s="128"/>
      <c r="M2455" s="114" t="s">
        <v>3485</v>
      </c>
      <c r="N2455" s="118">
        <v>25.3</v>
      </c>
      <c r="O2455" s="118">
        <v>0</v>
      </c>
      <c r="P2455" s="119">
        <f t="shared" si="39"/>
        <v>0</v>
      </c>
      <c r="Q2455" s="122" t="s">
        <v>3148</v>
      </c>
      <c r="R2455" s="121" t="s">
        <v>4099</v>
      </c>
      <c r="S2455" s="120" t="s">
        <v>147</v>
      </c>
      <c r="T2455" s="120" t="s">
        <v>147</v>
      </c>
    </row>
    <row r="2456" spans="7:20" s="145" customFormat="1" hidden="1">
      <c r="G2456" s="152"/>
      <c r="K2456" s="128"/>
      <c r="M2456" s="114" t="s">
        <v>3486</v>
      </c>
      <c r="N2456" s="118">
        <v>1.1000000000000001</v>
      </c>
      <c r="O2456" s="118">
        <v>8.6</v>
      </c>
      <c r="P2456" s="119">
        <f t="shared" si="39"/>
        <v>0</v>
      </c>
      <c r="Q2456" s="120" t="s">
        <v>147</v>
      </c>
      <c r="R2456" s="121" t="s">
        <v>4041</v>
      </c>
      <c r="S2456" s="120" t="s">
        <v>147</v>
      </c>
      <c r="T2456" s="120" t="s">
        <v>147</v>
      </c>
    </row>
    <row r="2457" spans="7:20" s="145" customFormat="1" hidden="1">
      <c r="G2457" s="152"/>
      <c r="K2457" s="128"/>
      <c r="M2457" s="114" t="s">
        <v>3487</v>
      </c>
      <c r="N2457" s="118">
        <v>1.3</v>
      </c>
      <c r="O2457" s="118">
        <v>10.199999999999999</v>
      </c>
      <c r="P2457" s="119">
        <f t="shared" si="39"/>
        <v>0</v>
      </c>
      <c r="Q2457" s="120" t="s">
        <v>147</v>
      </c>
      <c r="R2457" s="121" t="s">
        <v>4554</v>
      </c>
      <c r="S2457" s="120" t="s">
        <v>147</v>
      </c>
      <c r="T2457" s="120" t="s">
        <v>147</v>
      </c>
    </row>
    <row r="2458" spans="7:20" s="145" customFormat="1" hidden="1">
      <c r="G2458" s="152"/>
      <c r="K2458" s="128"/>
      <c r="M2458" s="114" t="s">
        <v>3368</v>
      </c>
      <c r="N2458" s="118">
        <v>0</v>
      </c>
      <c r="O2458" s="118">
        <v>0</v>
      </c>
      <c r="P2458" s="119">
        <f t="shared" si="39"/>
        <v>0</v>
      </c>
      <c r="Q2458" s="122" t="s">
        <v>418</v>
      </c>
      <c r="R2458" s="121" t="s">
        <v>4212</v>
      </c>
      <c r="S2458" s="120" t="s">
        <v>147</v>
      </c>
      <c r="T2458" s="120" t="s">
        <v>147</v>
      </c>
    </row>
    <row r="2459" spans="7:20" s="145" customFormat="1" hidden="1">
      <c r="G2459" s="152"/>
      <c r="K2459" s="128"/>
      <c r="M2459" s="114" t="s">
        <v>3369</v>
      </c>
      <c r="N2459" s="118">
        <v>33.9</v>
      </c>
      <c r="O2459" s="118">
        <v>0</v>
      </c>
      <c r="P2459" s="119">
        <f t="shared" si="39"/>
        <v>0</v>
      </c>
      <c r="Q2459" s="120" t="s">
        <v>147</v>
      </c>
      <c r="R2459" s="121" t="s">
        <v>4125</v>
      </c>
      <c r="S2459" s="120" t="s">
        <v>147</v>
      </c>
      <c r="T2459" s="120" t="s">
        <v>147</v>
      </c>
    </row>
    <row r="2460" spans="7:20" s="145" customFormat="1" hidden="1">
      <c r="G2460" s="152"/>
      <c r="K2460" s="128"/>
      <c r="M2460" s="114" t="s">
        <v>3370</v>
      </c>
      <c r="N2460" s="118">
        <v>3.1</v>
      </c>
      <c r="O2460" s="118">
        <v>7.7</v>
      </c>
      <c r="P2460" s="119">
        <f t="shared" si="39"/>
        <v>0</v>
      </c>
      <c r="Q2460" s="122" t="s">
        <v>2803</v>
      </c>
      <c r="R2460" s="121" t="s">
        <v>4375</v>
      </c>
      <c r="S2460" s="120" t="s">
        <v>147</v>
      </c>
      <c r="T2460" s="120" t="s">
        <v>147</v>
      </c>
    </row>
    <row r="2461" spans="7:20" s="145" customFormat="1" hidden="1">
      <c r="G2461" s="152"/>
      <c r="K2461" s="128"/>
      <c r="M2461" s="114" t="s">
        <v>3491</v>
      </c>
      <c r="N2461" s="118">
        <v>11.1</v>
      </c>
      <c r="O2461" s="118">
        <v>23.1</v>
      </c>
      <c r="P2461" s="119">
        <f t="shared" si="39"/>
        <v>0</v>
      </c>
      <c r="Q2461" s="122" t="s">
        <v>2227</v>
      </c>
      <c r="R2461" s="121" t="s">
        <v>4293</v>
      </c>
      <c r="S2461" s="120" t="s">
        <v>147</v>
      </c>
      <c r="T2461" s="120" t="s">
        <v>147</v>
      </c>
    </row>
    <row r="2462" spans="7:20" s="145" customFormat="1" hidden="1">
      <c r="G2462" s="152"/>
      <c r="K2462" s="128"/>
      <c r="M2462" s="114" t="s">
        <v>3374</v>
      </c>
      <c r="N2462" s="118">
        <v>8.1</v>
      </c>
      <c r="O2462" s="118">
        <v>16.899999999999999</v>
      </c>
      <c r="P2462" s="119">
        <f t="shared" si="39"/>
        <v>0</v>
      </c>
      <c r="Q2462" s="122" t="s">
        <v>3375</v>
      </c>
      <c r="R2462" s="121" t="s">
        <v>4341</v>
      </c>
      <c r="S2462" s="120" t="s">
        <v>147</v>
      </c>
      <c r="T2462" s="120" t="s">
        <v>147</v>
      </c>
    </row>
    <row r="2463" spans="7:20" s="145" customFormat="1" hidden="1">
      <c r="G2463" s="152"/>
      <c r="K2463" s="128"/>
      <c r="M2463" s="114" t="s">
        <v>3267</v>
      </c>
      <c r="N2463" s="118">
        <v>5.0999999999999996</v>
      </c>
      <c r="O2463" s="118">
        <v>30</v>
      </c>
      <c r="P2463" s="119">
        <f t="shared" si="39"/>
        <v>0</v>
      </c>
      <c r="Q2463" s="122" t="s">
        <v>2399</v>
      </c>
      <c r="R2463" s="121" t="s">
        <v>4136</v>
      </c>
      <c r="S2463" s="120" t="s">
        <v>147</v>
      </c>
      <c r="T2463" s="120" t="s">
        <v>147</v>
      </c>
    </row>
    <row r="2464" spans="7:20" s="145" customFormat="1" hidden="1">
      <c r="G2464" s="152"/>
      <c r="K2464" s="128"/>
      <c r="M2464" s="114" t="s">
        <v>3268</v>
      </c>
      <c r="N2464" s="118">
        <v>8.1999999999999993</v>
      </c>
      <c r="O2464" s="118">
        <v>24.1</v>
      </c>
      <c r="P2464" s="119">
        <f t="shared" si="39"/>
        <v>0</v>
      </c>
      <c r="Q2464" s="122" t="s">
        <v>1377</v>
      </c>
      <c r="R2464" s="121" t="s">
        <v>3827</v>
      </c>
      <c r="S2464" s="120" t="s">
        <v>147</v>
      </c>
      <c r="T2464" s="120" t="s">
        <v>147</v>
      </c>
    </row>
    <row r="2465" spans="7:20" s="145" customFormat="1" hidden="1">
      <c r="G2465" s="152"/>
      <c r="K2465" s="128"/>
      <c r="M2465" s="114" t="s">
        <v>3269</v>
      </c>
      <c r="N2465" s="118">
        <v>12</v>
      </c>
      <c r="O2465" s="118">
        <v>27.7</v>
      </c>
      <c r="P2465" s="119">
        <f t="shared" si="39"/>
        <v>0</v>
      </c>
      <c r="Q2465" s="122" t="s">
        <v>3155</v>
      </c>
      <c r="R2465" s="121" t="s">
        <v>4403</v>
      </c>
      <c r="S2465" s="120" t="s">
        <v>147</v>
      </c>
      <c r="T2465" s="120" t="s">
        <v>147</v>
      </c>
    </row>
    <row r="2466" spans="7:20" s="145" customFormat="1" hidden="1">
      <c r="G2466" s="152"/>
      <c r="K2466" s="128"/>
      <c r="M2466" s="114" t="s">
        <v>3156</v>
      </c>
      <c r="N2466" s="118">
        <v>10.7</v>
      </c>
      <c r="O2466" s="118">
        <v>22.5</v>
      </c>
      <c r="P2466" s="119">
        <f t="shared" si="39"/>
        <v>0</v>
      </c>
      <c r="Q2466" s="122" t="s">
        <v>1756</v>
      </c>
      <c r="R2466" s="121" t="s">
        <v>3942</v>
      </c>
      <c r="S2466" s="120" t="s">
        <v>147</v>
      </c>
      <c r="T2466" s="120" t="s">
        <v>147</v>
      </c>
    </row>
    <row r="2467" spans="7:20" s="145" customFormat="1" hidden="1">
      <c r="G2467" s="152"/>
      <c r="K2467" s="128"/>
      <c r="M2467" s="114" t="s">
        <v>3157</v>
      </c>
      <c r="N2467" s="118">
        <v>8.8000000000000007</v>
      </c>
      <c r="O2467" s="118">
        <v>28.5</v>
      </c>
      <c r="P2467" s="119">
        <f t="shared" si="39"/>
        <v>0</v>
      </c>
      <c r="Q2467" s="122" t="s">
        <v>1754</v>
      </c>
      <c r="R2467" s="121" t="s">
        <v>4129</v>
      </c>
      <c r="S2467" s="120" t="s">
        <v>147</v>
      </c>
      <c r="T2467" s="120" t="s">
        <v>147</v>
      </c>
    </row>
    <row r="2468" spans="7:20" s="145" customFormat="1" hidden="1">
      <c r="G2468" s="152"/>
      <c r="K2468" s="128"/>
      <c r="M2468" s="114" t="s">
        <v>3158</v>
      </c>
      <c r="N2468" s="118">
        <v>8.1999999999999993</v>
      </c>
      <c r="O2468" s="118">
        <v>25</v>
      </c>
      <c r="P2468" s="119">
        <f t="shared" si="39"/>
        <v>0</v>
      </c>
      <c r="Q2468" s="122" t="s">
        <v>3159</v>
      </c>
      <c r="R2468" s="121" t="s">
        <v>4260</v>
      </c>
      <c r="S2468" s="120" t="s">
        <v>147</v>
      </c>
      <c r="T2468" s="120" t="s">
        <v>147</v>
      </c>
    </row>
    <row r="2469" spans="7:20" s="145" customFormat="1" hidden="1">
      <c r="G2469" s="152"/>
      <c r="K2469" s="128"/>
      <c r="M2469" s="114" t="s">
        <v>3276</v>
      </c>
      <c r="N2469" s="118">
        <v>12.5</v>
      </c>
      <c r="O2469" s="118">
        <v>25.3</v>
      </c>
      <c r="P2469" s="119">
        <f t="shared" si="39"/>
        <v>0</v>
      </c>
      <c r="Q2469" s="122" t="s">
        <v>3277</v>
      </c>
      <c r="R2469" s="121" t="s">
        <v>4200</v>
      </c>
      <c r="S2469" s="120" t="s">
        <v>147</v>
      </c>
      <c r="T2469" s="120" t="s">
        <v>147</v>
      </c>
    </row>
    <row r="2470" spans="7:20" s="145" customFormat="1" hidden="1">
      <c r="G2470" s="152"/>
      <c r="K2470" s="128"/>
      <c r="M2470" s="114" t="s">
        <v>3043</v>
      </c>
      <c r="N2470" s="118">
        <v>0.6</v>
      </c>
      <c r="O2470" s="118">
        <v>15.5</v>
      </c>
      <c r="P2470" s="119">
        <f t="shared" si="39"/>
        <v>0</v>
      </c>
      <c r="Q2470" s="120" t="s">
        <v>147</v>
      </c>
      <c r="R2470" s="121" t="s">
        <v>4550</v>
      </c>
      <c r="S2470" s="120" t="s">
        <v>147</v>
      </c>
      <c r="T2470" s="120" t="s">
        <v>147</v>
      </c>
    </row>
    <row r="2471" spans="7:20" s="145" customFormat="1" hidden="1">
      <c r="G2471" s="152"/>
      <c r="K2471" s="128"/>
      <c r="M2471" s="114" t="s">
        <v>3044</v>
      </c>
      <c r="N2471" s="118">
        <v>22.1</v>
      </c>
      <c r="O2471" s="118">
        <v>0</v>
      </c>
      <c r="P2471" s="119">
        <f t="shared" si="39"/>
        <v>0</v>
      </c>
      <c r="Q2471" s="122" t="s">
        <v>1357</v>
      </c>
      <c r="R2471" s="121" t="s">
        <v>4467</v>
      </c>
      <c r="S2471" s="120" t="s">
        <v>147</v>
      </c>
      <c r="T2471" s="120" t="s">
        <v>147</v>
      </c>
    </row>
    <row r="2472" spans="7:20" s="145" customFormat="1" hidden="1">
      <c r="G2472" s="152"/>
      <c r="K2472" s="128"/>
      <c r="M2472" s="114" t="s">
        <v>3045</v>
      </c>
      <c r="N2472" s="118">
        <v>23.3</v>
      </c>
      <c r="O2472" s="118">
        <v>0</v>
      </c>
      <c r="P2472" s="119">
        <f t="shared" si="39"/>
        <v>0</v>
      </c>
      <c r="Q2472" s="122" t="s">
        <v>2183</v>
      </c>
      <c r="R2472" s="121" t="s">
        <v>3826</v>
      </c>
      <c r="S2472" s="120" t="s">
        <v>147</v>
      </c>
      <c r="T2472" s="120" t="s">
        <v>147</v>
      </c>
    </row>
    <row r="2473" spans="7:20" s="145" customFormat="1" hidden="1">
      <c r="G2473" s="152"/>
      <c r="K2473" s="128"/>
      <c r="M2473" s="114" t="s">
        <v>3388</v>
      </c>
      <c r="N2473" s="118">
        <v>23.3</v>
      </c>
      <c r="O2473" s="118">
        <v>0</v>
      </c>
      <c r="P2473" s="119">
        <f t="shared" si="39"/>
        <v>0</v>
      </c>
      <c r="Q2473" s="122" t="s">
        <v>1381</v>
      </c>
      <c r="R2473" s="121" t="s">
        <v>3826</v>
      </c>
      <c r="S2473" s="120" t="s">
        <v>147</v>
      </c>
      <c r="T2473" s="120" t="s">
        <v>147</v>
      </c>
    </row>
    <row r="2474" spans="7:20" s="145" customFormat="1" hidden="1">
      <c r="G2474" s="152"/>
      <c r="K2474" s="128"/>
      <c r="M2474" s="114" t="s">
        <v>3513</v>
      </c>
      <c r="N2474" s="118">
        <v>18.5</v>
      </c>
      <c r="O2474" s="118">
        <v>0.9</v>
      </c>
      <c r="P2474" s="119">
        <f t="shared" si="39"/>
        <v>0</v>
      </c>
      <c r="Q2474" s="122" t="s">
        <v>2050</v>
      </c>
      <c r="R2474" s="121" t="s">
        <v>4128</v>
      </c>
      <c r="S2474" s="120" t="s">
        <v>147</v>
      </c>
      <c r="T2474" s="120" t="s">
        <v>147</v>
      </c>
    </row>
    <row r="2475" spans="7:20" s="145" customFormat="1" hidden="1">
      <c r="G2475" s="152"/>
      <c r="K2475" s="128"/>
      <c r="M2475" s="114" t="s">
        <v>3514</v>
      </c>
      <c r="N2475" s="118">
        <v>25.4</v>
      </c>
      <c r="O2475" s="118">
        <v>0</v>
      </c>
      <c r="P2475" s="119">
        <f t="shared" si="39"/>
        <v>0</v>
      </c>
      <c r="Q2475" s="122" t="s">
        <v>3515</v>
      </c>
      <c r="R2475" s="121" t="s">
        <v>3942</v>
      </c>
      <c r="S2475" s="120" t="s">
        <v>147</v>
      </c>
      <c r="T2475" s="120" t="s">
        <v>147</v>
      </c>
    </row>
    <row r="2476" spans="7:20" s="145" customFormat="1" hidden="1">
      <c r="G2476" s="152"/>
      <c r="K2476" s="128"/>
      <c r="M2476" s="114" t="s">
        <v>3389</v>
      </c>
      <c r="N2476" s="118">
        <v>16</v>
      </c>
      <c r="O2476" s="118">
        <v>0</v>
      </c>
      <c r="P2476" s="119">
        <f t="shared" si="39"/>
        <v>0</v>
      </c>
      <c r="Q2476" s="122" t="s">
        <v>3390</v>
      </c>
      <c r="R2476" s="121" t="s">
        <v>3961</v>
      </c>
      <c r="S2476" s="120" t="s">
        <v>147</v>
      </c>
      <c r="T2476" s="120" t="s">
        <v>147</v>
      </c>
    </row>
    <row r="2477" spans="7:20" s="145" customFormat="1" hidden="1">
      <c r="G2477" s="152"/>
      <c r="K2477" s="128"/>
      <c r="M2477" s="114" t="s">
        <v>3391</v>
      </c>
      <c r="N2477" s="118">
        <v>19.8</v>
      </c>
      <c r="O2477" s="118">
        <v>0</v>
      </c>
      <c r="P2477" s="119">
        <f t="shared" si="39"/>
        <v>0</v>
      </c>
      <c r="Q2477" s="122" t="s">
        <v>335</v>
      </c>
      <c r="R2477" s="121" t="s">
        <v>3785</v>
      </c>
      <c r="S2477" s="120" t="s">
        <v>147</v>
      </c>
      <c r="T2477" s="120" t="s">
        <v>30</v>
      </c>
    </row>
    <row r="2478" spans="7:20" s="145" customFormat="1" hidden="1">
      <c r="G2478" s="152"/>
      <c r="K2478" s="128"/>
      <c r="M2478" s="114" t="s">
        <v>3392</v>
      </c>
      <c r="N2478" s="118">
        <v>19.3</v>
      </c>
      <c r="O2478" s="118">
        <v>40.9</v>
      </c>
      <c r="P2478" s="119">
        <f t="shared" si="39"/>
        <v>0</v>
      </c>
      <c r="Q2478" s="122" t="s">
        <v>3393</v>
      </c>
      <c r="R2478" s="121" t="s">
        <v>4511</v>
      </c>
      <c r="S2478" s="120" t="s">
        <v>147</v>
      </c>
      <c r="T2478" s="120" t="s">
        <v>147</v>
      </c>
    </row>
    <row r="2479" spans="7:20" s="145" customFormat="1" hidden="1">
      <c r="G2479" s="152"/>
      <c r="K2479" s="128"/>
      <c r="M2479" s="114" t="s">
        <v>3283</v>
      </c>
      <c r="N2479" s="118">
        <v>0.5</v>
      </c>
      <c r="O2479" s="118">
        <v>22.1</v>
      </c>
      <c r="P2479" s="119">
        <f t="shared" si="39"/>
        <v>0</v>
      </c>
      <c r="Q2479" s="120" t="s">
        <v>30</v>
      </c>
      <c r="R2479" s="121" t="s">
        <v>4461</v>
      </c>
      <c r="S2479" s="120" t="s">
        <v>147</v>
      </c>
      <c r="T2479" s="120" t="s">
        <v>147</v>
      </c>
    </row>
    <row r="2480" spans="7:20" s="145" customFormat="1" hidden="1">
      <c r="G2480" s="152"/>
      <c r="K2480" s="128"/>
      <c r="M2480" s="114" t="s">
        <v>3284</v>
      </c>
      <c r="N2480" s="118">
        <v>1.4</v>
      </c>
      <c r="O2480" s="118">
        <v>19.899999999999999</v>
      </c>
      <c r="P2480" s="119">
        <f t="shared" si="39"/>
        <v>0</v>
      </c>
      <c r="Q2480" s="122" t="s">
        <v>56</v>
      </c>
      <c r="R2480" s="121" t="s">
        <v>4560</v>
      </c>
      <c r="S2480" s="120" t="s">
        <v>147</v>
      </c>
      <c r="T2480" s="120" t="s">
        <v>147</v>
      </c>
    </row>
    <row r="2481" spans="7:20" s="145" customFormat="1" hidden="1">
      <c r="G2481" s="152"/>
      <c r="K2481" s="128"/>
      <c r="M2481" s="114" t="s">
        <v>3175</v>
      </c>
      <c r="N2481" s="118">
        <v>1.2</v>
      </c>
      <c r="O2481" s="118">
        <v>6.6</v>
      </c>
      <c r="P2481" s="119">
        <f t="shared" si="39"/>
        <v>0</v>
      </c>
      <c r="Q2481" s="122" t="s">
        <v>3176</v>
      </c>
      <c r="R2481" s="121" t="s">
        <v>4147</v>
      </c>
      <c r="S2481" s="120" t="s">
        <v>147</v>
      </c>
      <c r="T2481" s="120" t="s">
        <v>147</v>
      </c>
    </row>
    <row r="2482" spans="7:20" s="145" customFormat="1" hidden="1">
      <c r="G2482" s="152"/>
      <c r="K2482" s="128"/>
      <c r="M2482" s="114" t="s">
        <v>3287</v>
      </c>
      <c r="N2482" s="118">
        <v>1</v>
      </c>
      <c r="O2482" s="118">
        <v>6.5</v>
      </c>
      <c r="P2482" s="119">
        <f t="shared" si="39"/>
        <v>0</v>
      </c>
      <c r="Q2482" s="122" t="s">
        <v>3288</v>
      </c>
      <c r="R2482" s="121" t="s">
        <v>4219</v>
      </c>
      <c r="S2482" s="120" t="s">
        <v>147</v>
      </c>
      <c r="T2482" s="120" t="s">
        <v>147</v>
      </c>
    </row>
    <row r="2483" spans="7:20" s="145" customFormat="1" hidden="1">
      <c r="G2483" s="152"/>
      <c r="K2483" s="128"/>
      <c r="M2483" s="114" t="s">
        <v>3289</v>
      </c>
      <c r="N2483" s="118">
        <v>1.1000000000000001</v>
      </c>
      <c r="O2483" s="118">
        <v>9.8000000000000007</v>
      </c>
      <c r="P2483" s="119">
        <f t="shared" si="39"/>
        <v>0</v>
      </c>
      <c r="Q2483" s="122" t="s">
        <v>566</v>
      </c>
      <c r="R2483" s="121" t="s">
        <v>4560</v>
      </c>
      <c r="S2483" s="120" t="s">
        <v>147</v>
      </c>
      <c r="T2483" s="120" t="s">
        <v>147</v>
      </c>
    </row>
    <row r="2484" spans="7:20" s="145" customFormat="1" hidden="1">
      <c r="G2484" s="152"/>
      <c r="K2484" s="128"/>
      <c r="M2484" s="114" t="s">
        <v>3180</v>
      </c>
      <c r="N2484" s="118">
        <v>1.7</v>
      </c>
      <c r="O2484" s="118">
        <v>6.1</v>
      </c>
      <c r="P2484" s="119">
        <f t="shared" si="39"/>
        <v>0</v>
      </c>
      <c r="Q2484" s="122" t="s">
        <v>1146</v>
      </c>
      <c r="R2484" s="121" t="s">
        <v>3945</v>
      </c>
      <c r="S2484" s="120" t="s">
        <v>147</v>
      </c>
      <c r="T2484" s="120" t="s">
        <v>147</v>
      </c>
    </row>
    <row r="2485" spans="7:20" s="145" customFormat="1" hidden="1">
      <c r="G2485" s="152"/>
      <c r="K2485" s="128"/>
      <c r="M2485" s="114" t="s">
        <v>3181</v>
      </c>
      <c r="N2485" s="118">
        <v>9.6999999999999993</v>
      </c>
      <c r="O2485" s="118">
        <v>68.2</v>
      </c>
      <c r="P2485" s="119">
        <f t="shared" si="39"/>
        <v>0</v>
      </c>
      <c r="Q2485" s="120" t="s">
        <v>147</v>
      </c>
      <c r="R2485" s="121" t="s">
        <v>4483</v>
      </c>
      <c r="S2485" s="120" t="s">
        <v>147</v>
      </c>
      <c r="T2485" s="120" t="s">
        <v>147</v>
      </c>
    </row>
    <row r="2486" spans="7:20" s="145" customFormat="1" hidden="1">
      <c r="G2486" s="152"/>
      <c r="K2486" s="128"/>
      <c r="M2486" s="114" t="s">
        <v>3182</v>
      </c>
      <c r="N2486" s="118">
        <v>1.1000000000000001</v>
      </c>
      <c r="O2486" s="118">
        <v>7.3</v>
      </c>
      <c r="P2486" s="119">
        <f t="shared" si="39"/>
        <v>0</v>
      </c>
      <c r="Q2486" s="120" t="s">
        <v>147</v>
      </c>
      <c r="R2486" s="121" t="s">
        <v>4289</v>
      </c>
      <c r="S2486" s="120" t="s">
        <v>147</v>
      </c>
      <c r="T2486" s="120" t="s">
        <v>147</v>
      </c>
    </row>
    <row r="2487" spans="7:20" s="145" customFormat="1" hidden="1">
      <c r="G2487" s="152"/>
      <c r="K2487" s="128"/>
      <c r="M2487" s="114" t="s">
        <v>3410</v>
      </c>
      <c r="N2487" s="118">
        <v>0.5</v>
      </c>
      <c r="O2487" s="118">
        <v>7.1</v>
      </c>
      <c r="P2487" s="119">
        <f t="shared" si="39"/>
        <v>0</v>
      </c>
      <c r="Q2487" s="122" t="s">
        <v>548</v>
      </c>
      <c r="R2487" s="121" t="s">
        <v>4496</v>
      </c>
      <c r="S2487" s="120" t="s">
        <v>147</v>
      </c>
      <c r="T2487" s="120" t="s">
        <v>147</v>
      </c>
    </row>
    <row r="2488" spans="7:20" s="145" customFormat="1" hidden="1">
      <c r="G2488" s="152"/>
      <c r="K2488" s="128"/>
      <c r="M2488" s="114" t="s">
        <v>3296</v>
      </c>
      <c r="N2488" s="118">
        <v>1.7</v>
      </c>
      <c r="O2488" s="118">
        <v>10.9</v>
      </c>
      <c r="P2488" s="119">
        <f t="shared" si="39"/>
        <v>0</v>
      </c>
      <c r="Q2488" s="122" t="s">
        <v>3311</v>
      </c>
      <c r="R2488" s="121" t="s">
        <v>4027</v>
      </c>
      <c r="S2488" s="120" t="s">
        <v>147</v>
      </c>
      <c r="T2488" s="120" t="s">
        <v>147</v>
      </c>
    </row>
    <row r="2489" spans="7:20" s="145" customFormat="1" hidden="1">
      <c r="G2489" s="152"/>
      <c r="K2489" s="128"/>
      <c r="M2489" s="114" t="s">
        <v>3297</v>
      </c>
      <c r="N2489" s="118">
        <v>4.9000000000000004</v>
      </c>
      <c r="O2489" s="118">
        <v>3.8</v>
      </c>
      <c r="P2489" s="119">
        <f t="shared" si="39"/>
        <v>0</v>
      </c>
      <c r="Q2489" s="122" t="s">
        <v>3298</v>
      </c>
      <c r="R2489" s="121" t="s">
        <v>4537</v>
      </c>
      <c r="S2489" s="120" t="s">
        <v>147</v>
      </c>
      <c r="T2489" s="120" t="s">
        <v>147</v>
      </c>
    </row>
    <row r="2490" spans="7:20" s="145" customFormat="1" hidden="1">
      <c r="G2490" s="152"/>
      <c r="K2490" s="128"/>
      <c r="M2490" s="114" t="s">
        <v>3411</v>
      </c>
      <c r="N2490" s="118">
        <v>5.0999999999999996</v>
      </c>
      <c r="O2490" s="118">
        <v>5.8</v>
      </c>
      <c r="P2490" s="119">
        <f t="shared" si="39"/>
        <v>0</v>
      </c>
      <c r="Q2490" s="122" t="s">
        <v>3412</v>
      </c>
      <c r="R2490" s="121" t="s">
        <v>4148</v>
      </c>
      <c r="S2490" s="120" t="s">
        <v>147</v>
      </c>
      <c r="T2490" s="120" t="s">
        <v>147</v>
      </c>
    </row>
    <row r="2491" spans="7:20" s="145" customFormat="1" hidden="1">
      <c r="G2491" s="152"/>
      <c r="K2491" s="128"/>
      <c r="M2491" s="114" t="s">
        <v>3413</v>
      </c>
      <c r="N2491" s="118">
        <v>1.5</v>
      </c>
      <c r="O2491" s="118">
        <v>6.9</v>
      </c>
      <c r="P2491" s="119">
        <f t="shared" si="39"/>
        <v>0</v>
      </c>
      <c r="Q2491" s="122" t="s">
        <v>954</v>
      </c>
      <c r="R2491" s="121" t="s">
        <v>4333</v>
      </c>
      <c r="S2491" s="120" t="s">
        <v>147</v>
      </c>
      <c r="T2491" s="120" t="s">
        <v>147</v>
      </c>
    </row>
    <row r="2492" spans="7:20" s="145" customFormat="1" hidden="1">
      <c r="G2492" s="152"/>
      <c r="K2492" s="128"/>
      <c r="M2492" s="114" t="s">
        <v>3414</v>
      </c>
      <c r="N2492" s="118">
        <v>1.5</v>
      </c>
      <c r="O2492" s="118">
        <v>6.5</v>
      </c>
      <c r="P2492" s="119">
        <f t="shared" si="39"/>
        <v>0</v>
      </c>
      <c r="Q2492" s="122" t="s">
        <v>642</v>
      </c>
      <c r="R2492" s="121" t="s">
        <v>4415</v>
      </c>
      <c r="S2492" s="120" t="s">
        <v>147</v>
      </c>
      <c r="T2492" s="120" t="s">
        <v>147</v>
      </c>
    </row>
    <row r="2493" spans="7:20" s="145" customFormat="1" hidden="1">
      <c r="G2493" s="152"/>
      <c r="K2493" s="128"/>
      <c r="M2493" s="114" t="s">
        <v>3415</v>
      </c>
      <c r="N2493" s="118">
        <v>1.4</v>
      </c>
      <c r="O2493" s="118">
        <v>6.7</v>
      </c>
      <c r="P2493" s="119">
        <f t="shared" si="39"/>
        <v>0</v>
      </c>
      <c r="Q2493" s="122" t="s">
        <v>176</v>
      </c>
      <c r="R2493" s="121" t="s">
        <v>3952</v>
      </c>
      <c r="S2493" s="120" t="s">
        <v>147</v>
      </c>
      <c r="T2493" s="120" t="s">
        <v>147</v>
      </c>
    </row>
    <row r="2494" spans="7:20" s="145" customFormat="1" hidden="1">
      <c r="G2494" s="152"/>
      <c r="K2494" s="128"/>
      <c r="M2494" s="114" t="s">
        <v>3416</v>
      </c>
      <c r="N2494" s="118">
        <v>1.4</v>
      </c>
      <c r="O2494" s="118">
        <v>5.7</v>
      </c>
      <c r="P2494" s="119">
        <f t="shared" si="39"/>
        <v>0</v>
      </c>
      <c r="Q2494" s="122" t="s">
        <v>381</v>
      </c>
      <c r="R2494" s="121" t="s">
        <v>3954</v>
      </c>
      <c r="S2494" s="120" t="s">
        <v>147</v>
      </c>
      <c r="T2494" s="122" t="s">
        <v>436</v>
      </c>
    </row>
    <row r="2495" spans="7:20" s="145" customFormat="1" hidden="1">
      <c r="G2495" s="152"/>
      <c r="K2495" s="128"/>
      <c r="M2495" s="114" t="s">
        <v>3417</v>
      </c>
      <c r="N2495" s="118">
        <v>7.3</v>
      </c>
      <c r="O2495" s="118">
        <v>1</v>
      </c>
      <c r="P2495" s="119">
        <f t="shared" si="39"/>
        <v>0</v>
      </c>
      <c r="Q2495" s="122" t="s">
        <v>270</v>
      </c>
      <c r="R2495" s="121" t="s">
        <v>4148</v>
      </c>
      <c r="S2495" s="120" t="s">
        <v>147</v>
      </c>
      <c r="T2495" s="120" t="s">
        <v>147</v>
      </c>
    </row>
    <row r="2496" spans="7:20" s="145" customFormat="1" hidden="1">
      <c r="G2496" s="152"/>
      <c r="K2496" s="128"/>
      <c r="M2496" s="114" t="s">
        <v>3545</v>
      </c>
      <c r="N2496" s="118">
        <v>0.2</v>
      </c>
      <c r="O2496" s="118">
        <v>32.799999999999997</v>
      </c>
      <c r="P2496" s="119">
        <f t="shared" si="39"/>
        <v>0</v>
      </c>
      <c r="Q2496" s="120" t="s">
        <v>147</v>
      </c>
      <c r="R2496" s="121" t="s">
        <v>4076</v>
      </c>
      <c r="S2496" s="120" t="s">
        <v>147</v>
      </c>
      <c r="T2496" s="120" t="s">
        <v>147</v>
      </c>
    </row>
    <row r="2497" spans="7:20" s="145" customFormat="1" hidden="1">
      <c r="G2497" s="152"/>
      <c r="K2497" s="128"/>
      <c r="M2497" s="114" t="s">
        <v>3546</v>
      </c>
      <c r="N2497" s="118">
        <v>1.4</v>
      </c>
      <c r="O2497" s="118">
        <v>6</v>
      </c>
      <c r="P2497" s="119">
        <f t="shared" si="39"/>
        <v>0</v>
      </c>
      <c r="Q2497" s="122" t="s">
        <v>1619</v>
      </c>
      <c r="R2497" s="121" t="s">
        <v>3954</v>
      </c>
      <c r="S2497" s="120" t="s">
        <v>147</v>
      </c>
      <c r="T2497" s="120" t="s">
        <v>147</v>
      </c>
    </row>
    <row r="2498" spans="7:20" s="145" customFormat="1" hidden="1">
      <c r="G2498" s="152"/>
      <c r="K2498" s="128"/>
      <c r="M2498" s="114" t="s">
        <v>3547</v>
      </c>
      <c r="N2498" s="118">
        <v>1.5</v>
      </c>
      <c r="O2498" s="118">
        <v>6.5</v>
      </c>
      <c r="P2498" s="119">
        <f t="shared" si="39"/>
        <v>0</v>
      </c>
      <c r="Q2498" s="122" t="s">
        <v>618</v>
      </c>
      <c r="R2498" s="121" t="s">
        <v>4301</v>
      </c>
      <c r="S2498" s="120" t="s">
        <v>147</v>
      </c>
      <c r="T2498" s="120" t="s">
        <v>147</v>
      </c>
    </row>
    <row r="2499" spans="7:20" s="145" customFormat="1" hidden="1">
      <c r="G2499" s="152"/>
      <c r="K2499" s="128"/>
      <c r="M2499" s="114" t="s">
        <v>3548</v>
      </c>
      <c r="N2499" s="118">
        <v>0.9</v>
      </c>
      <c r="O2499" s="118">
        <v>8.1</v>
      </c>
      <c r="P2499" s="119">
        <f t="shared" si="39"/>
        <v>0</v>
      </c>
      <c r="Q2499" s="122" t="s">
        <v>710</v>
      </c>
      <c r="R2499" s="121" t="s">
        <v>4558</v>
      </c>
      <c r="S2499" s="120" t="s">
        <v>147</v>
      </c>
      <c r="T2499" s="120" t="s">
        <v>147</v>
      </c>
    </row>
    <row r="2500" spans="7:20" s="145" customFormat="1" hidden="1">
      <c r="G2500" s="152"/>
      <c r="K2500" s="128"/>
      <c r="M2500" s="114" t="s">
        <v>3549</v>
      </c>
      <c r="N2500" s="118">
        <v>1.6</v>
      </c>
      <c r="O2500" s="118">
        <v>5.7</v>
      </c>
      <c r="P2500" s="119">
        <f t="shared" si="39"/>
        <v>0</v>
      </c>
      <c r="Q2500" s="122" t="s">
        <v>3550</v>
      </c>
      <c r="R2500" s="121" t="s">
        <v>3910</v>
      </c>
      <c r="S2500" s="120" t="s">
        <v>147</v>
      </c>
      <c r="T2500" s="120" t="s">
        <v>147</v>
      </c>
    </row>
    <row r="2501" spans="7:20" s="145" customFormat="1" hidden="1">
      <c r="G2501" s="152"/>
      <c r="K2501" s="128"/>
      <c r="M2501" s="114" t="s">
        <v>3551</v>
      </c>
      <c r="N2501" s="118">
        <v>1.4</v>
      </c>
      <c r="O2501" s="118">
        <v>8.6999999999999993</v>
      </c>
      <c r="P2501" s="119">
        <f t="shared" si="39"/>
        <v>0</v>
      </c>
      <c r="Q2501" s="122" t="s">
        <v>234</v>
      </c>
      <c r="R2501" s="121" t="s">
        <v>4566</v>
      </c>
      <c r="S2501" s="120" t="s">
        <v>147</v>
      </c>
      <c r="T2501" s="120" t="s">
        <v>147</v>
      </c>
    </row>
    <row r="2502" spans="7:20" s="145" customFormat="1" hidden="1">
      <c r="G2502" s="152"/>
      <c r="K2502" s="128"/>
      <c r="M2502" s="114" t="s">
        <v>3552</v>
      </c>
      <c r="N2502" s="118">
        <v>1.1000000000000001</v>
      </c>
      <c r="O2502" s="118">
        <v>1.1000000000000001</v>
      </c>
      <c r="P2502" s="119">
        <f t="shared" si="39"/>
        <v>0</v>
      </c>
      <c r="Q2502" s="120" t="s">
        <v>30</v>
      </c>
      <c r="R2502" s="121" t="s">
        <v>4392</v>
      </c>
      <c r="S2502" s="120" t="s">
        <v>147</v>
      </c>
      <c r="T2502" s="120" t="s">
        <v>147</v>
      </c>
    </row>
    <row r="2503" spans="7:20" s="145" customFormat="1" hidden="1">
      <c r="G2503" s="152"/>
      <c r="K2503" s="128"/>
      <c r="M2503" s="114" t="s">
        <v>3421</v>
      </c>
      <c r="N2503" s="118">
        <v>8.4</v>
      </c>
      <c r="O2503" s="118">
        <v>27</v>
      </c>
      <c r="P2503" s="119">
        <f t="shared" si="39"/>
        <v>0</v>
      </c>
      <c r="Q2503" s="122" t="s">
        <v>3422</v>
      </c>
      <c r="R2503" s="121" t="s">
        <v>4065</v>
      </c>
      <c r="S2503" s="120" t="s">
        <v>147</v>
      </c>
      <c r="T2503" s="120" t="s">
        <v>147</v>
      </c>
    </row>
    <row r="2504" spans="7:20" s="145" customFormat="1" hidden="1">
      <c r="G2504" s="152"/>
      <c r="K2504" s="128"/>
      <c r="M2504" s="114" t="s">
        <v>3423</v>
      </c>
      <c r="N2504" s="118">
        <v>9.9</v>
      </c>
      <c r="O2504" s="118">
        <v>25.6</v>
      </c>
      <c r="P2504" s="119">
        <f t="shared" si="39"/>
        <v>0</v>
      </c>
      <c r="Q2504" s="122" t="s">
        <v>3427</v>
      </c>
      <c r="R2504" s="121" t="s">
        <v>4385</v>
      </c>
      <c r="S2504" s="120" t="s">
        <v>147</v>
      </c>
      <c r="T2504" s="120" t="s">
        <v>147</v>
      </c>
    </row>
    <row r="2505" spans="7:20" s="145" customFormat="1" hidden="1">
      <c r="G2505" s="152"/>
      <c r="K2505" s="128"/>
      <c r="M2505" s="114" t="s">
        <v>3428</v>
      </c>
      <c r="N2505" s="118">
        <v>17.600000000000001</v>
      </c>
      <c r="O2505" s="118">
        <v>10.7</v>
      </c>
      <c r="P2505" s="119">
        <f t="shared" si="39"/>
        <v>0</v>
      </c>
      <c r="Q2505" s="122" t="s">
        <v>3429</v>
      </c>
      <c r="R2505" s="121" t="s">
        <v>3830</v>
      </c>
      <c r="S2505" s="120" t="s">
        <v>147</v>
      </c>
      <c r="T2505" s="120" t="s">
        <v>147</v>
      </c>
    </row>
    <row r="2506" spans="7:20" s="145" customFormat="1" hidden="1">
      <c r="G2506" s="152"/>
      <c r="K2506" s="128"/>
      <c r="M2506" s="114" t="s">
        <v>3430</v>
      </c>
      <c r="N2506" s="118">
        <v>17.2</v>
      </c>
      <c r="O2506" s="118">
        <v>11</v>
      </c>
      <c r="P2506" s="119">
        <f t="shared" si="39"/>
        <v>0</v>
      </c>
      <c r="Q2506" s="122" t="s">
        <v>2920</v>
      </c>
      <c r="R2506" s="121" t="s">
        <v>4413</v>
      </c>
      <c r="S2506" s="120" t="s">
        <v>147</v>
      </c>
      <c r="T2506" s="120" t="s">
        <v>147</v>
      </c>
    </row>
    <row r="2507" spans="7:20" s="145" customFormat="1" hidden="1">
      <c r="G2507" s="152"/>
      <c r="K2507" s="128"/>
      <c r="M2507" s="114" t="s">
        <v>3431</v>
      </c>
      <c r="N2507" s="118">
        <v>12.7</v>
      </c>
      <c r="O2507" s="118">
        <v>8.4</v>
      </c>
      <c r="P2507" s="119">
        <f t="shared" si="39"/>
        <v>0</v>
      </c>
      <c r="Q2507" s="122" t="s">
        <v>3432</v>
      </c>
      <c r="R2507" s="121" t="s">
        <v>4405</v>
      </c>
      <c r="S2507" s="120" t="s">
        <v>147</v>
      </c>
      <c r="T2507" s="120" t="s">
        <v>147</v>
      </c>
    </row>
    <row r="2508" spans="7:20" s="145" customFormat="1" hidden="1">
      <c r="G2508" s="152"/>
      <c r="K2508" s="128"/>
      <c r="M2508" s="114" t="s">
        <v>3319</v>
      </c>
      <c r="N2508" s="118">
        <v>13.9</v>
      </c>
      <c r="O2508" s="118">
        <v>9.9</v>
      </c>
      <c r="P2508" s="119">
        <f t="shared" si="39"/>
        <v>0</v>
      </c>
      <c r="Q2508" s="122" t="s">
        <v>805</v>
      </c>
      <c r="R2508" s="121" t="s">
        <v>4157</v>
      </c>
      <c r="S2508" s="120" t="s">
        <v>147</v>
      </c>
      <c r="T2508" s="120" t="s">
        <v>147</v>
      </c>
    </row>
    <row r="2509" spans="7:20" s="145" customFormat="1" hidden="1">
      <c r="G2509" s="152"/>
      <c r="K2509" s="128"/>
      <c r="M2509" s="114" t="s">
        <v>3320</v>
      </c>
      <c r="N2509" s="118">
        <v>14.5</v>
      </c>
      <c r="O2509" s="118">
        <v>9.8000000000000007</v>
      </c>
      <c r="P2509" s="119">
        <f t="shared" ref="P2509:P2572" si="40">SUM(S2509:T2509)</f>
        <v>0</v>
      </c>
      <c r="Q2509" s="122" t="s">
        <v>2791</v>
      </c>
      <c r="R2509" s="121" t="s">
        <v>4327</v>
      </c>
      <c r="S2509" s="120" t="s">
        <v>147</v>
      </c>
      <c r="T2509" s="120" t="s">
        <v>147</v>
      </c>
    </row>
    <row r="2510" spans="7:20" s="145" customFormat="1" hidden="1">
      <c r="G2510" s="152"/>
      <c r="K2510" s="128"/>
      <c r="M2510" s="114" t="s">
        <v>3321</v>
      </c>
      <c r="N2510" s="118">
        <v>13.8</v>
      </c>
      <c r="O2510" s="118">
        <v>10</v>
      </c>
      <c r="P2510" s="119">
        <f t="shared" si="40"/>
        <v>0</v>
      </c>
      <c r="Q2510" s="122" t="s">
        <v>258</v>
      </c>
      <c r="R2510" s="121" t="s">
        <v>4080</v>
      </c>
      <c r="S2510" s="120" t="s">
        <v>147</v>
      </c>
      <c r="T2510" s="120" t="s">
        <v>147</v>
      </c>
    </row>
    <row r="2511" spans="7:20" s="145" customFormat="1" hidden="1">
      <c r="G2511" s="152"/>
      <c r="K2511" s="128"/>
      <c r="M2511" s="114" t="s">
        <v>3210</v>
      </c>
      <c r="N2511" s="118">
        <v>14.8</v>
      </c>
      <c r="O2511" s="118">
        <v>10.5</v>
      </c>
      <c r="P2511" s="119">
        <f t="shared" si="40"/>
        <v>0</v>
      </c>
      <c r="Q2511" s="122" t="s">
        <v>347</v>
      </c>
      <c r="R2511" s="121" t="s">
        <v>4233</v>
      </c>
      <c r="S2511" s="120" t="s">
        <v>147</v>
      </c>
      <c r="T2511" s="120" t="s">
        <v>147</v>
      </c>
    </row>
    <row r="2512" spans="7:20" s="145" customFormat="1" hidden="1">
      <c r="G2512" s="152"/>
      <c r="K2512" s="128"/>
      <c r="M2512" s="114" t="s">
        <v>3218</v>
      </c>
      <c r="N2512" s="118">
        <v>11.9</v>
      </c>
      <c r="O2512" s="118">
        <v>9.6</v>
      </c>
      <c r="P2512" s="119">
        <f t="shared" si="40"/>
        <v>0</v>
      </c>
      <c r="Q2512" s="122" t="s">
        <v>3219</v>
      </c>
      <c r="R2512" s="121" t="s">
        <v>4127</v>
      </c>
      <c r="S2512" s="120" t="s">
        <v>147</v>
      </c>
      <c r="T2512" s="120" t="s">
        <v>147</v>
      </c>
    </row>
    <row r="2513" spans="7:20" s="145" customFormat="1" hidden="1">
      <c r="G2513" s="152"/>
      <c r="K2513" s="128"/>
      <c r="M2513" s="114" t="s">
        <v>3327</v>
      </c>
      <c r="N2513" s="118">
        <v>14.9</v>
      </c>
      <c r="O2513" s="118">
        <v>8.8000000000000007</v>
      </c>
      <c r="P2513" s="119">
        <f t="shared" si="40"/>
        <v>0</v>
      </c>
      <c r="Q2513" s="122" t="s">
        <v>2533</v>
      </c>
      <c r="R2513" s="121" t="s">
        <v>4276</v>
      </c>
      <c r="S2513" s="120" t="s">
        <v>147</v>
      </c>
      <c r="T2513" s="120" t="s">
        <v>147</v>
      </c>
    </row>
    <row r="2514" spans="7:20" s="145" customFormat="1" hidden="1">
      <c r="G2514" s="152"/>
      <c r="K2514" s="128"/>
      <c r="M2514" s="114" t="s">
        <v>3328</v>
      </c>
      <c r="N2514" s="118">
        <v>16.2</v>
      </c>
      <c r="O2514" s="118">
        <v>10.7</v>
      </c>
      <c r="P2514" s="119">
        <f t="shared" si="40"/>
        <v>0</v>
      </c>
      <c r="Q2514" s="122" t="s">
        <v>3329</v>
      </c>
      <c r="R2514" s="121" t="s">
        <v>3919</v>
      </c>
      <c r="S2514" s="120" t="s">
        <v>147</v>
      </c>
      <c r="T2514" s="120" t="s">
        <v>147</v>
      </c>
    </row>
    <row r="2515" spans="7:20" s="145" customFormat="1" hidden="1">
      <c r="G2515" s="152"/>
      <c r="K2515" s="128"/>
      <c r="M2515" s="114" t="s">
        <v>3109</v>
      </c>
      <c r="N2515" s="118">
        <v>14.4</v>
      </c>
      <c r="O2515" s="118">
        <v>8.6999999999999993</v>
      </c>
      <c r="P2515" s="119">
        <f t="shared" si="40"/>
        <v>0</v>
      </c>
      <c r="Q2515" s="122" t="s">
        <v>260</v>
      </c>
      <c r="R2515" s="121" t="s">
        <v>3908</v>
      </c>
      <c r="S2515" s="120" t="s">
        <v>147</v>
      </c>
      <c r="T2515" s="120" t="s">
        <v>147</v>
      </c>
    </row>
    <row r="2516" spans="7:20" s="145" customFormat="1" hidden="1">
      <c r="G2516" s="152"/>
      <c r="K2516" s="128"/>
      <c r="M2516" s="114" t="s">
        <v>3446</v>
      </c>
      <c r="N2516" s="118">
        <v>17.899999999999999</v>
      </c>
      <c r="O2516" s="118">
        <v>2.5</v>
      </c>
      <c r="P2516" s="119">
        <f t="shared" si="40"/>
        <v>0</v>
      </c>
      <c r="Q2516" s="122" t="s">
        <v>972</v>
      </c>
      <c r="R2516" s="121" t="s">
        <v>3809</v>
      </c>
      <c r="S2516" s="120" t="s">
        <v>147</v>
      </c>
      <c r="T2516" s="120" t="s">
        <v>147</v>
      </c>
    </row>
    <row r="2517" spans="7:20" s="145" customFormat="1" hidden="1">
      <c r="G2517" s="152"/>
      <c r="K2517" s="128"/>
      <c r="M2517" s="114" t="s">
        <v>3581</v>
      </c>
      <c r="N2517" s="118">
        <v>19</v>
      </c>
      <c r="O2517" s="118">
        <v>2.2999999999999998</v>
      </c>
      <c r="P2517" s="119">
        <f t="shared" si="40"/>
        <v>0</v>
      </c>
      <c r="Q2517" s="122" t="s">
        <v>3582</v>
      </c>
      <c r="R2517" s="121" t="s">
        <v>4221</v>
      </c>
      <c r="S2517" s="120" t="s">
        <v>147</v>
      </c>
      <c r="T2517" s="120" t="s">
        <v>147</v>
      </c>
    </row>
    <row r="2518" spans="7:20" s="145" customFormat="1" hidden="1">
      <c r="G2518" s="152"/>
      <c r="K2518" s="128"/>
      <c r="M2518" s="114" t="s">
        <v>3449</v>
      </c>
      <c r="N2518" s="118">
        <v>13.8</v>
      </c>
      <c r="O2518" s="118">
        <v>2.6</v>
      </c>
      <c r="P2518" s="119">
        <f t="shared" si="40"/>
        <v>0</v>
      </c>
      <c r="Q2518" s="122" t="s">
        <v>2093</v>
      </c>
      <c r="R2518" s="121" t="s">
        <v>4144</v>
      </c>
      <c r="S2518" s="120" t="s">
        <v>147</v>
      </c>
      <c r="T2518" s="120" t="s">
        <v>147</v>
      </c>
    </row>
    <row r="2519" spans="7:20" s="145" customFormat="1" hidden="1">
      <c r="G2519" s="152"/>
      <c r="K2519" s="128"/>
      <c r="M2519" s="114" t="s">
        <v>3450</v>
      </c>
      <c r="N2519" s="118">
        <v>14.9</v>
      </c>
      <c r="O2519" s="118">
        <v>9.1999999999999993</v>
      </c>
      <c r="P2519" s="119">
        <f t="shared" si="40"/>
        <v>0</v>
      </c>
      <c r="Q2519" s="122" t="s">
        <v>3451</v>
      </c>
      <c r="R2519" s="121" t="s">
        <v>3911</v>
      </c>
      <c r="S2519" s="120" t="s">
        <v>147</v>
      </c>
      <c r="T2519" s="120" t="s">
        <v>147</v>
      </c>
    </row>
    <row r="2520" spans="7:20" s="145" customFormat="1" hidden="1">
      <c r="G2520" s="152"/>
      <c r="K2520" s="128"/>
      <c r="M2520" s="114" t="s">
        <v>3452</v>
      </c>
      <c r="N2520" s="118">
        <v>13.8</v>
      </c>
      <c r="O2520" s="118">
        <v>10.8</v>
      </c>
      <c r="P2520" s="119">
        <f t="shared" si="40"/>
        <v>0</v>
      </c>
      <c r="Q2520" s="122" t="s">
        <v>3146</v>
      </c>
      <c r="R2520" s="121" t="s">
        <v>4498</v>
      </c>
      <c r="S2520" s="120" t="s">
        <v>147</v>
      </c>
      <c r="T2520" s="120" t="s">
        <v>147</v>
      </c>
    </row>
    <row r="2521" spans="7:20" s="145" customFormat="1" hidden="1">
      <c r="G2521" s="152"/>
      <c r="K2521" s="128"/>
      <c r="M2521" s="114" t="s">
        <v>3453</v>
      </c>
      <c r="N2521" s="118">
        <v>23.2</v>
      </c>
      <c r="O2521" s="118">
        <v>3.4</v>
      </c>
      <c r="P2521" s="119">
        <f t="shared" si="40"/>
        <v>0</v>
      </c>
      <c r="Q2521" s="122" t="s">
        <v>468</v>
      </c>
      <c r="R2521" s="121" t="s">
        <v>3902</v>
      </c>
      <c r="S2521" s="120" t="s">
        <v>147</v>
      </c>
      <c r="T2521" s="120" t="s">
        <v>147</v>
      </c>
    </row>
    <row r="2522" spans="7:20" s="145" customFormat="1" hidden="1">
      <c r="G2522" s="152"/>
      <c r="K2522" s="128"/>
      <c r="M2522" s="114" t="s">
        <v>3454</v>
      </c>
      <c r="N2522" s="118">
        <v>11.6</v>
      </c>
      <c r="O2522" s="118">
        <v>24.3</v>
      </c>
      <c r="P2522" s="119">
        <f t="shared" si="40"/>
        <v>0</v>
      </c>
      <c r="Q2522" s="122" t="s">
        <v>193</v>
      </c>
      <c r="R2522" s="121" t="s">
        <v>4045</v>
      </c>
      <c r="S2522" s="120" t="s">
        <v>147</v>
      </c>
      <c r="T2522" s="120" t="s">
        <v>147</v>
      </c>
    </row>
    <row r="2523" spans="7:20" s="145" customFormat="1" hidden="1">
      <c r="G2523" s="152"/>
      <c r="K2523" s="128"/>
      <c r="M2523" s="114" t="s">
        <v>3336</v>
      </c>
      <c r="N2523" s="118">
        <v>10.6</v>
      </c>
      <c r="O2523" s="118">
        <v>22.2</v>
      </c>
      <c r="P2523" s="119">
        <f t="shared" si="40"/>
        <v>0</v>
      </c>
      <c r="Q2523" s="122" t="s">
        <v>1392</v>
      </c>
      <c r="R2523" s="121" t="s">
        <v>4129</v>
      </c>
      <c r="S2523" s="120" t="s">
        <v>147</v>
      </c>
      <c r="T2523" s="120" t="s">
        <v>147</v>
      </c>
    </row>
    <row r="2524" spans="7:20" s="145" customFormat="1" hidden="1">
      <c r="G2524" s="152"/>
      <c r="K2524" s="128"/>
      <c r="M2524" s="114" t="s">
        <v>3337</v>
      </c>
      <c r="N2524" s="118">
        <v>10.6</v>
      </c>
      <c r="O2524" s="118">
        <v>22.2</v>
      </c>
      <c r="P2524" s="119">
        <f t="shared" si="40"/>
        <v>0</v>
      </c>
      <c r="Q2524" s="122" t="s">
        <v>446</v>
      </c>
      <c r="R2524" s="121" t="s">
        <v>4129</v>
      </c>
      <c r="S2524" s="120" t="s">
        <v>147</v>
      </c>
      <c r="T2524" s="120" t="s">
        <v>147</v>
      </c>
    </row>
    <row r="2525" spans="7:20" s="145" customFormat="1" hidden="1">
      <c r="G2525" s="152"/>
      <c r="K2525" s="128"/>
      <c r="M2525" s="114" t="s">
        <v>3234</v>
      </c>
      <c r="N2525" s="118">
        <v>10.1</v>
      </c>
      <c r="O2525" s="118">
        <v>45.3</v>
      </c>
      <c r="P2525" s="119">
        <f t="shared" si="40"/>
        <v>0</v>
      </c>
      <c r="Q2525" s="122" t="s">
        <v>3235</v>
      </c>
      <c r="R2525" s="121" t="s">
        <v>4058</v>
      </c>
      <c r="S2525" s="120" t="s">
        <v>147</v>
      </c>
      <c r="T2525" s="120" t="s">
        <v>147</v>
      </c>
    </row>
    <row r="2526" spans="7:20" s="145" customFormat="1" hidden="1">
      <c r="G2526" s="152"/>
      <c r="K2526" s="128"/>
      <c r="M2526" s="114" t="s">
        <v>3236</v>
      </c>
      <c r="N2526" s="118">
        <v>6.5</v>
      </c>
      <c r="O2526" s="118">
        <v>56.2</v>
      </c>
      <c r="P2526" s="119">
        <f t="shared" si="40"/>
        <v>0</v>
      </c>
      <c r="Q2526" s="122" t="s">
        <v>3237</v>
      </c>
      <c r="R2526" s="121" t="s">
        <v>4342</v>
      </c>
      <c r="S2526" s="120" t="s">
        <v>147</v>
      </c>
      <c r="T2526" s="120" t="s">
        <v>147</v>
      </c>
    </row>
    <row r="2527" spans="7:20" s="145" customFormat="1" hidden="1">
      <c r="G2527" s="152"/>
      <c r="K2527" s="128"/>
      <c r="M2527" s="114" t="s">
        <v>3341</v>
      </c>
      <c r="N2527" s="118">
        <v>7.7</v>
      </c>
      <c r="O2527" s="118">
        <v>50.8</v>
      </c>
      <c r="P2527" s="119">
        <f t="shared" si="40"/>
        <v>0</v>
      </c>
      <c r="Q2527" s="122" t="s">
        <v>986</v>
      </c>
      <c r="R2527" s="121" t="s">
        <v>4387</v>
      </c>
      <c r="S2527" s="120" t="s">
        <v>147</v>
      </c>
      <c r="T2527" s="120" t="s">
        <v>147</v>
      </c>
    </row>
    <row r="2528" spans="7:20" s="145" customFormat="1" hidden="1">
      <c r="G2528" s="152"/>
      <c r="K2528" s="128"/>
      <c r="M2528" s="114" t="s">
        <v>3342</v>
      </c>
      <c r="N2528" s="118">
        <v>7.2</v>
      </c>
      <c r="O2528" s="118">
        <v>55.9</v>
      </c>
      <c r="P2528" s="119">
        <f t="shared" si="40"/>
        <v>0</v>
      </c>
      <c r="Q2528" s="122" t="s">
        <v>556</v>
      </c>
      <c r="R2528" s="121" t="s">
        <v>4065</v>
      </c>
      <c r="S2528" s="120" t="s">
        <v>147</v>
      </c>
      <c r="T2528" s="120" t="s">
        <v>147</v>
      </c>
    </row>
    <row r="2529" spans="7:20" s="145" customFormat="1" hidden="1">
      <c r="G2529" s="152"/>
      <c r="K2529" s="128"/>
      <c r="M2529" s="114" t="s">
        <v>3343</v>
      </c>
      <c r="N2529" s="118">
        <v>7.2</v>
      </c>
      <c r="O2529" s="118">
        <v>55.2</v>
      </c>
      <c r="P2529" s="119">
        <f t="shared" si="40"/>
        <v>0</v>
      </c>
      <c r="Q2529" s="122" t="s">
        <v>3241</v>
      </c>
      <c r="R2529" s="121" t="s">
        <v>4056</v>
      </c>
      <c r="S2529" s="120" t="s">
        <v>147</v>
      </c>
      <c r="T2529" s="120" t="s">
        <v>147</v>
      </c>
    </row>
    <row r="2530" spans="7:20" s="145" customFormat="1" hidden="1">
      <c r="G2530" s="152"/>
      <c r="K2530" s="128"/>
      <c r="M2530" s="114" t="s">
        <v>3242</v>
      </c>
      <c r="N2530" s="118">
        <v>4.8</v>
      </c>
      <c r="O2530" s="118">
        <v>36.799999999999997</v>
      </c>
      <c r="P2530" s="119">
        <f t="shared" si="40"/>
        <v>0</v>
      </c>
      <c r="Q2530" s="122" t="s">
        <v>784</v>
      </c>
      <c r="R2530" s="121" t="s">
        <v>3901</v>
      </c>
      <c r="S2530" s="120" t="s">
        <v>147</v>
      </c>
      <c r="T2530" s="120" t="s">
        <v>147</v>
      </c>
    </row>
    <row r="2531" spans="7:20" s="145" customFormat="1" hidden="1">
      <c r="G2531" s="152"/>
      <c r="K2531" s="128"/>
      <c r="M2531" s="114" t="s">
        <v>3243</v>
      </c>
      <c r="N2531" s="118">
        <v>8.1999999999999993</v>
      </c>
      <c r="O2531" s="118">
        <v>46.6</v>
      </c>
      <c r="P2531" s="119">
        <f t="shared" si="40"/>
        <v>0</v>
      </c>
      <c r="Q2531" s="122" t="s">
        <v>1103</v>
      </c>
      <c r="R2531" s="121" t="s">
        <v>3997</v>
      </c>
      <c r="S2531" s="120" t="s">
        <v>147</v>
      </c>
      <c r="T2531" s="120" t="s">
        <v>147</v>
      </c>
    </row>
    <row r="2532" spans="7:20" s="145" customFormat="1" hidden="1">
      <c r="G2532" s="152"/>
      <c r="K2532" s="128"/>
      <c r="M2532" s="114" t="s">
        <v>3244</v>
      </c>
      <c r="N2532" s="118">
        <v>6.8</v>
      </c>
      <c r="O2532" s="118">
        <v>4</v>
      </c>
      <c r="P2532" s="119">
        <f t="shared" si="40"/>
        <v>0</v>
      </c>
      <c r="Q2532" s="122" t="s">
        <v>283</v>
      </c>
      <c r="R2532" s="121" t="s">
        <v>4320</v>
      </c>
      <c r="S2532" s="120" t="s">
        <v>147</v>
      </c>
      <c r="T2532" s="120" t="s">
        <v>147</v>
      </c>
    </row>
    <row r="2533" spans="7:20" s="145" customFormat="1" hidden="1">
      <c r="G2533" s="152"/>
      <c r="K2533" s="128"/>
      <c r="M2533" s="114" t="s">
        <v>3353</v>
      </c>
      <c r="N2533" s="118">
        <v>12</v>
      </c>
      <c r="O2533" s="118">
        <v>13.1</v>
      </c>
      <c r="P2533" s="119">
        <f t="shared" si="40"/>
        <v>0</v>
      </c>
      <c r="Q2533" s="122" t="s">
        <v>483</v>
      </c>
      <c r="R2533" s="121" t="s">
        <v>4479</v>
      </c>
      <c r="S2533" s="120" t="s">
        <v>147</v>
      </c>
      <c r="T2533" s="120" t="s">
        <v>147</v>
      </c>
    </row>
    <row r="2534" spans="7:20" s="145" customFormat="1" hidden="1">
      <c r="G2534" s="152"/>
      <c r="K2534" s="128"/>
      <c r="M2534" s="114" t="s">
        <v>3354</v>
      </c>
      <c r="N2534" s="118">
        <v>6.6</v>
      </c>
      <c r="O2534" s="118">
        <v>41.1</v>
      </c>
      <c r="P2534" s="119">
        <f t="shared" si="40"/>
        <v>0</v>
      </c>
      <c r="Q2534" s="122" t="s">
        <v>3469</v>
      </c>
      <c r="R2534" s="121" t="s">
        <v>3990</v>
      </c>
      <c r="S2534" s="120" t="s">
        <v>147</v>
      </c>
      <c r="T2534" s="120" t="s">
        <v>147</v>
      </c>
    </row>
    <row r="2535" spans="7:20" s="145" customFormat="1" hidden="1">
      <c r="G2535" s="152"/>
      <c r="K2535" s="128"/>
      <c r="M2535" s="114" t="s">
        <v>3602</v>
      </c>
      <c r="N2535" s="118">
        <v>5.6</v>
      </c>
      <c r="O2535" s="118">
        <v>43</v>
      </c>
      <c r="P2535" s="119">
        <f t="shared" si="40"/>
        <v>0</v>
      </c>
      <c r="Q2535" s="122" t="s">
        <v>1798</v>
      </c>
      <c r="R2535" s="121" t="s">
        <v>3990</v>
      </c>
      <c r="S2535" s="120" t="s">
        <v>147</v>
      </c>
      <c r="T2535" s="120" t="s">
        <v>147</v>
      </c>
    </row>
    <row r="2536" spans="7:20" s="145" customFormat="1" hidden="1">
      <c r="G2536" s="152"/>
      <c r="K2536" s="128"/>
      <c r="M2536" s="114" t="s">
        <v>3471</v>
      </c>
      <c r="N2536" s="118">
        <v>15.6</v>
      </c>
      <c r="O2536" s="118">
        <v>2.9</v>
      </c>
      <c r="P2536" s="119">
        <f t="shared" si="40"/>
        <v>0</v>
      </c>
      <c r="Q2536" s="122" t="s">
        <v>213</v>
      </c>
      <c r="R2536" s="121" t="s">
        <v>4416</v>
      </c>
      <c r="S2536" s="120" t="s">
        <v>147</v>
      </c>
      <c r="T2536" s="120" t="s">
        <v>147</v>
      </c>
    </row>
    <row r="2537" spans="7:20" s="145" customFormat="1" hidden="1">
      <c r="G2537" s="152"/>
      <c r="K2537" s="128"/>
      <c r="M2537" s="114" t="s">
        <v>3472</v>
      </c>
      <c r="N2537" s="118">
        <v>7.3</v>
      </c>
      <c r="O2537" s="118">
        <v>14.9</v>
      </c>
      <c r="P2537" s="119">
        <f t="shared" si="40"/>
        <v>0</v>
      </c>
      <c r="Q2537" s="122" t="s">
        <v>381</v>
      </c>
      <c r="R2537" s="121" t="s">
        <v>4462</v>
      </c>
      <c r="S2537" s="120" t="s">
        <v>147</v>
      </c>
      <c r="T2537" s="120" t="s">
        <v>147</v>
      </c>
    </row>
    <row r="2538" spans="7:20" s="145" customFormat="1" hidden="1">
      <c r="G2538" s="152"/>
      <c r="K2538" s="128"/>
      <c r="M2538" s="114" t="s">
        <v>3473</v>
      </c>
      <c r="N2538" s="118">
        <v>1.4</v>
      </c>
      <c r="O2538" s="118">
        <v>0.6</v>
      </c>
      <c r="P2538" s="119">
        <f t="shared" si="40"/>
        <v>0</v>
      </c>
      <c r="Q2538" s="120" t="s">
        <v>30</v>
      </c>
      <c r="R2538" s="121" t="s">
        <v>3776</v>
      </c>
      <c r="S2538" s="120" t="s">
        <v>147</v>
      </c>
      <c r="T2538" s="120" t="s">
        <v>147</v>
      </c>
    </row>
    <row r="2539" spans="7:20" s="145" customFormat="1" hidden="1">
      <c r="G2539" s="152"/>
      <c r="K2539" s="128"/>
      <c r="M2539" s="114" t="s">
        <v>3474</v>
      </c>
      <c r="N2539" s="118">
        <v>1.5</v>
      </c>
      <c r="O2539" s="120" t="s">
        <v>30</v>
      </c>
      <c r="P2539" s="119">
        <f t="shared" si="40"/>
        <v>0</v>
      </c>
      <c r="Q2539" s="120" t="s">
        <v>30</v>
      </c>
      <c r="R2539" s="121" t="s">
        <v>3776</v>
      </c>
      <c r="S2539" s="120" t="s">
        <v>147</v>
      </c>
      <c r="T2539" s="120" t="s">
        <v>147</v>
      </c>
    </row>
    <row r="2540" spans="7:20" s="145" customFormat="1" hidden="1">
      <c r="G2540" s="152"/>
      <c r="K2540" s="128"/>
      <c r="M2540" s="114" t="s">
        <v>3475</v>
      </c>
      <c r="N2540" s="118">
        <v>7.1</v>
      </c>
      <c r="O2540" s="120" t="s">
        <v>30</v>
      </c>
      <c r="P2540" s="119">
        <f t="shared" si="40"/>
        <v>0</v>
      </c>
      <c r="Q2540" s="122" t="s">
        <v>234</v>
      </c>
      <c r="R2540" s="121" t="s">
        <v>4558</v>
      </c>
      <c r="S2540" s="120" t="s">
        <v>147</v>
      </c>
      <c r="T2540" s="120" t="s">
        <v>147</v>
      </c>
    </row>
    <row r="2541" spans="7:20" s="145" customFormat="1" hidden="1">
      <c r="G2541" s="152"/>
      <c r="K2541" s="128"/>
      <c r="M2541" s="114" t="s">
        <v>3476</v>
      </c>
      <c r="N2541" s="118">
        <v>30.7</v>
      </c>
      <c r="O2541" s="120" t="s">
        <v>30</v>
      </c>
      <c r="P2541" s="119">
        <f t="shared" si="40"/>
        <v>0</v>
      </c>
      <c r="Q2541" s="122" t="s">
        <v>468</v>
      </c>
      <c r="R2541" s="121" t="s">
        <v>4398</v>
      </c>
      <c r="S2541" s="120" t="s">
        <v>147</v>
      </c>
      <c r="T2541" s="120" t="s">
        <v>147</v>
      </c>
    </row>
    <row r="2542" spans="7:20" s="145" customFormat="1" hidden="1">
      <c r="G2542" s="152"/>
      <c r="K2542" s="128"/>
      <c r="M2542" s="114" t="s">
        <v>3477</v>
      </c>
      <c r="N2542" s="118">
        <v>12.4</v>
      </c>
      <c r="O2542" s="120" t="s">
        <v>30</v>
      </c>
      <c r="P2542" s="119">
        <f t="shared" si="40"/>
        <v>0</v>
      </c>
      <c r="Q2542" s="122" t="s">
        <v>213</v>
      </c>
      <c r="R2542" s="121" t="s">
        <v>3996</v>
      </c>
      <c r="S2542" s="120" t="s">
        <v>147</v>
      </c>
      <c r="T2542" s="120" t="s">
        <v>147</v>
      </c>
    </row>
    <row r="2543" spans="7:20" s="145" customFormat="1" hidden="1">
      <c r="G2543" s="152"/>
      <c r="K2543" s="128"/>
      <c r="M2543" s="114" t="s">
        <v>3478</v>
      </c>
      <c r="N2543" s="118">
        <v>10.6</v>
      </c>
      <c r="O2543" s="118">
        <v>77.900000000000006</v>
      </c>
      <c r="P2543" s="119">
        <f t="shared" si="40"/>
        <v>0</v>
      </c>
      <c r="Q2543" s="122" t="s">
        <v>424</v>
      </c>
      <c r="R2543" s="121" t="s">
        <v>4064</v>
      </c>
      <c r="S2543" s="120" t="s">
        <v>147</v>
      </c>
      <c r="T2543" s="120" t="s">
        <v>147</v>
      </c>
    </row>
    <row r="2544" spans="7:20" s="145" customFormat="1" hidden="1">
      <c r="G2544" s="152"/>
      <c r="K2544" s="128"/>
      <c r="M2544" s="114" t="s">
        <v>3479</v>
      </c>
      <c r="N2544" s="118">
        <v>12.9</v>
      </c>
      <c r="O2544" s="118">
        <v>16.7</v>
      </c>
      <c r="P2544" s="119">
        <f t="shared" si="40"/>
        <v>0</v>
      </c>
      <c r="Q2544" s="122" t="s">
        <v>1960</v>
      </c>
      <c r="R2544" s="121" t="s">
        <v>4316</v>
      </c>
      <c r="S2544" s="120" t="s">
        <v>147</v>
      </c>
      <c r="T2544" s="120" t="s">
        <v>147</v>
      </c>
    </row>
    <row r="2545" spans="7:20" s="145" customFormat="1" hidden="1">
      <c r="G2545" s="152"/>
      <c r="K2545" s="128"/>
      <c r="M2545" s="114" t="s">
        <v>3616</v>
      </c>
      <c r="N2545" s="118">
        <v>18.2</v>
      </c>
      <c r="O2545" s="118">
        <v>0.9</v>
      </c>
      <c r="P2545" s="119">
        <f t="shared" si="40"/>
        <v>0</v>
      </c>
      <c r="Q2545" s="122" t="s">
        <v>3617</v>
      </c>
      <c r="R2545" s="121" t="s">
        <v>4484</v>
      </c>
      <c r="S2545" s="120" t="s">
        <v>147</v>
      </c>
      <c r="T2545" s="120" t="s">
        <v>147</v>
      </c>
    </row>
    <row r="2546" spans="7:20" s="145" customFormat="1" hidden="1">
      <c r="G2546" s="152"/>
      <c r="K2546" s="128"/>
      <c r="M2546" s="114" t="s">
        <v>3618</v>
      </c>
      <c r="N2546" s="118">
        <v>18.8</v>
      </c>
      <c r="O2546" s="118">
        <v>47.1</v>
      </c>
      <c r="P2546" s="119">
        <f t="shared" si="40"/>
        <v>0</v>
      </c>
      <c r="Q2546" s="122" t="s">
        <v>1411</v>
      </c>
      <c r="R2546" s="121" t="s">
        <v>4485</v>
      </c>
      <c r="S2546" s="120" t="s">
        <v>147</v>
      </c>
      <c r="T2546" s="120" t="s">
        <v>147</v>
      </c>
    </row>
    <row r="2547" spans="7:20" s="145" customFormat="1" hidden="1">
      <c r="G2547" s="152"/>
      <c r="K2547" s="128"/>
      <c r="M2547" s="114" t="s">
        <v>3619</v>
      </c>
      <c r="N2547" s="118">
        <v>3.8</v>
      </c>
      <c r="O2547" s="118">
        <v>20.2</v>
      </c>
      <c r="P2547" s="119">
        <f t="shared" si="40"/>
        <v>0</v>
      </c>
      <c r="Q2547" s="122" t="s">
        <v>50</v>
      </c>
      <c r="R2547" s="121" t="s">
        <v>3783</v>
      </c>
      <c r="S2547" s="120" t="s">
        <v>147</v>
      </c>
      <c r="T2547" s="120" t="s">
        <v>147</v>
      </c>
    </row>
    <row r="2548" spans="7:20" s="145" customFormat="1" hidden="1">
      <c r="G2548" s="152"/>
      <c r="K2548" s="128"/>
      <c r="M2548" s="114" t="s">
        <v>3620</v>
      </c>
      <c r="N2548" s="118">
        <v>1.5</v>
      </c>
      <c r="O2548" s="118">
        <v>3.3</v>
      </c>
      <c r="P2548" s="119">
        <f t="shared" si="40"/>
        <v>0</v>
      </c>
      <c r="Q2548" s="120" t="s">
        <v>30</v>
      </c>
      <c r="R2548" s="121" t="s">
        <v>4037</v>
      </c>
      <c r="S2548" s="120" t="s">
        <v>147</v>
      </c>
      <c r="T2548" s="120" t="s">
        <v>147</v>
      </c>
    </row>
    <row r="2549" spans="7:20" s="145" customFormat="1" hidden="1">
      <c r="G2549" s="152"/>
      <c r="K2549" s="128"/>
      <c r="M2549" s="114" t="s">
        <v>3621</v>
      </c>
      <c r="N2549" s="118">
        <v>0.2</v>
      </c>
      <c r="O2549" s="118">
        <v>2.9</v>
      </c>
      <c r="P2549" s="119">
        <f t="shared" si="40"/>
        <v>0</v>
      </c>
      <c r="Q2549" s="120" t="s">
        <v>30</v>
      </c>
      <c r="R2549" s="121" t="s">
        <v>4041</v>
      </c>
      <c r="S2549" s="120" t="s">
        <v>147</v>
      </c>
      <c r="T2549" s="120" t="s">
        <v>147</v>
      </c>
    </row>
    <row r="2550" spans="7:20" s="145" customFormat="1" hidden="1">
      <c r="G2550" s="152"/>
      <c r="K2550" s="128"/>
      <c r="M2550" s="114" t="s">
        <v>3622</v>
      </c>
      <c r="N2550" s="120" t="s">
        <v>30</v>
      </c>
      <c r="O2550" s="118">
        <v>5</v>
      </c>
      <c r="P2550" s="119">
        <f t="shared" si="40"/>
        <v>0</v>
      </c>
      <c r="Q2550" s="120" t="s">
        <v>30</v>
      </c>
      <c r="R2550" s="121" t="s">
        <v>4540</v>
      </c>
      <c r="S2550" s="120" t="s">
        <v>147</v>
      </c>
      <c r="T2550" s="120" t="s">
        <v>147</v>
      </c>
    </row>
    <row r="2551" spans="7:20" s="145" customFormat="1" hidden="1">
      <c r="G2551" s="152"/>
      <c r="K2551" s="128"/>
      <c r="M2551" s="114" t="s">
        <v>3623</v>
      </c>
      <c r="N2551" s="118">
        <v>23</v>
      </c>
      <c r="O2551" s="118">
        <v>0</v>
      </c>
      <c r="P2551" s="119">
        <f t="shared" si="40"/>
        <v>0</v>
      </c>
      <c r="Q2551" s="122" t="s">
        <v>343</v>
      </c>
      <c r="R2551" s="121" t="s">
        <v>4462</v>
      </c>
      <c r="S2551" s="120" t="s">
        <v>147</v>
      </c>
      <c r="T2551" s="120" t="s">
        <v>147</v>
      </c>
    </row>
    <row r="2552" spans="7:20" s="145" customFormat="1" hidden="1">
      <c r="G2552" s="152"/>
      <c r="K2552" s="128"/>
      <c r="M2552" s="114" t="s">
        <v>3624</v>
      </c>
      <c r="N2552" s="118">
        <v>0.8</v>
      </c>
      <c r="O2552" s="118">
        <v>18.600000000000001</v>
      </c>
      <c r="P2552" s="119">
        <f t="shared" si="40"/>
        <v>0</v>
      </c>
      <c r="Q2552" s="120" t="s">
        <v>30</v>
      </c>
      <c r="R2552" s="121" t="s">
        <v>4256</v>
      </c>
      <c r="S2552" s="120" t="s">
        <v>147</v>
      </c>
      <c r="T2552" s="120" t="s">
        <v>147</v>
      </c>
    </row>
    <row r="2553" spans="7:20" s="145" customFormat="1" hidden="1">
      <c r="G2553" s="152"/>
      <c r="K2553" s="128"/>
      <c r="M2553" s="114" t="s">
        <v>3625</v>
      </c>
      <c r="N2553" s="118">
        <v>5.9</v>
      </c>
      <c r="O2553" s="118">
        <v>9.5</v>
      </c>
      <c r="P2553" s="119">
        <f t="shared" si="40"/>
        <v>0</v>
      </c>
      <c r="Q2553" s="122" t="s">
        <v>1684</v>
      </c>
      <c r="R2553" s="121" t="s">
        <v>3774</v>
      </c>
      <c r="S2553" s="120" t="s">
        <v>147</v>
      </c>
      <c r="T2553" s="120" t="s">
        <v>147</v>
      </c>
    </row>
    <row r="2554" spans="7:20" s="145" customFormat="1" hidden="1">
      <c r="G2554" s="152"/>
      <c r="K2554" s="128"/>
      <c r="M2554" s="114" t="s">
        <v>3488</v>
      </c>
      <c r="N2554" s="118">
        <v>4.5</v>
      </c>
      <c r="O2554" s="118">
        <v>16.100000000000001</v>
      </c>
      <c r="P2554" s="119">
        <f t="shared" si="40"/>
        <v>0</v>
      </c>
      <c r="Q2554" s="122" t="s">
        <v>213</v>
      </c>
      <c r="R2554" s="121" t="s">
        <v>3894</v>
      </c>
      <c r="S2554" s="120" t="s">
        <v>147</v>
      </c>
      <c r="T2554" s="120" t="s">
        <v>147</v>
      </c>
    </row>
    <row r="2555" spans="7:20" s="145" customFormat="1" hidden="1">
      <c r="G2555" s="152"/>
      <c r="K2555" s="128"/>
      <c r="M2555" s="114" t="s">
        <v>3489</v>
      </c>
      <c r="N2555" s="118">
        <v>1.9</v>
      </c>
      <c r="O2555" s="118">
        <v>13.3</v>
      </c>
      <c r="P2555" s="119">
        <f t="shared" si="40"/>
        <v>0</v>
      </c>
      <c r="Q2555" s="122" t="s">
        <v>332</v>
      </c>
      <c r="R2555" s="121" t="s">
        <v>4460</v>
      </c>
      <c r="S2555" s="120" t="s">
        <v>147</v>
      </c>
      <c r="T2555" s="120" t="s">
        <v>147</v>
      </c>
    </row>
    <row r="2556" spans="7:20" s="145" customFormat="1" hidden="1">
      <c r="G2556" s="152"/>
      <c r="K2556" s="128"/>
      <c r="M2556" s="114" t="s">
        <v>3490</v>
      </c>
      <c r="N2556" s="118">
        <v>0.1</v>
      </c>
      <c r="O2556" s="118">
        <v>5.9</v>
      </c>
      <c r="P2556" s="119">
        <f t="shared" si="40"/>
        <v>0</v>
      </c>
      <c r="Q2556" s="122" t="s">
        <v>418</v>
      </c>
      <c r="R2556" s="121" t="s">
        <v>4042</v>
      </c>
      <c r="S2556" s="120" t="s">
        <v>147</v>
      </c>
      <c r="T2556" s="120" t="s">
        <v>147</v>
      </c>
    </row>
    <row r="2557" spans="7:20" s="145" customFormat="1" hidden="1">
      <c r="G2557" s="152"/>
      <c r="K2557" s="128"/>
      <c r="M2557" s="114" t="s">
        <v>3628</v>
      </c>
      <c r="N2557" s="118">
        <v>13.6</v>
      </c>
      <c r="O2557" s="118">
        <v>15.4</v>
      </c>
      <c r="P2557" s="119">
        <f t="shared" si="40"/>
        <v>0</v>
      </c>
      <c r="Q2557" s="122" t="s">
        <v>3629</v>
      </c>
      <c r="R2557" s="121" t="s">
        <v>4298</v>
      </c>
      <c r="S2557" s="120" t="s">
        <v>147</v>
      </c>
      <c r="T2557" s="120" t="s">
        <v>147</v>
      </c>
    </row>
    <row r="2558" spans="7:20" s="145" customFormat="1" hidden="1">
      <c r="G2558" s="152"/>
      <c r="K2558" s="128"/>
      <c r="M2558" s="114" t="s">
        <v>3492</v>
      </c>
      <c r="N2558" s="118">
        <v>29</v>
      </c>
      <c r="O2558" s="118">
        <v>0</v>
      </c>
      <c r="P2558" s="119">
        <f t="shared" si="40"/>
        <v>0</v>
      </c>
      <c r="Q2558" s="122" t="s">
        <v>422</v>
      </c>
      <c r="R2558" s="121" t="s">
        <v>4099</v>
      </c>
      <c r="S2558" s="120" t="s">
        <v>147</v>
      </c>
      <c r="T2558" s="120" t="s">
        <v>147</v>
      </c>
    </row>
    <row r="2559" spans="7:20" s="145" customFormat="1" hidden="1">
      <c r="G2559" s="152"/>
      <c r="K2559" s="128"/>
      <c r="M2559" s="114" t="s">
        <v>3493</v>
      </c>
      <c r="N2559" s="118">
        <v>12.8</v>
      </c>
      <c r="O2559" s="118">
        <v>4.5999999999999996</v>
      </c>
      <c r="P2559" s="119">
        <f t="shared" si="40"/>
        <v>0</v>
      </c>
      <c r="Q2559" s="122" t="s">
        <v>624</v>
      </c>
      <c r="R2559" s="121" t="s">
        <v>4099</v>
      </c>
      <c r="S2559" s="120" t="s">
        <v>147</v>
      </c>
      <c r="T2559" s="120" t="s">
        <v>147</v>
      </c>
    </row>
    <row r="2560" spans="7:20" s="145" customFormat="1" hidden="1">
      <c r="G2560" s="152"/>
      <c r="K2560" s="128"/>
      <c r="M2560" s="114" t="s">
        <v>3494</v>
      </c>
      <c r="N2560" s="118">
        <v>5.3</v>
      </c>
      <c r="O2560" s="118">
        <v>62.2</v>
      </c>
      <c r="P2560" s="119">
        <f t="shared" si="40"/>
        <v>0</v>
      </c>
      <c r="Q2560" s="122" t="s">
        <v>3495</v>
      </c>
      <c r="R2560" s="121" t="s">
        <v>4529</v>
      </c>
      <c r="S2560" s="120" t="s">
        <v>147</v>
      </c>
      <c r="T2560" s="120" t="s">
        <v>147</v>
      </c>
    </row>
    <row r="2561" spans="7:20" s="145" customFormat="1" hidden="1">
      <c r="G2561" s="152"/>
      <c r="K2561" s="128"/>
      <c r="M2561" s="114" t="s">
        <v>3496</v>
      </c>
      <c r="N2561" s="118">
        <v>4.7</v>
      </c>
      <c r="O2561" s="118">
        <v>53.6</v>
      </c>
      <c r="P2561" s="119">
        <f t="shared" si="40"/>
        <v>0</v>
      </c>
      <c r="Q2561" s="122" t="s">
        <v>3497</v>
      </c>
      <c r="R2561" s="121" t="s">
        <v>4486</v>
      </c>
      <c r="S2561" s="120" t="s">
        <v>147</v>
      </c>
      <c r="T2561" s="120" t="s">
        <v>147</v>
      </c>
    </row>
    <row r="2562" spans="7:20" s="145" customFormat="1" hidden="1">
      <c r="G2562" s="152"/>
      <c r="K2562" s="128"/>
      <c r="M2562" s="114" t="s">
        <v>3498</v>
      </c>
      <c r="N2562" s="118">
        <v>23.8</v>
      </c>
      <c r="O2562" s="120" t="s">
        <v>30</v>
      </c>
      <c r="P2562" s="119">
        <f t="shared" si="40"/>
        <v>0</v>
      </c>
      <c r="Q2562" s="122" t="s">
        <v>468</v>
      </c>
      <c r="R2562" s="121" t="s">
        <v>3904</v>
      </c>
      <c r="S2562" s="120" t="s">
        <v>147</v>
      </c>
      <c r="T2562" s="120" t="s">
        <v>147</v>
      </c>
    </row>
    <row r="2563" spans="7:20" s="145" customFormat="1" hidden="1">
      <c r="G2563" s="152"/>
      <c r="K2563" s="128"/>
      <c r="M2563" s="114" t="s">
        <v>3376</v>
      </c>
      <c r="N2563" s="118">
        <v>7.9</v>
      </c>
      <c r="O2563" s="120" t="s">
        <v>30</v>
      </c>
      <c r="P2563" s="119">
        <f t="shared" si="40"/>
        <v>0</v>
      </c>
      <c r="Q2563" s="122" t="s">
        <v>166</v>
      </c>
      <c r="R2563" s="121" t="s">
        <v>4328</v>
      </c>
      <c r="S2563" s="120" t="s">
        <v>147</v>
      </c>
      <c r="T2563" s="120" t="s">
        <v>147</v>
      </c>
    </row>
    <row r="2564" spans="7:20" s="145" customFormat="1" hidden="1">
      <c r="G2564" s="152"/>
      <c r="K2564" s="128"/>
      <c r="M2564" s="114" t="s">
        <v>3377</v>
      </c>
      <c r="N2564" s="118">
        <v>20.8</v>
      </c>
      <c r="O2564" s="120" t="s">
        <v>30</v>
      </c>
      <c r="P2564" s="119">
        <f t="shared" si="40"/>
        <v>0</v>
      </c>
      <c r="Q2564" s="122" t="s">
        <v>343</v>
      </c>
      <c r="R2564" s="121" t="s">
        <v>4461</v>
      </c>
      <c r="S2564" s="120" t="s">
        <v>147</v>
      </c>
      <c r="T2564" s="120" t="s">
        <v>147</v>
      </c>
    </row>
    <row r="2565" spans="7:20" s="145" customFormat="1" hidden="1">
      <c r="G2565" s="152"/>
      <c r="K2565" s="128"/>
      <c r="M2565" s="114" t="s">
        <v>3378</v>
      </c>
      <c r="N2565" s="118">
        <v>55.8</v>
      </c>
      <c r="O2565" s="120" t="s">
        <v>30</v>
      </c>
      <c r="P2565" s="119">
        <f t="shared" si="40"/>
        <v>0</v>
      </c>
      <c r="Q2565" s="120" t="s">
        <v>468</v>
      </c>
      <c r="R2565" s="121" t="s">
        <v>4044</v>
      </c>
      <c r="S2565" s="120" t="s">
        <v>147</v>
      </c>
      <c r="T2565" s="120" t="s">
        <v>147</v>
      </c>
    </row>
    <row r="2566" spans="7:20" s="145" customFormat="1" hidden="1">
      <c r="G2566" s="152"/>
      <c r="K2566" s="128"/>
      <c r="M2566" s="114" t="s">
        <v>3379</v>
      </c>
      <c r="N2566" s="118">
        <v>16.5</v>
      </c>
      <c r="O2566" s="120" t="s">
        <v>30</v>
      </c>
      <c r="P2566" s="119">
        <f t="shared" si="40"/>
        <v>0</v>
      </c>
      <c r="Q2566" s="120" t="s">
        <v>166</v>
      </c>
      <c r="R2566" s="121" t="s">
        <v>4256</v>
      </c>
      <c r="S2566" s="120" t="s">
        <v>147</v>
      </c>
      <c r="T2566" s="120" t="s">
        <v>147</v>
      </c>
    </row>
    <row r="2567" spans="7:20" s="145" customFormat="1" hidden="1">
      <c r="G2567" s="152"/>
      <c r="K2567" s="128"/>
      <c r="M2567" s="114" t="s">
        <v>3270</v>
      </c>
      <c r="N2567" s="118">
        <v>18.899999999999999</v>
      </c>
      <c r="O2567" s="118">
        <v>0</v>
      </c>
      <c r="P2567" s="119">
        <f t="shared" si="40"/>
        <v>0</v>
      </c>
      <c r="Q2567" s="122" t="s">
        <v>166</v>
      </c>
      <c r="R2567" s="121" t="s">
        <v>4549</v>
      </c>
      <c r="S2567" s="120" t="s">
        <v>147</v>
      </c>
      <c r="T2567" s="120" t="s">
        <v>147</v>
      </c>
    </row>
    <row r="2568" spans="7:20" s="145" customFormat="1" hidden="1">
      <c r="G2568" s="152"/>
      <c r="K2568" s="128"/>
      <c r="M2568" s="114" t="s">
        <v>3160</v>
      </c>
      <c r="N2568" s="118">
        <v>14</v>
      </c>
      <c r="O2568" s="118">
        <v>0</v>
      </c>
      <c r="P2568" s="119">
        <f t="shared" si="40"/>
        <v>0</v>
      </c>
      <c r="Q2568" s="120" t="s">
        <v>30</v>
      </c>
      <c r="R2568" s="121" t="s">
        <v>3890</v>
      </c>
      <c r="S2568" s="120" t="s">
        <v>147</v>
      </c>
      <c r="T2568" s="120" t="s">
        <v>147</v>
      </c>
    </row>
    <row r="2569" spans="7:20" s="145" customFormat="1" hidden="1">
      <c r="G2569" s="152"/>
      <c r="K2569" s="128"/>
      <c r="M2569" s="114" t="s">
        <v>3161</v>
      </c>
      <c r="N2569" s="118">
        <v>15.1</v>
      </c>
      <c r="O2569" s="118">
        <v>0</v>
      </c>
      <c r="P2569" s="119">
        <f t="shared" si="40"/>
        <v>0</v>
      </c>
      <c r="Q2569" s="120" t="s">
        <v>30</v>
      </c>
      <c r="R2569" s="121" t="s">
        <v>3781</v>
      </c>
      <c r="S2569" s="120" t="s">
        <v>147</v>
      </c>
      <c r="T2569" s="120" t="s">
        <v>147</v>
      </c>
    </row>
    <row r="2570" spans="7:20" s="145" customFormat="1" hidden="1">
      <c r="G2570" s="152"/>
      <c r="K2570" s="128"/>
      <c r="M2570" s="114" t="s">
        <v>3162</v>
      </c>
      <c r="N2570" s="118">
        <v>5.4</v>
      </c>
      <c r="O2570" s="118">
        <v>73.900000000000006</v>
      </c>
      <c r="P2570" s="119">
        <f t="shared" si="40"/>
        <v>0</v>
      </c>
      <c r="Q2570" s="122" t="s">
        <v>2108</v>
      </c>
      <c r="R2570" s="121" t="s">
        <v>4508</v>
      </c>
      <c r="S2570" s="120" t="s">
        <v>147</v>
      </c>
      <c r="T2570" s="120" t="s">
        <v>147</v>
      </c>
    </row>
    <row r="2571" spans="7:20" s="145" customFormat="1" hidden="1">
      <c r="G2571" s="152"/>
      <c r="K2571" s="128"/>
      <c r="M2571" s="114" t="s">
        <v>3163</v>
      </c>
      <c r="N2571" s="118">
        <v>0.5</v>
      </c>
      <c r="O2571" s="118">
        <v>12.2</v>
      </c>
      <c r="P2571" s="119">
        <f t="shared" si="40"/>
        <v>0</v>
      </c>
      <c r="Q2571" s="120" t="s">
        <v>30</v>
      </c>
      <c r="R2571" s="121" t="s">
        <v>4375</v>
      </c>
      <c r="S2571" s="120" t="s">
        <v>147</v>
      </c>
      <c r="T2571" s="120" t="s">
        <v>147</v>
      </c>
    </row>
    <row r="2572" spans="7:20" s="145" customFormat="1" hidden="1">
      <c r="G2572" s="152"/>
      <c r="K2572" s="128"/>
      <c r="M2572" s="114" t="s">
        <v>3385</v>
      </c>
      <c r="N2572" s="118">
        <v>16.600000000000001</v>
      </c>
      <c r="O2572" s="118">
        <v>0</v>
      </c>
      <c r="P2572" s="119">
        <f t="shared" si="40"/>
        <v>0</v>
      </c>
      <c r="Q2572" s="122" t="s">
        <v>56</v>
      </c>
      <c r="R2572" s="121" t="s">
        <v>3996</v>
      </c>
      <c r="S2572" s="120" t="s">
        <v>147</v>
      </c>
      <c r="T2572" s="120" t="s">
        <v>147</v>
      </c>
    </row>
    <row r="2573" spans="7:20" s="145" customFormat="1" hidden="1">
      <c r="G2573" s="152"/>
      <c r="K2573" s="128"/>
      <c r="M2573" s="114" t="s">
        <v>3386</v>
      </c>
      <c r="N2573" s="118">
        <v>0.2</v>
      </c>
      <c r="O2573" s="118">
        <v>24.8</v>
      </c>
      <c r="P2573" s="119">
        <f t="shared" ref="P2573:P2636" si="41">SUM(S2573:T2573)</f>
        <v>0</v>
      </c>
      <c r="Q2573" s="120" t="s">
        <v>147</v>
      </c>
      <c r="R2573" s="121" t="s">
        <v>3967</v>
      </c>
      <c r="S2573" s="120" t="s">
        <v>147</v>
      </c>
      <c r="T2573" s="120" t="s">
        <v>147</v>
      </c>
    </row>
    <row r="2574" spans="7:20" s="145" customFormat="1" hidden="1">
      <c r="G2574" s="152"/>
      <c r="K2574" s="128"/>
      <c r="M2574" s="114" t="s">
        <v>3387</v>
      </c>
      <c r="N2574" s="118">
        <v>11.6</v>
      </c>
      <c r="O2574" s="118">
        <v>10.8</v>
      </c>
      <c r="P2574" s="119">
        <f t="shared" si="41"/>
        <v>0</v>
      </c>
      <c r="Q2574" s="122" t="s">
        <v>1549</v>
      </c>
      <c r="R2574" s="121" t="s">
        <v>4200</v>
      </c>
      <c r="S2574" s="120" t="s">
        <v>147</v>
      </c>
      <c r="T2574" s="120" t="s">
        <v>147</v>
      </c>
    </row>
    <row r="2575" spans="7:20" s="145" customFormat="1" hidden="1">
      <c r="G2575" s="152"/>
      <c r="K2575" s="128"/>
      <c r="M2575" s="114" t="s">
        <v>3511</v>
      </c>
      <c r="N2575" s="118">
        <v>7.7</v>
      </c>
      <c r="O2575" s="118">
        <v>10.5</v>
      </c>
      <c r="P2575" s="119">
        <f t="shared" si="41"/>
        <v>0</v>
      </c>
      <c r="Q2575" s="122" t="s">
        <v>3512</v>
      </c>
      <c r="R2575" s="121" t="s">
        <v>3727</v>
      </c>
      <c r="S2575" s="120" t="s">
        <v>147</v>
      </c>
      <c r="T2575" s="120" t="s">
        <v>147</v>
      </c>
    </row>
    <row r="2576" spans="7:20" s="145" customFormat="1" hidden="1">
      <c r="G2576" s="152"/>
      <c r="K2576" s="128"/>
      <c r="M2576" s="114" t="s">
        <v>3516</v>
      </c>
      <c r="N2576" s="118">
        <v>2.2999999999999998</v>
      </c>
      <c r="O2576" s="118">
        <v>3.8</v>
      </c>
      <c r="P2576" s="119">
        <f t="shared" si="41"/>
        <v>0</v>
      </c>
      <c r="Q2576" s="122" t="s">
        <v>3550</v>
      </c>
      <c r="R2576" s="121" t="s">
        <v>4557</v>
      </c>
      <c r="S2576" s="120" t="s">
        <v>147</v>
      </c>
      <c r="T2576" s="120" t="s">
        <v>147</v>
      </c>
    </row>
    <row r="2577" spans="7:20" s="145" customFormat="1" hidden="1">
      <c r="G2577" s="152"/>
      <c r="K2577" s="128"/>
      <c r="M2577" s="114" t="s">
        <v>3517</v>
      </c>
      <c r="N2577" s="118">
        <v>0.9</v>
      </c>
      <c r="O2577" s="118">
        <v>4.7</v>
      </c>
      <c r="P2577" s="119">
        <f t="shared" si="41"/>
        <v>0</v>
      </c>
      <c r="Q2577" s="122" t="s">
        <v>1552</v>
      </c>
      <c r="R2577" s="121" t="s">
        <v>4455</v>
      </c>
      <c r="S2577" s="120" t="s">
        <v>147</v>
      </c>
      <c r="T2577" s="120" t="s">
        <v>147</v>
      </c>
    </row>
    <row r="2578" spans="7:20" s="145" customFormat="1" hidden="1">
      <c r="G2578" s="152"/>
      <c r="K2578" s="128"/>
      <c r="M2578" s="114" t="s">
        <v>3518</v>
      </c>
      <c r="N2578" s="118">
        <v>0.3</v>
      </c>
      <c r="O2578" s="118">
        <v>3.8</v>
      </c>
      <c r="P2578" s="119">
        <f t="shared" si="41"/>
        <v>0</v>
      </c>
      <c r="Q2578" s="122" t="s">
        <v>364</v>
      </c>
      <c r="R2578" s="121" t="s">
        <v>4037</v>
      </c>
      <c r="S2578" s="120" t="s">
        <v>147</v>
      </c>
      <c r="T2578" s="120" t="s">
        <v>147</v>
      </c>
    </row>
    <row r="2579" spans="7:20" s="145" customFormat="1" hidden="1">
      <c r="G2579" s="152"/>
      <c r="K2579" s="128"/>
      <c r="M2579" s="114" t="s">
        <v>3519</v>
      </c>
      <c r="N2579" s="118">
        <v>17.100000000000001</v>
      </c>
      <c r="O2579" s="118">
        <v>56</v>
      </c>
      <c r="P2579" s="119">
        <f t="shared" si="41"/>
        <v>0</v>
      </c>
      <c r="Q2579" s="120" t="s">
        <v>147</v>
      </c>
      <c r="R2579" s="121" t="s">
        <v>4387</v>
      </c>
      <c r="S2579" s="120" t="s">
        <v>147</v>
      </c>
      <c r="T2579" s="120" t="s">
        <v>147</v>
      </c>
    </row>
    <row r="2580" spans="7:20" s="145" customFormat="1" hidden="1">
      <c r="G2580" s="152"/>
      <c r="K2580" s="128"/>
      <c r="M2580" s="114" t="s">
        <v>3520</v>
      </c>
      <c r="N2580" s="118">
        <v>1</v>
      </c>
      <c r="O2580" s="118">
        <v>3.2</v>
      </c>
      <c r="P2580" s="119">
        <f t="shared" si="41"/>
        <v>0</v>
      </c>
      <c r="Q2580" s="120" t="s">
        <v>147</v>
      </c>
      <c r="R2580" s="121" t="s">
        <v>4296</v>
      </c>
      <c r="S2580" s="120" t="s">
        <v>147</v>
      </c>
      <c r="T2580" s="120" t="s">
        <v>147</v>
      </c>
    </row>
    <row r="2581" spans="7:20" s="145" customFormat="1" hidden="1">
      <c r="G2581" s="152"/>
      <c r="K2581" s="128"/>
      <c r="M2581" s="114" t="s">
        <v>3397</v>
      </c>
      <c r="N2581" s="118">
        <v>1.7</v>
      </c>
      <c r="O2581" s="118">
        <v>4.5</v>
      </c>
      <c r="P2581" s="119">
        <f t="shared" si="41"/>
        <v>0</v>
      </c>
      <c r="Q2581" s="120" t="s">
        <v>719</v>
      </c>
      <c r="R2581" s="121" t="s">
        <v>4545</v>
      </c>
      <c r="S2581" s="120" t="s">
        <v>147</v>
      </c>
      <c r="T2581" s="120" t="s">
        <v>147</v>
      </c>
    </row>
    <row r="2582" spans="7:20" s="145" customFormat="1" hidden="1">
      <c r="G2582" s="152"/>
      <c r="K2582" s="128"/>
      <c r="M2582" s="114" t="s">
        <v>3394</v>
      </c>
      <c r="N2582" s="118">
        <v>2.6</v>
      </c>
      <c r="O2582" s="118">
        <v>6</v>
      </c>
      <c r="P2582" s="119">
        <f t="shared" si="41"/>
        <v>0</v>
      </c>
      <c r="Q2582" s="122" t="s">
        <v>728</v>
      </c>
      <c r="R2582" s="121" t="s">
        <v>3965</v>
      </c>
      <c r="S2582" s="120" t="s">
        <v>147</v>
      </c>
      <c r="T2582" s="120" t="s">
        <v>147</v>
      </c>
    </row>
    <row r="2583" spans="7:20" s="145" customFormat="1" hidden="1">
      <c r="G2583" s="152"/>
      <c r="K2583" s="128"/>
      <c r="M2583" s="114" t="s">
        <v>3395</v>
      </c>
      <c r="N2583" s="118">
        <v>0.9</v>
      </c>
      <c r="O2583" s="118">
        <v>7.8</v>
      </c>
      <c r="P2583" s="119">
        <f t="shared" si="41"/>
        <v>0</v>
      </c>
      <c r="Q2583" s="122" t="s">
        <v>799</v>
      </c>
      <c r="R2583" s="121" t="s">
        <v>4557</v>
      </c>
      <c r="S2583" s="120" t="s">
        <v>147</v>
      </c>
      <c r="T2583" s="120" t="s">
        <v>147</v>
      </c>
    </row>
    <row r="2584" spans="7:20" s="145" customFormat="1" hidden="1">
      <c r="G2584" s="152"/>
      <c r="K2584" s="128"/>
      <c r="M2584" s="114" t="s">
        <v>3396</v>
      </c>
      <c r="N2584" s="118">
        <v>0.9</v>
      </c>
      <c r="O2584" s="118">
        <v>5</v>
      </c>
      <c r="P2584" s="119">
        <f t="shared" si="41"/>
        <v>0</v>
      </c>
      <c r="Q2584" s="122" t="s">
        <v>1619</v>
      </c>
      <c r="R2584" s="121" t="s">
        <v>3777</v>
      </c>
      <c r="S2584" s="120" t="s">
        <v>147</v>
      </c>
      <c r="T2584" s="120" t="s">
        <v>147</v>
      </c>
    </row>
    <row r="2585" spans="7:20" s="145" customFormat="1" hidden="1">
      <c r="G2585" s="152"/>
      <c r="K2585" s="128"/>
      <c r="M2585" s="114" t="s">
        <v>3285</v>
      </c>
      <c r="N2585" s="118">
        <v>0.8</v>
      </c>
      <c r="O2585" s="118">
        <v>2.9</v>
      </c>
      <c r="P2585" s="119">
        <f t="shared" si="41"/>
        <v>0</v>
      </c>
      <c r="Q2585" s="122" t="s">
        <v>234</v>
      </c>
      <c r="R2585" s="121" t="s">
        <v>3954</v>
      </c>
      <c r="S2585" s="120" t="s">
        <v>147</v>
      </c>
      <c r="T2585" s="120" t="s">
        <v>147</v>
      </c>
    </row>
    <row r="2586" spans="7:20" s="145" customFormat="1" hidden="1">
      <c r="G2586" s="152"/>
      <c r="K2586" s="128"/>
      <c r="M2586" s="114" t="s">
        <v>3286</v>
      </c>
      <c r="N2586" s="118">
        <v>7.7</v>
      </c>
      <c r="O2586" s="118">
        <v>7.2</v>
      </c>
      <c r="P2586" s="119">
        <f t="shared" si="41"/>
        <v>0</v>
      </c>
      <c r="Q2586" s="122" t="s">
        <v>543</v>
      </c>
      <c r="R2586" s="121" t="s">
        <v>3960</v>
      </c>
      <c r="S2586" s="120" t="s">
        <v>147</v>
      </c>
      <c r="T2586" s="120" t="s">
        <v>147</v>
      </c>
    </row>
    <row r="2587" spans="7:20" s="145" customFormat="1" hidden="1">
      <c r="G2587" s="152"/>
      <c r="K2587" s="128"/>
      <c r="M2587" s="114" t="s">
        <v>3290</v>
      </c>
      <c r="N2587" s="118">
        <v>5.9</v>
      </c>
      <c r="O2587" s="118">
        <v>64.099999999999994</v>
      </c>
      <c r="P2587" s="119">
        <f t="shared" si="41"/>
        <v>0</v>
      </c>
      <c r="Q2587" s="122" t="s">
        <v>185</v>
      </c>
      <c r="R2587" s="121" t="s">
        <v>3834</v>
      </c>
      <c r="S2587" s="120" t="s">
        <v>147</v>
      </c>
      <c r="T2587" s="120" t="s">
        <v>147</v>
      </c>
    </row>
    <row r="2588" spans="7:20" s="145" customFormat="1" hidden="1">
      <c r="G2588" s="152"/>
      <c r="K2588" s="128"/>
      <c r="M2588" s="114" t="s">
        <v>3291</v>
      </c>
      <c r="N2588" s="118">
        <v>0.6</v>
      </c>
      <c r="O2588" s="118">
        <v>6.2</v>
      </c>
      <c r="P2588" s="119">
        <f t="shared" si="41"/>
        <v>0</v>
      </c>
      <c r="Q2588" s="122" t="s">
        <v>3266</v>
      </c>
      <c r="R2588" s="121" t="s">
        <v>4548</v>
      </c>
      <c r="S2588" s="120" t="s">
        <v>147</v>
      </c>
      <c r="T2588" s="120" t="s">
        <v>147</v>
      </c>
    </row>
    <row r="2589" spans="7:20" s="145" customFormat="1" hidden="1">
      <c r="G2589" s="152"/>
      <c r="K2589" s="128"/>
      <c r="M2589" s="114" t="s">
        <v>3292</v>
      </c>
      <c r="N2589" s="118">
        <v>3.1</v>
      </c>
      <c r="O2589" s="118">
        <v>8.5</v>
      </c>
      <c r="P2589" s="119">
        <f t="shared" si="41"/>
        <v>0</v>
      </c>
      <c r="Q2589" s="120" t="s">
        <v>147</v>
      </c>
      <c r="R2589" s="121" t="s">
        <v>3954</v>
      </c>
      <c r="S2589" s="120" t="s">
        <v>147</v>
      </c>
      <c r="T2589" s="120" t="s">
        <v>147</v>
      </c>
    </row>
    <row r="2590" spans="7:20" s="145" customFormat="1" hidden="1">
      <c r="G2590" s="152"/>
      <c r="K2590" s="128"/>
      <c r="M2590" s="114" t="s">
        <v>3293</v>
      </c>
      <c r="N2590" s="118">
        <v>5.9</v>
      </c>
      <c r="O2590" s="118">
        <v>14.6</v>
      </c>
      <c r="P2590" s="119">
        <f t="shared" si="41"/>
        <v>0</v>
      </c>
      <c r="Q2590" s="122" t="s">
        <v>995</v>
      </c>
      <c r="R2590" s="121" t="s">
        <v>3896</v>
      </c>
      <c r="S2590" s="120" t="s">
        <v>147</v>
      </c>
      <c r="T2590" s="120" t="s">
        <v>147</v>
      </c>
    </row>
    <row r="2591" spans="7:20" s="145" customFormat="1" hidden="1">
      <c r="G2591" s="152"/>
      <c r="K2591" s="128"/>
      <c r="M2591" s="114" t="s">
        <v>3294</v>
      </c>
      <c r="N2591" s="118">
        <v>0.9</v>
      </c>
      <c r="O2591" s="118">
        <v>6.2</v>
      </c>
      <c r="P2591" s="119">
        <f t="shared" si="41"/>
        <v>0</v>
      </c>
      <c r="Q2591" s="122" t="s">
        <v>343</v>
      </c>
      <c r="R2591" s="121" t="s">
        <v>3952</v>
      </c>
      <c r="S2591" s="120" t="s">
        <v>147</v>
      </c>
      <c r="T2591" s="120" t="s">
        <v>147</v>
      </c>
    </row>
    <row r="2592" spans="7:20" s="145" customFormat="1" hidden="1">
      <c r="G2592" s="152"/>
      <c r="K2592" s="128"/>
      <c r="M2592" s="114" t="s">
        <v>3295</v>
      </c>
      <c r="N2592" s="118">
        <v>1.1000000000000001</v>
      </c>
      <c r="O2592" s="118">
        <v>6.6</v>
      </c>
      <c r="P2592" s="119">
        <f t="shared" si="41"/>
        <v>0</v>
      </c>
      <c r="Q2592" s="122" t="s">
        <v>166</v>
      </c>
      <c r="R2592" s="121" t="s">
        <v>4562</v>
      </c>
      <c r="S2592" s="120" t="s">
        <v>147</v>
      </c>
      <c r="T2592" s="120" t="s">
        <v>147</v>
      </c>
    </row>
    <row r="2593" spans="7:20" s="145" customFormat="1" hidden="1">
      <c r="G2593" s="152"/>
      <c r="K2593" s="128"/>
      <c r="M2593" s="114" t="s">
        <v>3677</v>
      </c>
      <c r="N2593" s="118">
        <v>2.1</v>
      </c>
      <c r="O2593" s="118">
        <v>7.6</v>
      </c>
      <c r="P2593" s="119">
        <f t="shared" si="41"/>
        <v>0</v>
      </c>
      <c r="Q2593" s="122" t="s">
        <v>1383</v>
      </c>
      <c r="R2593" s="121" t="s">
        <v>4297</v>
      </c>
      <c r="S2593" s="120" t="s">
        <v>147</v>
      </c>
      <c r="T2593" s="120" t="s">
        <v>147</v>
      </c>
    </row>
    <row r="2594" spans="7:20" s="145" customFormat="1" hidden="1">
      <c r="G2594" s="152"/>
      <c r="K2594" s="128"/>
      <c r="M2594" s="114" t="s">
        <v>3536</v>
      </c>
      <c r="N2594" s="118">
        <v>1.9</v>
      </c>
      <c r="O2594" s="118">
        <v>8.1</v>
      </c>
      <c r="P2594" s="119">
        <f t="shared" si="41"/>
        <v>0</v>
      </c>
      <c r="Q2594" s="122" t="s">
        <v>3537</v>
      </c>
      <c r="R2594" s="121" t="s">
        <v>4269</v>
      </c>
      <c r="S2594" s="120" t="s">
        <v>147</v>
      </c>
      <c r="T2594" s="120" t="s">
        <v>147</v>
      </c>
    </row>
    <row r="2595" spans="7:20" s="145" customFormat="1" hidden="1">
      <c r="G2595" s="152"/>
      <c r="K2595" s="128"/>
      <c r="M2595" s="114" t="s">
        <v>3538</v>
      </c>
      <c r="N2595" s="118">
        <v>1.5</v>
      </c>
      <c r="O2595" s="118">
        <v>4.9000000000000004</v>
      </c>
      <c r="P2595" s="119">
        <f t="shared" si="41"/>
        <v>0</v>
      </c>
      <c r="Q2595" s="122" t="s">
        <v>852</v>
      </c>
      <c r="R2595" s="121" t="s">
        <v>3889</v>
      </c>
      <c r="S2595" s="120" t="s">
        <v>147</v>
      </c>
      <c r="T2595" s="120" t="s">
        <v>147</v>
      </c>
    </row>
    <row r="2596" spans="7:20" s="145" customFormat="1" hidden="1">
      <c r="G2596" s="152"/>
      <c r="K2596" s="128"/>
      <c r="M2596" s="114" t="s">
        <v>3539</v>
      </c>
      <c r="N2596" s="118">
        <v>1.1000000000000001</v>
      </c>
      <c r="O2596" s="118">
        <v>3.9</v>
      </c>
      <c r="P2596" s="119">
        <f t="shared" si="41"/>
        <v>0</v>
      </c>
      <c r="Q2596" s="122" t="s">
        <v>234</v>
      </c>
      <c r="R2596" s="121" t="s">
        <v>3954</v>
      </c>
      <c r="S2596" s="120" t="s">
        <v>147</v>
      </c>
      <c r="T2596" s="120" t="s">
        <v>147</v>
      </c>
    </row>
    <row r="2597" spans="7:20" s="145" customFormat="1" hidden="1">
      <c r="G2597" s="152"/>
      <c r="K2597" s="128"/>
      <c r="M2597" s="114" t="s">
        <v>3540</v>
      </c>
      <c r="N2597" s="118">
        <v>2.4</v>
      </c>
      <c r="O2597" s="118">
        <v>5.0999999999999996</v>
      </c>
      <c r="P2597" s="119">
        <f t="shared" si="41"/>
        <v>0</v>
      </c>
      <c r="Q2597" s="122" t="s">
        <v>719</v>
      </c>
      <c r="R2597" s="121" t="s">
        <v>4333</v>
      </c>
      <c r="S2597" s="120" t="s">
        <v>147</v>
      </c>
      <c r="T2597" s="120" t="s">
        <v>147</v>
      </c>
    </row>
    <row r="2598" spans="7:20" s="145" customFormat="1" hidden="1">
      <c r="G2598" s="152"/>
      <c r="K2598" s="128"/>
      <c r="M2598" s="114" t="s">
        <v>3541</v>
      </c>
      <c r="N2598" s="118">
        <v>4.0999999999999996</v>
      </c>
      <c r="O2598" s="118">
        <v>9.8000000000000007</v>
      </c>
      <c r="P2598" s="119">
        <f t="shared" si="41"/>
        <v>0</v>
      </c>
      <c r="Q2598" s="122" t="s">
        <v>1661</v>
      </c>
      <c r="R2598" s="121" t="s">
        <v>4256</v>
      </c>
      <c r="S2598" s="120" t="s">
        <v>147</v>
      </c>
      <c r="T2598" s="120" t="s">
        <v>147</v>
      </c>
    </row>
    <row r="2599" spans="7:20" s="145" customFormat="1" hidden="1">
      <c r="G2599" s="152"/>
      <c r="K2599" s="128"/>
      <c r="M2599" s="114" t="s">
        <v>3542</v>
      </c>
      <c r="N2599" s="118">
        <v>1.5</v>
      </c>
      <c r="O2599" s="118">
        <v>6.2</v>
      </c>
      <c r="P2599" s="119">
        <f t="shared" si="41"/>
        <v>0</v>
      </c>
      <c r="Q2599" s="122" t="s">
        <v>2898</v>
      </c>
      <c r="R2599" s="121" t="s">
        <v>4224</v>
      </c>
      <c r="S2599" s="120" t="s">
        <v>147</v>
      </c>
      <c r="T2599" s="120" t="s">
        <v>147</v>
      </c>
    </row>
    <row r="2600" spans="7:20" s="145" customFormat="1" hidden="1">
      <c r="G2600" s="152"/>
      <c r="K2600" s="128"/>
      <c r="M2600" s="114" t="s">
        <v>3543</v>
      </c>
      <c r="N2600" s="118">
        <v>0.9</v>
      </c>
      <c r="O2600" s="118">
        <v>4.3</v>
      </c>
      <c r="P2600" s="119">
        <f t="shared" si="41"/>
        <v>0</v>
      </c>
      <c r="Q2600" s="122" t="s">
        <v>322</v>
      </c>
      <c r="R2600" s="121" t="s">
        <v>4548</v>
      </c>
      <c r="S2600" s="120" t="s">
        <v>147</v>
      </c>
      <c r="T2600" s="120" t="s">
        <v>147</v>
      </c>
    </row>
    <row r="2601" spans="7:20" s="145" customFormat="1" hidden="1">
      <c r="G2601" s="152"/>
      <c r="K2601" s="128"/>
      <c r="M2601" s="114" t="s">
        <v>3544</v>
      </c>
      <c r="N2601" s="118">
        <v>1.4</v>
      </c>
      <c r="O2601" s="118">
        <v>7.4</v>
      </c>
      <c r="P2601" s="119">
        <f t="shared" si="41"/>
        <v>0</v>
      </c>
      <c r="Q2601" s="120" t="s">
        <v>147</v>
      </c>
      <c r="R2601" s="121" t="s">
        <v>4328</v>
      </c>
      <c r="S2601" s="120" t="s">
        <v>147</v>
      </c>
      <c r="T2601" s="120" t="s">
        <v>147</v>
      </c>
    </row>
    <row r="2602" spans="7:20" s="145" customFormat="1" hidden="1">
      <c r="G2602" s="152"/>
      <c r="K2602" s="128"/>
      <c r="M2602" s="114" t="s">
        <v>3688</v>
      </c>
      <c r="N2602" s="118">
        <v>1</v>
      </c>
      <c r="O2602" s="118">
        <v>3.7</v>
      </c>
      <c r="P2602" s="119">
        <f t="shared" si="41"/>
        <v>0</v>
      </c>
      <c r="Q2602" s="122" t="s">
        <v>606</v>
      </c>
      <c r="R2602" s="121" t="s">
        <v>4463</v>
      </c>
      <c r="S2602" s="120" t="s">
        <v>147</v>
      </c>
      <c r="T2602" s="120" t="s">
        <v>147</v>
      </c>
    </row>
    <row r="2603" spans="7:20" s="145" customFormat="1" hidden="1">
      <c r="G2603" s="152"/>
      <c r="K2603" s="128"/>
      <c r="M2603" s="114" t="s">
        <v>3689</v>
      </c>
      <c r="N2603" s="118">
        <v>3</v>
      </c>
      <c r="O2603" s="118">
        <v>17.899999999999999</v>
      </c>
      <c r="P2603" s="119">
        <f t="shared" si="41"/>
        <v>0</v>
      </c>
      <c r="Q2603" s="122" t="s">
        <v>418</v>
      </c>
      <c r="R2603" s="121" t="s">
        <v>4549</v>
      </c>
      <c r="S2603" s="120" t="s">
        <v>147</v>
      </c>
      <c r="T2603" s="120" t="s">
        <v>147</v>
      </c>
    </row>
    <row r="2604" spans="7:20" s="145" customFormat="1" hidden="1">
      <c r="G2604" s="152"/>
      <c r="K2604" s="128"/>
      <c r="M2604" s="114" t="s">
        <v>3690</v>
      </c>
      <c r="N2604" s="118">
        <v>8.1</v>
      </c>
      <c r="O2604" s="118">
        <v>17.2</v>
      </c>
      <c r="P2604" s="119">
        <f t="shared" si="41"/>
        <v>0</v>
      </c>
      <c r="Q2604" s="122" t="s">
        <v>3100</v>
      </c>
      <c r="R2604" s="121" t="s">
        <v>4537</v>
      </c>
      <c r="S2604" s="120" t="s">
        <v>147</v>
      </c>
      <c r="T2604" s="120" t="s">
        <v>147</v>
      </c>
    </row>
    <row r="2605" spans="7:20" s="145" customFormat="1" hidden="1">
      <c r="G2605" s="152"/>
      <c r="K2605" s="128"/>
      <c r="M2605" s="114" t="s">
        <v>3691</v>
      </c>
      <c r="N2605" s="118">
        <v>9.3000000000000007</v>
      </c>
      <c r="O2605" s="118">
        <v>5.3</v>
      </c>
      <c r="P2605" s="119">
        <f t="shared" si="41"/>
        <v>0</v>
      </c>
      <c r="Q2605" s="122" t="s">
        <v>285</v>
      </c>
      <c r="R2605" s="121" t="s">
        <v>3961</v>
      </c>
      <c r="S2605" s="120" t="s">
        <v>30</v>
      </c>
      <c r="T2605" s="120" t="s">
        <v>30</v>
      </c>
    </row>
    <row r="2606" spans="7:20" s="145" customFormat="1" hidden="1">
      <c r="G2606" s="152"/>
      <c r="K2606" s="128"/>
      <c r="M2606" s="114" t="s">
        <v>3692</v>
      </c>
      <c r="N2606" s="118">
        <v>6.6</v>
      </c>
      <c r="O2606" s="118">
        <v>20</v>
      </c>
      <c r="P2606" s="119">
        <f t="shared" si="41"/>
        <v>0</v>
      </c>
      <c r="Q2606" s="122" t="s">
        <v>2172</v>
      </c>
      <c r="R2606" s="121" t="s">
        <v>3972</v>
      </c>
      <c r="S2606" s="120" t="s">
        <v>30</v>
      </c>
      <c r="T2606" s="120" t="s">
        <v>30</v>
      </c>
    </row>
    <row r="2607" spans="7:20" s="145" customFormat="1" hidden="1">
      <c r="G2607" s="152"/>
      <c r="K2607" s="128"/>
      <c r="M2607" s="114" t="s">
        <v>3553</v>
      </c>
      <c r="N2607" s="118">
        <v>3.2</v>
      </c>
      <c r="O2607" s="118">
        <v>0.2</v>
      </c>
      <c r="P2607" s="119">
        <f t="shared" si="41"/>
        <v>0</v>
      </c>
      <c r="Q2607" s="122" t="s">
        <v>1619</v>
      </c>
      <c r="R2607" s="121" t="s">
        <v>4037</v>
      </c>
      <c r="S2607" s="120" t="s">
        <v>30</v>
      </c>
      <c r="T2607" s="120" t="s">
        <v>30</v>
      </c>
    </row>
    <row r="2608" spans="7:20" s="145" customFormat="1" hidden="1">
      <c r="G2608" s="152"/>
      <c r="K2608" s="128"/>
      <c r="M2608" s="114" t="s">
        <v>3694</v>
      </c>
      <c r="N2608" s="118">
        <v>2.6</v>
      </c>
      <c r="O2608" s="118">
        <v>0.2</v>
      </c>
      <c r="P2608" s="119">
        <f t="shared" si="41"/>
        <v>0</v>
      </c>
      <c r="Q2608" s="122" t="s">
        <v>476</v>
      </c>
      <c r="R2608" s="121" t="s">
        <v>4538</v>
      </c>
      <c r="S2608" s="120" t="s">
        <v>30</v>
      </c>
      <c r="T2608" s="120" t="s">
        <v>30</v>
      </c>
    </row>
    <row r="2609" spans="7:20" s="145" customFormat="1" hidden="1">
      <c r="G2609" s="152"/>
      <c r="K2609" s="128"/>
      <c r="M2609" s="114" t="s">
        <v>3695</v>
      </c>
      <c r="N2609" s="118">
        <v>24.3</v>
      </c>
      <c r="O2609" s="118">
        <v>13.8</v>
      </c>
      <c r="P2609" s="119">
        <f t="shared" si="41"/>
        <v>0</v>
      </c>
      <c r="Q2609" s="120" t="s">
        <v>141</v>
      </c>
      <c r="R2609" s="121" t="s">
        <v>3963</v>
      </c>
      <c r="S2609" s="120" t="s">
        <v>30</v>
      </c>
      <c r="T2609" s="120" t="s">
        <v>30</v>
      </c>
    </row>
    <row r="2610" spans="7:20" s="145" customFormat="1" hidden="1">
      <c r="G2610" s="152"/>
      <c r="K2610" s="128"/>
      <c r="M2610" s="114" t="s">
        <v>3696</v>
      </c>
      <c r="N2610" s="118">
        <v>3.1</v>
      </c>
      <c r="O2610" s="118">
        <v>0.5</v>
      </c>
      <c r="P2610" s="119">
        <f t="shared" si="41"/>
        <v>0</v>
      </c>
      <c r="Q2610" s="122" t="s">
        <v>166</v>
      </c>
      <c r="R2610" s="121" t="s">
        <v>4225</v>
      </c>
      <c r="S2610" s="120" t="s">
        <v>30</v>
      </c>
      <c r="T2610" s="120" t="s">
        <v>30</v>
      </c>
    </row>
    <row r="2611" spans="7:20" s="145" customFormat="1" hidden="1">
      <c r="G2611" s="152"/>
      <c r="K2611" s="128"/>
      <c r="M2611" s="114" t="s">
        <v>3697</v>
      </c>
      <c r="N2611" s="118">
        <v>2.2000000000000002</v>
      </c>
      <c r="O2611" s="118">
        <v>0.8</v>
      </c>
      <c r="P2611" s="119">
        <f t="shared" si="41"/>
        <v>0</v>
      </c>
      <c r="Q2611" s="122" t="s">
        <v>166</v>
      </c>
      <c r="R2611" s="121" t="s">
        <v>4296</v>
      </c>
      <c r="S2611" s="120" t="s">
        <v>30</v>
      </c>
      <c r="T2611" s="120" t="s">
        <v>30</v>
      </c>
    </row>
    <row r="2612" spans="7:20" s="145" customFormat="1" hidden="1">
      <c r="G2612" s="152"/>
      <c r="K2612" s="128"/>
      <c r="M2612" s="114" t="s">
        <v>3424</v>
      </c>
      <c r="N2612" s="118">
        <v>2.8</v>
      </c>
      <c r="O2612" s="118">
        <v>1.6</v>
      </c>
      <c r="P2612" s="119">
        <f t="shared" si="41"/>
        <v>0</v>
      </c>
      <c r="Q2612" s="122" t="s">
        <v>166</v>
      </c>
      <c r="R2612" s="121" t="s">
        <v>3772</v>
      </c>
      <c r="S2612" s="120" t="s">
        <v>30</v>
      </c>
      <c r="T2612" s="120" t="s">
        <v>30</v>
      </c>
    </row>
    <row r="2613" spans="7:20" s="145" customFormat="1" hidden="1">
      <c r="G2613" s="152"/>
      <c r="K2613" s="128"/>
      <c r="M2613" s="114" t="s">
        <v>3554</v>
      </c>
      <c r="N2613" s="120" t="s">
        <v>30</v>
      </c>
      <c r="O2613" s="120" t="s">
        <v>30</v>
      </c>
      <c r="P2613" s="119">
        <f t="shared" si="41"/>
        <v>0</v>
      </c>
      <c r="Q2613" s="122" t="s">
        <v>418</v>
      </c>
      <c r="R2613" s="121" t="s">
        <v>3949</v>
      </c>
      <c r="S2613" s="120" t="s">
        <v>30</v>
      </c>
      <c r="T2613" s="120" t="s">
        <v>30</v>
      </c>
    </row>
    <row r="2614" spans="7:20" s="145" customFormat="1" hidden="1">
      <c r="G2614" s="152"/>
      <c r="K2614" s="128"/>
      <c r="M2614" s="114" t="s">
        <v>3555</v>
      </c>
      <c r="N2614" s="118">
        <v>24.9</v>
      </c>
      <c r="O2614" s="118">
        <v>0</v>
      </c>
      <c r="P2614" s="119">
        <f t="shared" si="41"/>
        <v>0</v>
      </c>
      <c r="Q2614" s="120" t="s">
        <v>277</v>
      </c>
      <c r="R2614" s="121" t="s">
        <v>4318</v>
      </c>
      <c r="S2614" s="120" t="s">
        <v>30</v>
      </c>
      <c r="T2614" s="120" t="s">
        <v>30</v>
      </c>
    </row>
    <row r="2615" spans="7:20" s="145" customFormat="1" hidden="1">
      <c r="G2615" s="152"/>
      <c r="K2615" s="128"/>
      <c r="M2615" s="114" t="s">
        <v>3556</v>
      </c>
      <c r="N2615" s="118">
        <v>14.9</v>
      </c>
      <c r="O2615" s="118">
        <v>0</v>
      </c>
      <c r="P2615" s="119">
        <f t="shared" si="41"/>
        <v>0</v>
      </c>
      <c r="Q2615" s="120" t="s">
        <v>551</v>
      </c>
      <c r="R2615" s="121" t="s">
        <v>4453</v>
      </c>
      <c r="S2615" s="120" t="s">
        <v>30</v>
      </c>
      <c r="T2615" s="120" t="s">
        <v>30</v>
      </c>
    </row>
    <row r="2616" spans="7:20" s="145" customFormat="1" hidden="1">
      <c r="G2616" s="152"/>
      <c r="K2616" s="128"/>
      <c r="M2616" s="114" t="s">
        <v>3557</v>
      </c>
      <c r="N2616" s="118">
        <v>18.3</v>
      </c>
      <c r="O2616" s="118">
        <v>0</v>
      </c>
      <c r="P2616" s="119">
        <f t="shared" si="41"/>
        <v>0</v>
      </c>
      <c r="Q2616" s="122" t="s">
        <v>254</v>
      </c>
      <c r="R2616" s="121" t="s">
        <v>3942</v>
      </c>
      <c r="S2616" s="120" t="s">
        <v>30</v>
      </c>
      <c r="T2616" s="120" t="s">
        <v>30</v>
      </c>
    </row>
    <row r="2617" spans="7:20" s="145" customFormat="1" hidden="1">
      <c r="G2617" s="152"/>
      <c r="K2617" s="128"/>
      <c r="M2617" s="114" t="s">
        <v>3558</v>
      </c>
      <c r="N2617" s="118">
        <v>1.9</v>
      </c>
      <c r="O2617" s="118">
        <v>1.6</v>
      </c>
      <c r="P2617" s="119">
        <f t="shared" si="41"/>
        <v>0</v>
      </c>
      <c r="Q2617" s="122" t="s">
        <v>166</v>
      </c>
      <c r="R2617" s="121" t="s">
        <v>4037</v>
      </c>
      <c r="S2617" s="120" t="s">
        <v>30</v>
      </c>
      <c r="T2617" s="120" t="s">
        <v>30</v>
      </c>
    </row>
    <row r="2618" spans="7:20" s="145" customFormat="1" hidden="1">
      <c r="G2618" s="152"/>
      <c r="K2618" s="128"/>
      <c r="M2618" s="114" t="s">
        <v>3559</v>
      </c>
      <c r="N2618" s="118">
        <v>3</v>
      </c>
      <c r="O2618" s="118">
        <v>3.1</v>
      </c>
      <c r="P2618" s="119">
        <f t="shared" si="41"/>
        <v>0</v>
      </c>
      <c r="Q2618" s="122" t="s">
        <v>166</v>
      </c>
      <c r="R2618" s="121" t="s">
        <v>3952</v>
      </c>
      <c r="S2618" s="120" t="s">
        <v>30</v>
      </c>
      <c r="T2618" s="120" t="s">
        <v>30</v>
      </c>
    </row>
    <row r="2619" spans="7:20" s="145" customFormat="1" hidden="1">
      <c r="G2619" s="152"/>
      <c r="K2619" s="128"/>
      <c r="M2619" s="114" t="s">
        <v>3433</v>
      </c>
      <c r="N2619" s="118">
        <v>2</v>
      </c>
      <c r="O2619" s="118">
        <v>3</v>
      </c>
      <c r="P2619" s="119">
        <f t="shared" si="41"/>
        <v>0</v>
      </c>
      <c r="Q2619" s="122" t="s">
        <v>166</v>
      </c>
      <c r="R2619" s="121" t="s">
        <v>4041</v>
      </c>
      <c r="S2619" s="120" t="s">
        <v>30</v>
      </c>
      <c r="T2619" s="120" t="s">
        <v>30</v>
      </c>
    </row>
    <row r="2620" spans="7:20" s="145" customFormat="1" hidden="1">
      <c r="G2620" s="152"/>
      <c r="K2620" s="128"/>
      <c r="M2620" s="114" t="s">
        <v>3434</v>
      </c>
      <c r="N2620" s="118">
        <v>0.9</v>
      </c>
      <c r="O2620" s="118">
        <v>8.5</v>
      </c>
      <c r="P2620" s="119">
        <f t="shared" si="41"/>
        <v>0</v>
      </c>
      <c r="Q2620" s="120" t="s">
        <v>30</v>
      </c>
      <c r="R2620" s="121" t="s">
        <v>4289</v>
      </c>
      <c r="S2620" s="120" t="s">
        <v>30</v>
      </c>
      <c r="T2620" s="120" t="s">
        <v>30</v>
      </c>
    </row>
    <row r="2621" spans="7:20" s="145" customFormat="1" hidden="1">
      <c r="G2621" s="152"/>
      <c r="K2621" s="128"/>
      <c r="M2621" s="114" t="s">
        <v>3435</v>
      </c>
      <c r="N2621" s="118">
        <v>6.5</v>
      </c>
      <c r="O2621" s="118">
        <v>18.2</v>
      </c>
      <c r="P2621" s="119">
        <f t="shared" si="41"/>
        <v>0</v>
      </c>
      <c r="Q2621" s="122" t="s">
        <v>3436</v>
      </c>
      <c r="R2621" s="121" t="s">
        <v>4299</v>
      </c>
      <c r="S2621" s="120" t="s">
        <v>30</v>
      </c>
      <c r="T2621" s="120" t="s">
        <v>30</v>
      </c>
    </row>
    <row r="2622" spans="7:20" s="145" customFormat="1" hidden="1">
      <c r="G2622" s="152"/>
      <c r="K2622" s="128"/>
      <c r="M2622" s="114" t="s">
        <v>3322</v>
      </c>
      <c r="N2622" s="118">
        <v>1.1000000000000001</v>
      </c>
      <c r="O2622" s="118">
        <v>12.6</v>
      </c>
      <c r="P2622" s="119">
        <f t="shared" si="41"/>
        <v>0</v>
      </c>
      <c r="Q2622" s="120" t="s">
        <v>30</v>
      </c>
      <c r="R2622" s="121" t="s">
        <v>4224</v>
      </c>
      <c r="S2622" s="120" t="s">
        <v>30</v>
      </c>
      <c r="T2622" s="120" t="s">
        <v>30</v>
      </c>
    </row>
    <row r="2623" spans="7:20" s="145" customFormat="1" hidden="1">
      <c r="G2623" s="152"/>
      <c r="K2623" s="128"/>
      <c r="M2623" s="114" t="s">
        <v>3323</v>
      </c>
      <c r="N2623" s="118">
        <v>0.8</v>
      </c>
      <c r="O2623" s="118">
        <v>9</v>
      </c>
      <c r="P2623" s="119">
        <f t="shared" si="41"/>
        <v>0</v>
      </c>
      <c r="Q2623" s="120" t="s">
        <v>30</v>
      </c>
      <c r="R2623" s="121" t="s">
        <v>4553</v>
      </c>
      <c r="S2623" s="120" t="s">
        <v>30</v>
      </c>
      <c r="T2623" s="120" t="s">
        <v>30</v>
      </c>
    </row>
    <row r="2624" spans="7:20" s="145" customFormat="1" hidden="1">
      <c r="G2624" s="152"/>
      <c r="K2624" s="128"/>
      <c r="M2624" s="114" t="s">
        <v>3211</v>
      </c>
      <c r="N2624" s="118">
        <v>0.9</v>
      </c>
      <c r="O2624" s="118">
        <v>7.4</v>
      </c>
      <c r="P2624" s="119">
        <f t="shared" si="41"/>
        <v>0</v>
      </c>
      <c r="Q2624" s="120" t="s">
        <v>30</v>
      </c>
      <c r="R2624" s="121" t="s">
        <v>4036</v>
      </c>
      <c r="S2624" s="120" t="s">
        <v>30</v>
      </c>
      <c r="T2624" s="120" t="s">
        <v>30</v>
      </c>
    </row>
    <row r="2625" spans="7:20" s="145" customFormat="1" hidden="1">
      <c r="G2625" s="152"/>
      <c r="K2625" s="128"/>
      <c r="M2625" s="114" t="s">
        <v>3212</v>
      </c>
      <c r="N2625" s="118">
        <v>1.1000000000000001</v>
      </c>
      <c r="O2625" s="118">
        <v>8.3000000000000007</v>
      </c>
      <c r="P2625" s="119">
        <f t="shared" si="41"/>
        <v>0</v>
      </c>
      <c r="Q2625" s="120" t="s">
        <v>30</v>
      </c>
      <c r="R2625" s="121" t="s">
        <v>3956</v>
      </c>
      <c r="S2625" s="120" t="s">
        <v>30</v>
      </c>
      <c r="T2625" s="120" t="s">
        <v>30</v>
      </c>
    </row>
    <row r="2626" spans="7:20" s="145" customFormat="1" hidden="1">
      <c r="G2626" s="152"/>
      <c r="K2626" s="128"/>
      <c r="M2626" s="114" t="s">
        <v>3213</v>
      </c>
      <c r="N2626" s="118">
        <v>0.7</v>
      </c>
      <c r="O2626" s="118">
        <v>4.3</v>
      </c>
      <c r="P2626" s="119">
        <f t="shared" si="41"/>
        <v>0</v>
      </c>
      <c r="Q2626" s="122" t="s">
        <v>166</v>
      </c>
      <c r="R2626" s="121" t="s">
        <v>4041</v>
      </c>
      <c r="S2626" s="120" t="s">
        <v>30</v>
      </c>
      <c r="T2626" s="122" t="s">
        <v>166</v>
      </c>
    </row>
    <row r="2627" spans="7:20" s="145" customFormat="1" hidden="1">
      <c r="G2627" s="152"/>
      <c r="K2627" s="128"/>
      <c r="M2627" s="114" t="s">
        <v>3214</v>
      </c>
      <c r="N2627" s="118">
        <v>0.6</v>
      </c>
      <c r="O2627" s="118">
        <v>4.5999999999999996</v>
      </c>
      <c r="P2627" s="119">
        <f t="shared" si="41"/>
        <v>0</v>
      </c>
      <c r="Q2627" s="122" t="s">
        <v>166</v>
      </c>
      <c r="R2627" s="121" t="s">
        <v>3778</v>
      </c>
      <c r="S2627" s="120" t="s">
        <v>30</v>
      </c>
      <c r="T2627" s="122" t="s">
        <v>166</v>
      </c>
    </row>
    <row r="2628" spans="7:20" s="145" customFormat="1" hidden="1">
      <c r="G2628" s="152"/>
      <c r="K2628" s="128"/>
      <c r="M2628" s="114" t="s">
        <v>3215</v>
      </c>
      <c r="N2628" s="118">
        <v>63.3</v>
      </c>
      <c r="O2628" s="120">
        <v>4.8</v>
      </c>
      <c r="P2628" s="119">
        <f t="shared" si="41"/>
        <v>0</v>
      </c>
      <c r="Q2628" s="120" t="s">
        <v>377</v>
      </c>
      <c r="R2628" s="121" t="s">
        <v>4400</v>
      </c>
      <c r="S2628" s="120" t="s">
        <v>30</v>
      </c>
      <c r="T2628" s="122" t="s">
        <v>166</v>
      </c>
    </row>
    <row r="2629" spans="7:20" s="145" customFormat="1" hidden="1">
      <c r="G2629" s="152"/>
      <c r="K2629" s="128"/>
      <c r="M2629" s="114" t="s">
        <v>3216</v>
      </c>
      <c r="N2629" s="118">
        <v>15.4</v>
      </c>
      <c r="O2629" s="120">
        <v>1.2</v>
      </c>
      <c r="P2629" s="119">
        <f t="shared" si="41"/>
        <v>0</v>
      </c>
      <c r="Q2629" s="122" t="s">
        <v>468</v>
      </c>
      <c r="R2629" s="121" t="s">
        <v>4555</v>
      </c>
      <c r="S2629" s="120" t="s">
        <v>30</v>
      </c>
      <c r="T2629" s="120" t="s">
        <v>30</v>
      </c>
    </row>
    <row r="2630" spans="7:20" s="145" customFormat="1" hidden="1">
      <c r="G2630" s="152"/>
      <c r="K2630" s="128"/>
      <c r="M2630" s="114" t="s">
        <v>3217</v>
      </c>
      <c r="N2630" s="118">
        <v>0.5</v>
      </c>
      <c r="O2630" s="118">
        <v>7.3</v>
      </c>
      <c r="P2630" s="119">
        <f t="shared" si="41"/>
        <v>0</v>
      </c>
      <c r="Q2630" s="122" t="s">
        <v>166</v>
      </c>
      <c r="R2630" s="121" t="s">
        <v>4036</v>
      </c>
      <c r="S2630" s="120" t="s">
        <v>30</v>
      </c>
      <c r="T2630" s="120" t="s">
        <v>30</v>
      </c>
    </row>
    <row r="2631" spans="7:20" s="145" customFormat="1" hidden="1">
      <c r="G2631" s="152"/>
      <c r="K2631" s="128"/>
      <c r="M2631" s="114" t="s">
        <v>3444</v>
      </c>
      <c r="N2631" s="118">
        <v>10.7</v>
      </c>
      <c r="O2631" s="118">
        <v>18.600000000000001</v>
      </c>
      <c r="P2631" s="119">
        <f t="shared" si="41"/>
        <v>0</v>
      </c>
      <c r="Q2631" s="122" t="s">
        <v>3445</v>
      </c>
      <c r="R2631" s="121" t="s">
        <v>4033</v>
      </c>
      <c r="S2631" s="120" t="s">
        <v>30</v>
      </c>
      <c r="T2631" s="120" t="s">
        <v>30</v>
      </c>
    </row>
    <row r="2632" spans="7:20" s="145" customFormat="1" hidden="1">
      <c r="G2632" s="152"/>
      <c r="K2632" s="128"/>
      <c r="M2632" s="114" t="s">
        <v>3579</v>
      </c>
      <c r="N2632" s="118">
        <v>11.9</v>
      </c>
      <c r="O2632" s="118">
        <v>4.8</v>
      </c>
      <c r="P2632" s="119">
        <f t="shared" si="41"/>
        <v>0</v>
      </c>
      <c r="Q2632" s="122" t="s">
        <v>3233</v>
      </c>
      <c r="R2632" s="121" t="s">
        <v>3910</v>
      </c>
      <c r="S2632" s="120" t="s">
        <v>30</v>
      </c>
      <c r="T2632" s="120" t="s">
        <v>30</v>
      </c>
    </row>
    <row r="2633" spans="7:20" s="145" customFormat="1" hidden="1">
      <c r="G2633" s="152"/>
      <c r="K2633" s="128"/>
      <c r="M2633" s="114" t="s">
        <v>3580</v>
      </c>
      <c r="N2633" s="118">
        <v>12.2</v>
      </c>
      <c r="O2633" s="118">
        <v>4.8</v>
      </c>
      <c r="P2633" s="119">
        <f t="shared" si="41"/>
        <v>0</v>
      </c>
      <c r="Q2633" s="122" t="s">
        <v>322</v>
      </c>
      <c r="R2633" s="121" t="s">
        <v>4300</v>
      </c>
      <c r="S2633" s="120" t="s">
        <v>30</v>
      </c>
      <c r="T2633" s="120" t="s">
        <v>30</v>
      </c>
    </row>
    <row r="2634" spans="7:20" s="145" customFormat="1" hidden="1">
      <c r="G2634" s="152"/>
      <c r="K2634" s="128"/>
      <c r="M2634" s="114" t="s">
        <v>3583</v>
      </c>
      <c r="N2634" s="118">
        <v>10.1</v>
      </c>
      <c r="O2634" s="118">
        <v>16.2</v>
      </c>
      <c r="P2634" s="119">
        <f t="shared" si="41"/>
        <v>0</v>
      </c>
      <c r="Q2634" s="122" t="s">
        <v>2363</v>
      </c>
      <c r="R2634" s="121" t="s">
        <v>3784</v>
      </c>
      <c r="S2634" s="120" t="s">
        <v>30</v>
      </c>
      <c r="T2634" s="122" t="s">
        <v>166</v>
      </c>
    </row>
    <row r="2635" spans="7:20" s="145" customFormat="1" hidden="1">
      <c r="G2635" s="152"/>
      <c r="K2635" s="128"/>
      <c r="M2635" s="114" t="s">
        <v>3584</v>
      </c>
      <c r="N2635" s="118">
        <v>7.3</v>
      </c>
      <c r="O2635" s="118">
        <v>9.4</v>
      </c>
      <c r="P2635" s="119">
        <f t="shared" si="41"/>
        <v>0</v>
      </c>
      <c r="Q2635" s="122" t="s">
        <v>2050</v>
      </c>
      <c r="R2635" s="121" t="s">
        <v>3783</v>
      </c>
      <c r="S2635" s="120" t="s">
        <v>30</v>
      </c>
      <c r="T2635" s="122" t="s">
        <v>343</v>
      </c>
    </row>
    <row r="2636" spans="7:20" s="145" customFormat="1" hidden="1">
      <c r="G2636" s="152"/>
      <c r="K2636" s="128"/>
      <c r="M2636" s="114" t="s">
        <v>3585</v>
      </c>
      <c r="N2636" s="118">
        <v>7.6</v>
      </c>
      <c r="O2636" s="118">
        <v>8.6</v>
      </c>
      <c r="P2636" s="119">
        <f t="shared" si="41"/>
        <v>0</v>
      </c>
      <c r="Q2636" s="122" t="s">
        <v>3586</v>
      </c>
      <c r="R2636" s="121" t="s">
        <v>3774</v>
      </c>
      <c r="S2636" s="120" t="s">
        <v>30</v>
      </c>
      <c r="T2636" s="122" t="s">
        <v>343</v>
      </c>
    </row>
    <row r="2637" spans="7:20" s="145" customFormat="1" hidden="1">
      <c r="G2637" s="152"/>
      <c r="K2637" s="128"/>
      <c r="M2637" s="114" t="s">
        <v>3587</v>
      </c>
      <c r="N2637" s="118">
        <v>10.5</v>
      </c>
      <c r="O2637" s="118">
        <v>2.7</v>
      </c>
      <c r="P2637" s="119">
        <f t="shared" ref="P2637:P2700" si="42">SUM(S2637:T2637)</f>
        <v>0</v>
      </c>
      <c r="Q2637" s="122" t="s">
        <v>566</v>
      </c>
      <c r="R2637" s="121" t="s">
        <v>3891</v>
      </c>
      <c r="S2637" s="120" t="s">
        <v>30</v>
      </c>
      <c r="T2637" s="122" t="s">
        <v>172</v>
      </c>
    </row>
    <row r="2638" spans="7:20" s="145" customFormat="1" hidden="1">
      <c r="G2638" s="152"/>
      <c r="K2638" s="128"/>
      <c r="M2638" s="114" t="s">
        <v>3588</v>
      </c>
      <c r="N2638" s="118">
        <v>16.8</v>
      </c>
      <c r="O2638" s="120" t="s">
        <v>147</v>
      </c>
      <c r="P2638" s="119">
        <f t="shared" si="42"/>
        <v>0</v>
      </c>
      <c r="Q2638" s="122" t="s">
        <v>3589</v>
      </c>
      <c r="R2638" s="120" t="s">
        <v>147</v>
      </c>
      <c r="S2638" s="120" t="s">
        <v>30</v>
      </c>
      <c r="T2638" s="120" t="s">
        <v>476</v>
      </c>
    </row>
    <row r="2639" spans="7:20" s="145" customFormat="1" hidden="1">
      <c r="G2639" s="152"/>
      <c r="K2639" s="128"/>
      <c r="M2639" s="114" t="s">
        <v>3457</v>
      </c>
      <c r="N2639" s="118">
        <v>15.4</v>
      </c>
      <c r="O2639" s="118" t="s">
        <v>147</v>
      </c>
      <c r="P2639" s="119">
        <f t="shared" si="42"/>
        <v>0</v>
      </c>
      <c r="Q2639" s="120" t="s">
        <v>147</v>
      </c>
      <c r="R2639" s="121" t="s">
        <v>147</v>
      </c>
      <c r="S2639" s="120" t="s">
        <v>30</v>
      </c>
      <c r="T2639" s="120" t="s">
        <v>30</v>
      </c>
    </row>
    <row r="2640" spans="7:20" s="145" customFormat="1" hidden="1">
      <c r="G2640" s="152"/>
      <c r="K2640" s="128"/>
      <c r="M2640" s="114" t="s">
        <v>3455</v>
      </c>
      <c r="N2640" s="118">
        <v>0.5</v>
      </c>
      <c r="O2640" s="120" t="s">
        <v>147</v>
      </c>
      <c r="P2640" s="119">
        <f t="shared" si="42"/>
        <v>0</v>
      </c>
      <c r="Q2640" s="120" t="s">
        <v>147</v>
      </c>
      <c r="R2640" s="120" t="s">
        <v>147</v>
      </c>
      <c r="S2640" s="120" t="s">
        <v>30</v>
      </c>
      <c r="T2640" s="122" t="s">
        <v>166</v>
      </c>
    </row>
    <row r="2641" spans="7:20" s="145" customFormat="1" hidden="1">
      <c r="G2641" s="152"/>
      <c r="K2641" s="128"/>
      <c r="M2641" s="114" t="s">
        <v>3456</v>
      </c>
      <c r="N2641" s="118">
        <v>13.5</v>
      </c>
      <c r="O2641" s="118" t="s">
        <v>147</v>
      </c>
      <c r="P2641" s="119">
        <f t="shared" si="42"/>
        <v>0</v>
      </c>
      <c r="Q2641" s="120" t="s">
        <v>147</v>
      </c>
      <c r="R2641" s="121" t="s">
        <v>147</v>
      </c>
      <c r="S2641" s="120" t="s">
        <v>30</v>
      </c>
      <c r="T2641" s="120" t="s">
        <v>30</v>
      </c>
    </row>
    <row r="2642" spans="7:20" s="145" customFormat="1" hidden="1">
      <c r="G2642" s="152"/>
      <c r="K2642" s="128"/>
      <c r="M2642" s="114" t="s">
        <v>3338</v>
      </c>
      <c r="N2642" s="118">
        <v>6.7</v>
      </c>
      <c r="O2642" s="118">
        <v>27.8</v>
      </c>
      <c r="P2642" s="119">
        <f t="shared" si="42"/>
        <v>0</v>
      </c>
      <c r="Q2642" s="122" t="s">
        <v>330</v>
      </c>
      <c r="R2642" s="121" t="s">
        <v>4260</v>
      </c>
      <c r="S2642" s="120" t="s">
        <v>30</v>
      </c>
      <c r="T2642" s="122" t="s">
        <v>166</v>
      </c>
    </row>
    <row r="2643" spans="7:20" s="145" customFormat="1" hidden="1">
      <c r="G2643" s="152"/>
      <c r="K2643" s="128"/>
      <c r="M2643" s="114" t="s">
        <v>3339</v>
      </c>
      <c r="N2643" s="118">
        <v>2.2999999999999998</v>
      </c>
      <c r="O2643" s="118">
        <v>0.2</v>
      </c>
      <c r="P2643" s="119">
        <f t="shared" si="42"/>
        <v>0</v>
      </c>
      <c r="Q2643" s="120" t="s">
        <v>166</v>
      </c>
      <c r="R2643" s="121">
        <v>12</v>
      </c>
      <c r="S2643" s="120" t="s">
        <v>30</v>
      </c>
      <c r="T2643" s="120" t="s">
        <v>30</v>
      </c>
    </row>
    <row r="2644" spans="7:20" s="145" customFormat="1" hidden="1">
      <c r="G2644" s="152"/>
      <c r="K2644" s="128"/>
      <c r="M2644" s="114" t="s">
        <v>3340</v>
      </c>
      <c r="N2644" s="118">
        <v>0.4</v>
      </c>
      <c r="O2644" s="118">
        <v>3.2</v>
      </c>
      <c r="P2644" s="119">
        <f t="shared" si="42"/>
        <v>0</v>
      </c>
      <c r="Q2644" s="120" t="s">
        <v>30</v>
      </c>
      <c r="R2644" s="121" t="s">
        <v>4548</v>
      </c>
      <c r="S2644" s="120" t="s">
        <v>30</v>
      </c>
      <c r="T2644" s="120" t="s">
        <v>30</v>
      </c>
    </row>
    <row r="2645" spans="7:20" s="145" customFormat="1" hidden="1">
      <c r="G2645" s="152"/>
      <c r="K2645" s="128"/>
      <c r="M2645" s="114" t="s">
        <v>3345</v>
      </c>
      <c r="N2645" s="118">
        <v>0.6</v>
      </c>
      <c r="O2645" s="118">
        <v>6.1</v>
      </c>
      <c r="P2645" s="119">
        <f t="shared" si="42"/>
        <v>0</v>
      </c>
      <c r="Q2645" s="120" t="s">
        <v>51</v>
      </c>
      <c r="R2645" s="121" t="s">
        <v>3951</v>
      </c>
      <c r="S2645" s="120" t="s">
        <v>30</v>
      </c>
      <c r="T2645" s="120" t="s">
        <v>30</v>
      </c>
    </row>
    <row r="2646" spans="7:20" s="145" customFormat="1" hidden="1">
      <c r="G2646" s="152"/>
      <c r="K2646" s="128"/>
      <c r="M2646" s="114" t="s">
        <v>3346</v>
      </c>
      <c r="N2646" s="118">
        <v>2.7</v>
      </c>
      <c r="O2646" s="118">
        <v>29.1</v>
      </c>
      <c r="P2646" s="119">
        <f t="shared" si="42"/>
        <v>0</v>
      </c>
      <c r="Q2646" s="122" t="s">
        <v>3347</v>
      </c>
      <c r="R2646" s="121" t="s">
        <v>4479</v>
      </c>
      <c r="S2646" s="120" t="s">
        <v>30</v>
      </c>
      <c r="T2646" s="120" t="s">
        <v>30</v>
      </c>
    </row>
    <row r="2647" spans="7:20" s="145" customFormat="1" hidden="1">
      <c r="G2647" s="152"/>
      <c r="K2647" s="128"/>
      <c r="M2647" s="114" t="s">
        <v>3348</v>
      </c>
      <c r="N2647" s="118">
        <v>9.9</v>
      </c>
      <c r="O2647" s="118">
        <v>67.2</v>
      </c>
      <c r="P2647" s="119">
        <f t="shared" si="42"/>
        <v>0</v>
      </c>
      <c r="Q2647" s="122" t="s">
        <v>404</v>
      </c>
      <c r="R2647" s="121" t="s">
        <v>4342</v>
      </c>
      <c r="S2647" s="120" t="s">
        <v>30</v>
      </c>
      <c r="T2647" s="120" t="s">
        <v>30</v>
      </c>
    </row>
    <row r="2648" spans="7:20" s="145" customFormat="1" hidden="1">
      <c r="G2648" s="152"/>
      <c r="K2648" s="128"/>
      <c r="M2648" s="114" t="s">
        <v>3349</v>
      </c>
      <c r="N2648" s="118">
        <v>2.8</v>
      </c>
      <c r="O2648" s="118">
        <v>19.3</v>
      </c>
      <c r="P2648" s="119">
        <f t="shared" si="42"/>
        <v>0</v>
      </c>
      <c r="Q2648" s="122" t="s">
        <v>728</v>
      </c>
      <c r="R2648" s="121" t="s">
        <v>3967</v>
      </c>
      <c r="S2648" s="120" t="s">
        <v>30</v>
      </c>
      <c r="T2648" s="120" t="s">
        <v>30</v>
      </c>
    </row>
    <row r="2649" spans="7:20" s="145" customFormat="1" hidden="1">
      <c r="G2649" s="152"/>
      <c r="K2649" s="128"/>
      <c r="M2649" s="114" t="s">
        <v>3350</v>
      </c>
      <c r="N2649" s="118">
        <v>5.6</v>
      </c>
      <c r="O2649" s="118">
        <v>29.4</v>
      </c>
      <c r="P2649" s="119">
        <f t="shared" si="42"/>
        <v>0</v>
      </c>
      <c r="Q2649" s="122" t="s">
        <v>782</v>
      </c>
      <c r="R2649" s="121" t="s">
        <v>4126</v>
      </c>
      <c r="S2649" s="120" t="s">
        <v>30</v>
      </c>
      <c r="T2649" s="120" t="s">
        <v>30</v>
      </c>
    </row>
    <row r="2650" spans="7:20" s="145" customFormat="1" hidden="1">
      <c r="G2650" s="152"/>
      <c r="K2650" s="128"/>
      <c r="M2650" s="114" t="s">
        <v>3351</v>
      </c>
      <c r="N2650" s="120" t="s">
        <v>30</v>
      </c>
      <c r="O2650" s="118">
        <v>12.1</v>
      </c>
      <c r="P2650" s="119">
        <f t="shared" si="42"/>
        <v>0</v>
      </c>
      <c r="Q2650" s="122" t="s">
        <v>3352</v>
      </c>
      <c r="R2650" s="121" t="s">
        <v>4487</v>
      </c>
      <c r="S2650" s="120" t="s">
        <v>30</v>
      </c>
      <c r="T2650" s="120" t="s">
        <v>30</v>
      </c>
    </row>
    <row r="2651" spans="7:20" s="145" customFormat="1" hidden="1">
      <c r="G2651" s="152"/>
      <c r="K2651" s="128"/>
      <c r="M2651" s="114" t="s">
        <v>3603</v>
      </c>
      <c r="N2651" s="118">
        <v>2.5</v>
      </c>
      <c r="O2651" s="118">
        <v>31.1</v>
      </c>
      <c r="P2651" s="119">
        <f t="shared" si="42"/>
        <v>0</v>
      </c>
      <c r="Q2651" s="122" t="s">
        <v>3604</v>
      </c>
      <c r="R2651" s="121" t="s">
        <v>4488</v>
      </c>
      <c r="S2651" s="120" t="s">
        <v>30</v>
      </c>
      <c r="T2651" s="120" t="s">
        <v>30</v>
      </c>
    </row>
    <row r="2652" spans="7:20" s="145" customFormat="1" hidden="1">
      <c r="G2652" s="152"/>
      <c r="K2652" s="128"/>
      <c r="M2652" s="114" t="s">
        <v>3605</v>
      </c>
      <c r="N2652" s="118">
        <v>1.6</v>
      </c>
      <c r="O2652" s="120">
        <v>16.100000000000001</v>
      </c>
      <c r="P2652" s="119">
        <f t="shared" si="42"/>
        <v>0</v>
      </c>
      <c r="Q2652" s="120" t="s">
        <v>147</v>
      </c>
      <c r="R2652" s="120" t="s">
        <v>4550</v>
      </c>
      <c r="S2652" s="120" t="s">
        <v>30</v>
      </c>
      <c r="T2652" s="120" t="s">
        <v>30</v>
      </c>
    </row>
    <row r="2653" spans="7:20" s="145" customFormat="1" hidden="1">
      <c r="G2653" s="152"/>
      <c r="K2653" s="128"/>
      <c r="M2653" s="114" t="s">
        <v>3606</v>
      </c>
      <c r="N2653" s="118">
        <v>0.1</v>
      </c>
      <c r="O2653" s="118">
        <v>101.3</v>
      </c>
      <c r="P2653" s="119">
        <f t="shared" si="42"/>
        <v>0</v>
      </c>
      <c r="Q2653" s="122" t="s">
        <v>418</v>
      </c>
      <c r="R2653" s="121" t="s">
        <v>4326</v>
      </c>
      <c r="S2653" s="120" t="s">
        <v>30</v>
      </c>
      <c r="T2653" s="120" t="s">
        <v>30</v>
      </c>
    </row>
    <row r="2654" spans="7:20" s="145" customFormat="1" hidden="1">
      <c r="G2654" s="152"/>
      <c r="K2654" s="128"/>
      <c r="M2654" s="114" t="s">
        <v>3607</v>
      </c>
      <c r="N2654" s="118">
        <v>0.5</v>
      </c>
      <c r="O2654" s="118">
        <v>104.5</v>
      </c>
      <c r="P2654" s="119">
        <f t="shared" si="42"/>
        <v>0</v>
      </c>
      <c r="Q2654" s="122" t="s">
        <v>418</v>
      </c>
      <c r="R2654" s="121" t="s">
        <v>4393</v>
      </c>
      <c r="S2654" s="120" t="s">
        <v>30</v>
      </c>
      <c r="T2654" s="120" t="s">
        <v>30</v>
      </c>
    </row>
    <row r="2655" spans="7:20" s="145" customFormat="1" hidden="1">
      <c r="G2655" s="152"/>
      <c r="K2655" s="128"/>
      <c r="M2655" s="114" t="s">
        <v>3608</v>
      </c>
      <c r="N2655" s="120" t="s">
        <v>30</v>
      </c>
      <c r="O2655" s="118">
        <v>104.9</v>
      </c>
      <c r="P2655" s="119">
        <f t="shared" si="42"/>
        <v>0</v>
      </c>
      <c r="Q2655" s="122" t="s">
        <v>418</v>
      </c>
      <c r="R2655" s="121" t="s">
        <v>4522</v>
      </c>
      <c r="S2655" s="120" t="s">
        <v>30</v>
      </c>
      <c r="T2655" s="122" t="s">
        <v>166</v>
      </c>
    </row>
    <row r="2656" spans="7:20" s="145" customFormat="1" hidden="1">
      <c r="G2656" s="152"/>
      <c r="K2656" s="128"/>
      <c r="M2656" s="114" t="s">
        <v>3609</v>
      </c>
      <c r="N2656" s="120" t="s">
        <v>30</v>
      </c>
      <c r="O2656" s="118">
        <v>105</v>
      </c>
      <c r="P2656" s="119">
        <f t="shared" si="42"/>
        <v>0</v>
      </c>
      <c r="Q2656" s="122" t="s">
        <v>418</v>
      </c>
      <c r="R2656" s="121" t="s">
        <v>4393</v>
      </c>
      <c r="S2656" s="120" t="s">
        <v>30</v>
      </c>
      <c r="T2656" s="120" t="s">
        <v>30</v>
      </c>
    </row>
    <row r="2657" spans="7:20" s="145" customFormat="1" hidden="1">
      <c r="G2657" s="152"/>
      <c r="K2657" s="128"/>
      <c r="M2657" s="114" t="s">
        <v>3610</v>
      </c>
      <c r="N2657" s="118">
        <v>2.7</v>
      </c>
      <c r="O2657" s="118">
        <v>69.400000000000006</v>
      </c>
      <c r="P2657" s="119">
        <f t="shared" si="42"/>
        <v>0</v>
      </c>
      <c r="Q2657" s="120" t="s">
        <v>147</v>
      </c>
      <c r="R2657" s="121" t="s">
        <v>4221</v>
      </c>
      <c r="S2657" s="120" t="s">
        <v>30</v>
      </c>
      <c r="T2657" s="120" t="s">
        <v>30</v>
      </c>
    </row>
    <row r="2658" spans="7:20" s="145" customFormat="1" hidden="1">
      <c r="G2658" s="152"/>
      <c r="K2658" s="128"/>
      <c r="M2658" s="114" t="s">
        <v>3611</v>
      </c>
      <c r="N2658" s="118">
        <v>19.8</v>
      </c>
      <c r="O2658" s="118">
        <v>18.600000000000001</v>
      </c>
      <c r="P2658" s="119">
        <f t="shared" si="42"/>
        <v>0</v>
      </c>
      <c r="Q2658" s="122" t="s">
        <v>3612</v>
      </c>
      <c r="R2658" s="121" t="s">
        <v>4489</v>
      </c>
      <c r="S2658" s="120" t="s">
        <v>30</v>
      </c>
      <c r="T2658" s="120" t="s">
        <v>30</v>
      </c>
    </row>
    <row r="2659" spans="7:20" s="145" customFormat="1" hidden="1">
      <c r="G2659" s="152"/>
      <c r="K2659" s="128"/>
      <c r="M2659" s="114" t="s">
        <v>3613</v>
      </c>
      <c r="N2659" s="118">
        <v>20.5</v>
      </c>
      <c r="O2659" s="118">
        <v>19.3</v>
      </c>
      <c r="P2659" s="119">
        <f t="shared" si="42"/>
        <v>0</v>
      </c>
      <c r="Q2659" s="122" t="s">
        <v>245</v>
      </c>
      <c r="R2659" s="121" t="s">
        <v>4520</v>
      </c>
      <c r="S2659" s="120" t="s">
        <v>30</v>
      </c>
      <c r="T2659" s="120" t="s">
        <v>30</v>
      </c>
    </row>
    <row r="2660" spans="7:20" s="145" customFormat="1" hidden="1">
      <c r="G2660" s="152"/>
      <c r="K2660" s="128"/>
      <c r="M2660" s="114" t="s">
        <v>3614</v>
      </c>
      <c r="N2660" s="118">
        <v>8.6999999999999993</v>
      </c>
      <c r="O2660" s="118">
        <v>25.2</v>
      </c>
      <c r="P2660" s="119">
        <f t="shared" si="42"/>
        <v>0</v>
      </c>
      <c r="Q2660" s="122" t="s">
        <v>450</v>
      </c>
      <c r="R2660" s="121" t="s">
        <v>4026</v>
      </c>
      <c r="S2660" s="120" t="s">
        <v>30</v>
      </c>
      <c r="T2660" s="120" t="s">
        <v>30</v>
      </c>
    </row>
    <row r="2661" spans="7:20" s="145" customFormat="1" hidden="1">
      <c r="G2661" s="152"/>
      <c r="K2661" s="128"/>
      <c r="M2661" s="114" t="s">
        <v>3615</v>
      </c>
      <c r="N2661" s="118">
        <v>8.4</v>
      </c>
      <c r="O2661" s="118">
        <v>30.3</v>
      </c>
      <c r="P2661" s="119">
        <f t="shared" si="42"/>
        <v>0</v>
      </c>
      <c r="Q2661" s="122" t="s">
        <v>1624</v>
      </c>
      <c r="R2661" s="121" t="s">
        <v>4467</v>
      </c>
      <c r="S2661" s="120" t="s">
        <v>30</v>
      </c>
      <c r="T2661" s="120" t="s">
        <v>30</v>
      </c>
    </row>
    <row r="2662" spans="7:20" s="145" customFormat="1" hidden="1">
      <c r="G2662" s="152"/>
      <c r="K2662" s="128"/>
      <c r="M2662" s="114" t="s">
        <v>3755</v>
      </c>
      <c r="N2662" s="118">
        <v>3.4</v>
      </c>
      <c r="O2662" s="118">
        <v>32.799999999999997</v>
      </c>
      <c r="P2662" s="119">
        <f t="shared" si="42"/>
        <v>0</v>
      </c>
      <c r="Q2662" s="120" t="s">
        <v>147</v>
      </c>
      <c r="R2662" s="121" t="s">
        <v>4277</v>
      </c>
      <c r="S2662" s="120" t="s">
        <v>30</v>
      </c>
      <c r="T2662" s="120" t="s">
        <v>30</v>
      </c>
    </row>
    <row r="2663" spans="7:20" s="145" customFormat="1" hidden="1">
      <c r="G2663" s="152"/>
      <c r="K2663" s="128"/>
      <c r="M2663" s="114" t="s">
        <v>3756</v>
      </c>
      <c r="N2663" s="118">
        <v>0.3</v>
      </c>
      <c r="O2663" s="118">
        <v>2.2999999999999998</v>
      </c>
      <c r="P2663" s="119">
        <f t="shared" si="42"/>
        <v>0</v>
      </c>
      <c r="Q2663" s="120" t="s">
        <v>30</v>
      </c>
      <c r="R2663" s="121" t="s">
        <v>4294</v>
      </c>
      <c r="S2663" s="120" t="s">
        <v>30</v>
      </c>
      <c r="T2663" s="120" t="s">
        <v>30</v>
      </c>
    </row>
    <row r="2664" spans="7:20" s="145" customFormat="1" hidden="1">
      <c r="G2664" s="152"/>
      <c r="K2664" s="128"/>
      <c r="M2664" s="114" t="s">
        <v>3757</v>
      </c>
      <c r="N2664" s="118">
        <v>0.7</v>
      </c>
      <c r="O2664" s="118">
        <v>5</v>
      </c>
      <c r="P2664" s="119">
        <f t="shared" si="42"/>
        <v>0</v>
      </c>
      <c r="Q2664" s="120" t="s">
        <v>30</v>
      </c>
      <c r="R2664" s="121" t="s">
        <v>4540</v>
      </c>
      <c r="S2664" s="120" t="s">
        <v>30</v>
      </c>
      <c r="T2664" s="120" t="s">
        <v>30</v>
      </c>
    </row>
    <row r="2665" spans="7:20" s="145" customFormat="1" hidden="1">
      <c r="G2665" s="152"/>
      <c r="K2665" s="128"/>
      <c r="M2665" s="114" t="s">
        <v>3758</v>
      </c>
      <c r="N2665" s="118">
        <v>7.6</v>
      </c>
      <c r="O2665" s="118">
        <v>19.7</v>
      </c>
      <c r="P2665" s="119">
        <f t="shared" si="42"/>
        <v>0</v>
      </c>
      <c r="Q2665" s="122" t="s">
        <v>3277</v>
      </c>
      <c r="R2665" s="121" t="s">
        <v>4278</v>
      </c>
      <c r="S2665" s="120" t="s">
        <v>30</v>
      </c>
      <c r="T2665" s="120" t="s">
        <v>30</v>
      </c>
    </row>
    <row r="2666" spans="7:20" s="145" customFormat="1" hidden="1">
      <c r="G2666" s="152"/>
      <c r="K2666" s="128"/>
      <c r="M2666" s="114" t="s">
        <v>3759</v>
      </c>
      <c r="N2666" s="118">
        <v>7.8</v>
      </c>
      <c r="O2666" s="118">
        <v>22.4</v>
      </c>
      <c r="P2666" s="119">
        <f t="shared" si="42"/>
        <v>0</v>
      </c>
      <c r="Q2666" s="122" t="s">
        <v>3451</v>
      </c>
      <c r="R2666" s="121" t="s">
        <v>4391</v>
      </c>
      <c r="S2666" s="120" t="s">
        <v>30</v>
      </c>
      <c r="T2666" s="120" t="s">
        <v>30</v>
      </c>
    </row>
    <row r="2667" spans="7:20" s="145" customFormat="1" hidden="1">
      <c r="G2667" s="152"/>
      <c r="K2667" s="128"/>
      <c r="M2667" s="114" t="s">
        <v>3760</v>
      </c>
      <c r="N2667" s="118">
        <v>12.7</v>
      </c>
      <c r="O2667" s="118">
        <v>11.6</v>
      </c>
      <c r="P2667" s="119">
        <f t="shared" si="42"/>
        <v>0</v>
      </c>
      <c r="Q2667" s="122" t="s">
        <v>3626</v>
      </c>
      <c r="R2667" s="121" t="s">
        <v>3936</v>
      </c>
      <c r="S2667" s="120" t="s">
        <v>30</v>
      </c>
      <c r="T2667" s="120" t="s">
        <v>30</v>
      </c>
    </row>
    <row r="2668" spans="7:20" s="145" customFormat="1" hidden="1">
      <c r="G2668" s="152"/>
      <c r="K2668" s="128"/>
      <c r="M2668" s="114" t="s">
        <v>3627</v>
      </c>
      <c r="N2668" s="118">
        <v>3.4</v>
      </c>
      <c r="O2668" s="118">
        <v>23.3</v>
      </c>
      <c r="P2668" s="119">
        <f t="shared" si="42"/>
        <v>0</v>
      </c>
      <c r="Q2668" s="122" t="s">
        <v>3335</v>
      </c>
      <c r="R2668" s="121" t="s">
        <v>4075</v>
      </c>
      <c r="S2668" s="120" t="s">
        <v>30</v>
      </c>
      <c r="T2668" s="120" t="s">
        <v>30</v>
      </c>
    </row>
    <row r="2669" spans="7:20" s="145" customFormat="1" hidden="1">
      <c r="G2669" s="152"/>
      <c r="K2669" s="128"/>
      <c r="M2669" s="114" t="s">
        <v>3762</v>
      </c>
      <c r="N2669" s="118">
        <v>1.6</v>
      </c>
      <c r="O2669" s="118">
        <v>27.9</v>
      </c>
      <c r="P2669" s="119">
        <f t="shared" si="42"/>
        <v>0</v>
      </c>
      <c r="Q2669" s="122" t="s">
        <v>343</v>
      </c>
      <c r="R2669" s="121" t="s">
        <v>3893</v>
      </c>
      <c r="S2669" s="120" t="s">
        <v>30</v>
      </c>
      <c r="T2669" s="120" t="s">
        <v>30</v>
      </c>
    </row>
    <row r="2670" spans="7:20" s="145" customFormat="1" hidden="1">
      <c r="G2670" s="152"/>
      <c r="K2670" s="128"/>
      <c r="M2670" s="114" t="s">
        <v>3763</v>
      </c>
      <c r="N2670" s="118">
        <v>1.1000000000000001</v>
      </c>
      <c r="O2670" s="118">
        <v>20.5</v>
      </c>
      <c r="P2670" s="119">
        <f t="shared" si="42"/>
        <v>0</v>
      </c>
      <c r="Q2670" s="122" t="s">
        <v>166</v>
      </c>
      <c r="R2670" s="121" t="s">
        <v>3964</v>
      </c>
      <c r="S2670" s="120" t="s">
        <v>30</v>
      </c>
      <c r="T2670" s="120" t="s">
        <v>30</v>
      </c>
    </row>
    <row r="2671" spans="7:20" s="145" customFormat="1" hidden="1">
      <c r="G2671" s="152"/>
      <c r="K2671" s="128"/>
      <c r="M2671" s="114" t="s">
        <v>3764</v>
      </c>
      <c r="N2671" s="118">
        <v>1.2</v>
      </c>
      <c r="O2671" s="118">
        <v>21.3</v>
      </c>
      <c r="P2671" s="119">
        <f t="shared" si="42"/>
        <v>0</v>
      </c>
      <c r="Q2671" s="122" t="s">
        <v>166</v>
      </c>
      <c r="R2671" s="121" t="s">
        <v>4416</v>
      </c>
      <c r="S2671" s="120" t="s">
        <v>30</v>
      </c>
      <c r="T2671" s="120" t="s">
        <v>30</v>
      </c>
    </row>
    <row r="2672" spans="7:20" s="145" customFormat="1" hidden="1">
      <c r="G2672" s="152"/>
      <c r="K2672" s="128"/>
      <c r="M2672" s="114" t="s">
        <v>3765</v>
      </c>
      <c r="N2672" s="118">
        <v>1.1000000000000001</v>
      </c>
      <c r="O2672" s="118">
        <v>20.399999999999999</v>
      </c>
      <c r="P2672" s="119">
        <f t="shared" si="42"/>
        <v>0</v>
      </c>
      <c r="Q2672" s="122" t="s">
        <v>166</v>
      </c>
      <c r="R2672" s="121" t="s">
        <v>3964</v>
      </c>
      <c r="S2672" s="120" t="s">
        <v>30</v>
      </c>
      <c r="T2672" s="120" t="s">
        <v>30</v>
      </c>
    </row>
    <row r="2673" spans="7:20" s="145" customFormat="1" hidden="1">
      <c r="G2673" s="152"/>
      <c r="K2673" s="128"/>
      <c r="M2673" s="114" t="s">
        <v>3630</v>
      </c>
      <c r="N2673" s="118">
        <v>28.7</v>
      </c>
      <c r="O2673" s="118">
        <v>0</v>
      </c>
      <c r="P2673" s="119">
        <f t="shared" si="42"/>
        <v>0</v>
      </c>
      <c r="Q2673" s="120" t="s">
        <v>147</v>
      </c>
      <c r="R2673" s="121" t="s">
        <v>4136</v>
      </c>
      <c r="S2673" s="120" t="s">
        <v>30</v>
      </c>
      <c r="T2673" s="120" t="s">
        <v>30</v>
      </c>
    </row>
    <row r="2674" spans="7:20" s="145" customFormat="1" hidden="1">
      <c r="G2674" s="152"/>
      <c r="K2674" s="128"/>
      <c r="M2674" s="114" t="s">
        <v>3631</v>
      </c>
      <c r="N2674" s="118">
        <v>15.3</v>
      </c>
      <c r="O2674" s="118">
        <v>0</v>
      </c>
      <c r="P2674" s="119">
        <f t="shared" si="42"/>
        <v>0</v>
      </c>
      <c r="Q2674" s="122" t="s">
        <v>514</v>
      </c>
      <c r="R2674" s="121" t="s">
        <v>4031</v>
      </c>
      <c r="S2674" s="120" t="s">
        <v>30</v>
      </c>
      <c r="T2674" s="120" t="s">
        <v>30</v>
      </c>
    </row>
    <row r="2675" spans="7:20" s="145" customFormat="1" hidden="1">
      <c r="G2675" s="152"/>
      <c r="K2675" s="128"/>
      <c r="M2675" s="114" t="s">
        <v>3632</v>
      </c>
      <c r="N2675" s="118">
        <v>2.6</v>
      </c>
      <c r="O2675" s="118">
        <v>13.9</v>
      </c>
      <c r="P2675" s="119">
        <f t="shared" si="42"/>
        <v>0</v>
      </c>
      <c r="Q2675" s="122" t="s">
        <v>799</v>
      </c>
      <c r="R2675" s="121" t="s">
        <v>4000</v>
      </c>
      <c r="S2675" s="120" t="s">
        <v>30</v>
      </c>
      <c r="T2675" s="120" t="s">
        <v>30</v>
      </c>
    </row>
    <row r="2676" spans="7:20" s="145" customFormat="1" hidden="1">
      <c r="G2676" s="152"/>
      <c r="K2676" s="128"/>
      <c r="M2676" s="114" t="s">
        <v>3633</v>
      </c>
      <c r="N2676" s="118">
        <v>2.5</v>
      </c>
      <c r="O2676" s="118">
        <v>2.7</v>
      </c>
      <c r="P2676" s="119">
        <f t="shared" si="42"/>
        <v>0</v>
      </c>
      <c r="Q2676" s="120" t="s">
        <v>147</v>
      </c>
      <c r="R2676" s="121" t="s">
        <v>4540</v>
      </c>
      <c r="S2676" s="120" t="s">
        <v>30</v>
      </c>
      <c r="T2676" s="120" t="s">
        <v>30</v>
      </c>
    </row>
    <row r="2677" spans="7:20" s="145" customFormat="1" hidden="1">
      <c r="G2677" s="152"/>
      <c r="K2677" s="128"/>
      <c r="M2677" s="114" t="s">
        <v>3499</v>
      </c>
      <c r="N2677" s="118">
        <v>13.4</v>
      </c>
      <c r="O2677" s="118">
        <v>35.5</v>
      </c>
      <c r="P2677" s="119">
        <f t="shared" si="42"/>
        <v>0</v>
      </c>
      <c r="Q2677" s="122" t="s">
        <v>3500</v>
      </c>
      <c r="R2677" s="121" t="s">
        <v>4272</v>
      </c>
      <c r="S2677" s="120" t="s">
        <v>30</v>
      </c>
      <c r="T2677" s="120" t="s">
        <v>30</v>
      </c>
    </row>
    <row r="2678" spans="7:20" s="145" customFormat="1" hidden="1">
      <c r="G2678" s="152"/>
      <c r="K2678" s="128"/>
      <c r="M2678" s="114" t="s">
        <v>3501</v>
      </c>
      <c r="N2678" s="118">
        <v>2</v>
      </c>
      <c r="O2678" s="118">
        <v>4.8</v>
      </c>
      <c r="P2678" s="119">
        <f t="shared" si="42"/>
        <v>0</v>
      </c>
      <c r="Q2678" s="122" t="s">
        <v>56</v>
      </c>
      <c r="R2678" s="121" t="s">
        <v>3956</v>
      </c>
      <c r="S2678" s="120" t="s">
        <v>30</v>
      </c>
      <c r="T2678" s="120" t="s">
        <v>30</v>
      </c>
    </row>
    <row r="2679" spans="7:20" s="145" customFormat="1" hidden="1">
      <c r="G2679" s="152"/>
      <c r="K2679" s="128"/>
      <c r="M2679" s="114" t="s">
        <v>3380</v>
      </c>
      <c r="N2679" s="118">
        <v>3.6</v>
      </c>
      <c r="O2679" s="118">
        <v>9.5</v>
      </c>
      <c r="P2679" s="119">
        <f t="shared" si="42"/>
        <v>0</v>
      </c>
      <c r="Q2679" s="122" t="s">
        <v>690</v>
      </c>
      <c r="R2679" s="121" t="s">
        <v>4566</v>
      </c>
      <c r="S2679" s="120" t="s">
        <v>30</v>
      </c>
      <c r="T2679" s="120" t="s">
        <v>30</v>
      </c>
    </row>
    <row r="2680" spans="7:20" s="145" customFormat="1" hidden="1">
      <c r="G2680" s="152"/>
      <c r="K2680" s="128"/>
      <c r="M2680" s="114" t="s">
        <v>3271</v>
      </c>
      <c r="N2680" s="118">
        <v>2.1</v>
      </c>
      <c r="O2680" s="118">
        <v>5.6</v>
      </c>
      <c r="P2680" s="119">
        <f t="shared" si="42"/>
        <v>0</v>
      </c>
      <c r="Q2680" s="122" t="s">
        <v>710</v>
      </c>
      <c r="R2680" s="121" t="s">
        <v>4328</v>
      </c>
      <c r="S2680" s="120" t="s">
        <v>30</v>
      </c>
      <c r="T2680" s="120" t="s">
        <v>30</v>
      </c>
    </row>
    <row r="2681" spans="7:20" s="145" customFormat="1" hidden="1">
      <c r="G2681" s="152"/>
      <c r="K2681" s="128"/>
      <c r="M2681" s="114" t="s">
        <v>3272</v>
      </c>
      <c r="N2681" s="118">
        <v>3.4</v>
      </c>
      <c r="O2681" s="118">
        <v>8.1</v>
      </c>
      <c r="P2681" s="119">
        <f t="shared" si="42"/>
        <v>0</v>
      </c>
      <c r="Q2681" s="122" t="s">
        <v>343</v>
      </c>
      <c r="R2681" s="121" t="s">
        <v>4297</v>
      </c>
      <c r="S2681" s="120" t="s">
        <v>30</v>
      </c>
      <c r="T2681" s="120" t="s">
        <v>30</v>
      </c>
    </row>
    <row r="2682" spans="7:20" s="145" customFormat="1" hidden="1">
      <c r="G2682" s="152"/>
      <c r="K2682" s="128"/>
      <c r="M2682" s="114" t="s">
        <v>3273</v>
      </c>
      <c r="N2682" s="120" t="s">
        <v>30</v>
      </c>
      <c r="O2682" s="118">
        <v>87.1</v>
      </c>
      <c r="P2682" s="119">
        <f t="shared" si="42"/>
        <v>0</v>
      </c>
      <c r="Q2682" s="122" t="s">
        <v>418</v>
      </c>
      <c r="R2682" s="121" t="s">
        <v>3906</v>
      </c>
      <c r="S2682" s="120" t="s">
        <v>30</v>
      </c>
      <c r="T2682" s="120" t="s">
        <v>30</v>
      </c>
    </row>
    <row r="2683" spans="7:20" s="145" customFormat="1" hidden="1">
      <c r="G2683" s="152"/>
      <c r="K2683" s="128"/>
      <c r="M2683" s="114" t="s">
        <v>3274</v>
      </c>
      <c r="N2683" s="118">
        <v>0.9</v>
      </c>
      <c r="O2683" s="118">
        <v>85.1</v>
      </c>
      <c r="P2683" s="119">
        <f t="shared" si="42"/>
        <v>0</v>
      </c>
      <c r="Q2683" s="122" t="s">
        <v>3072</v>
      </c>
      <c r="R2683" s="121" t="s">
        <v>4071</v>
      </c>
      <c r="S2683" s="120" t="s">
        <v>30</v>
      </c>
      <c r="T2683" s="120" t="s">
        <v>30</v>
      </c>
    </row>
    <row r="2684" spans="7:20" s="145" customFormat="1" hidden="1">
      <c r="G2684" s="152"/>
      <c r="K2684" s="128"/>
      <c r="M2684" s="114" t="s">
        <v>3275</v>
      </c>
      <c r="N2684" s="118">
        <v>0.6</v>
      </c>
      <c r="O2684" s="118">
        <v>93.9</v>
      </c>
      <c r="P2684" s="119">
        <f t="shared" si="42"/>
        <v>0</v>
      </c>
      <c r="Q2684" s="122" t="s">
        <v>418</v>
      </c>
      <c r="R2684" s="121" t="s">
        <v>3775</v>
      </c>
      <c r="S2684" s="120" t="s">
        <v>30</v>
      </c>
      <c r="T2684" s="120" t="s">
        <v>30</v>
      </c>
    </row>
    <row r="2685" spans="7:20" s="145" customFormat="1" hidden="1">
      <c r="G2685" s="152"/>
      <c r="K2685" s="128"/>
      <c r="M2685" s="114" t="s">
        <v>3510</v>
      </c>
      <c r="N2685" s="118">
        <v>22.9</v>
      </c>
      <c r="O2685" s="118">
        <v>0</v>
      </c>
      <c r="P2685" s="119">
        <f t="shared" si="42"/>
        <v>0</v>
      </c>
      <c r="Q2685" s="122" t="s">
        <v>797</v>
      </c>
      <c r="R2685" s="121" t="s">
        <v>3918</v>
      </c>
      <c r="S2685" s="120" t="s">
        <v>30</v>
      </c>
      <c r="T2685" s="120" t="s">
        <v>30</v>
      </c>
    </row>
    <row r="2686" spans="7:20" s="145" customFormat="1" hidden="1">
      <c r="G2686" s="152"/>
      <c r="K2686" s="128"/>
      <c r="M2686" s="114" t="s">
        <v>3646</v>
      </c>
      <c r="N2686" s="118">
        <v>20.399999999999999</v>
      </c>
      <c r="O2686" s="118">
        <v>0</v>
      </c>
      <c r="P2686" s="119">
        <f t="shared" si="42"/>
        <v>0</v>
      </c>
      <c r="Q2686" s="122" t="s">
        <v>543</v>
      </c>
      <c r="R2686" s="121" t="s">
        <v>4421</v>
      </c>
      <c r="S2686" s="120" t="s">
        <v>30</v>
      </c>
      <c r="T2686" s="120" t="s">
        <v>30</v>
      </c>
    </row>
    <row r="2687" spans="7:20" s="145" customFormat="1" hidden="1">
      <c r="G2687" s="152"/>
      <c r="K2687" s="128"/>
      <c r="M2687" s="114" t="s">
        <v>3647</v>
      </c>
      <c r="N2687" s="118">
        <v>18</v>
      </c>
      <c r="O2687" s="118">
        <v>0</v>
      </c>
      <c r="P2687" s="119">
        <f t="shared" si="42"/>
        <v>0</v>
      </c>
      <c r="Q2687" s="122" t="s">
        <v>141</v>
      </c>
      <c r="R2687" s="121" t="s">
        <v>4024</v>
      </c>
      <c r="S2687" s="120" t="s">
        <v>30</v>
      </c>
      <c r="T2687" s="120" t="s">
        <v>30</v>
      </c>
    </row>
    <row r="2688" spans="7:20" s="145" customFormat="1" hidden="1">
      <c r="G2688" s="152"/>
      <c r="K2688" s="128"/>
      <c r="M2688" s="114" t="s">
        <v>3648</v>
      </c>
      <c r="N2688" s="118">
        <v>0</v>
      </c>
      <c r="O2688" s="118">
        <v>76.599999999999994</v>
      </c>
      <c r="P2688" s="119">
        <f t="shared" si="42"/>
        <v>0</v>
      </c>
      <c r="Q2688" s="122" t="s">
        <v>418</v>
      </c>
      <c r="R2688" s="121" t="s">
        <v>4403</v>
      </c>
      <c r="S2688" s="120" t="s">
        <v>30</v>
      </c>
      <c r="T2688" s="120" t="s">
        <v>30</v>
      </c>
    </row>
    <row r="2689" spans="7:20" s="145" customFormat="1" hidden="1">
      <c r="G2689" s="152"/>
      <c r="K2689" s="128"/>
      <c r="M2689" s="114" t="s">
        <v>3803</v>
      </c>
      <c r="N2689" s="118">
        <v>0.3</v>
      </c>
      <c r="O2689" s="118">
        <v>79</v>
      </c>
      <c r="P2689" s="119">
        <f t="shared" si="42"/>
        <v>0</v>
      </c>
      <c r="Q2689" s="122" t="s">
        <v>418</v>
      </c>
      <c r="R2689" s="121" t="s">
        <v>4219</v>
      </c>
      <c r="S2689" s="120" t="s">
        <v>30</v>
      </c>
      <c r="T2689" s="120" t="s">
        <v>30</v>
      </c>
    </row>
    <row r="2690" spans="7:20" s="145" customFormat="1" hidden="1">
      <c r="G2690" s="152"/>
      <c r="K2690" s="128"/>
      <c r="M2690" s="114" t="s">
        <v>3649</v>
      </c>
      <c r="N2690" s="118">
        <v>7.8</v>
      </c>
      <c r="O2690" s="118">
        <v>2.5</v>
      </c>
      <c r="P2690" s="119">
        <f t="shared" si="42"/>
        <v>0</v>
      </c>
      <c r="Q2690" s="122" t="s">
        <v>977</v>
      </c>
      <c r="R2690" s="121" t="s">
        <v>3971</v>
      </c>
      <c r="S2690" s="120" t="s">
        <v>30</v>
      </c>
      <c r="T2690" s="120" t="s">
        <v>30</v>
      </c>
    </row>
    <row r="2691" spans="7:20" s="145" customFormat="1" hidden="1">
      <c r="G2691" s="152"/>
      <c r="K2691" s="128"/>
      <c r="M2691" s="114" t="s">
        <v>3650</v>
      </c>
      <c r="N2691" s="118">
        <v>2.6</v>
      </c>
      <c r="O2691" s="118">
        <v>17.2</v>
      </c>
      <c r="P2691" s="119">
        <f t="shared" si="42"/>
        <v>0</v>
      </c>
      <c r="Q2691" s="122" t="s">
        <v>381</v>
      </c>
      <c r="R2691" s="121" t="s">
        <v>3783</v>
      </c>
      <c r="S2691" s="120" t="s">
        <v>30</v>
      </c>
      <c r="T2691" s="120" t="s">
        <v>30</v>
      </c>
    </row>
    <row r="2692" spans="7:20" s="145" customFormat="1" hidden="1">
      <c r="G2692" s="152"/>
      <c r="K2692" s="128"/>
      <c r="M2692" s="114" t="s">
        <v>3651</v>
      </c>
      <c r="N2692" s="118">
        <v>18.5</v>
      </c>
      <c r="O2692" s="118">
        <v>0.9</v>
      </c>
      <c r="P2692" s="119">
        <f t="shared" si="42"/>
        <v>0</v>
      </c>
      <c r="Q2692" s="122" t="s">
        <v>274</v>
      </c>
      <c r="R2692" s="121" t="s">
        <v>4518</v>
      </c>
      <c r="S2692" s="120" t="s">
        <v>30</v>
      </c>
      <c r="T2692" s="120" t="s">
        <v>30</v>
      </c>
    </row>
    <row r="2693" spans="7:20" s="145" customFormat="1" hidden="1">
      <c r="G2693" s="152"/>
      <c r="K2693" s="128"/>
      <c r="M2693" s="114" t="s">
        <v>3652</v>
      </c>
      <c r="N2693" s="118">
        <v>2</v>
      </c>
      <c r="O2693" s="118">
        <v>4.7</v>
      </c>
      <c r="P2693" s="119">
        <f t="shared" si="42"/>
        <v>0</v>
      </c>
      <c r="Q2693" s="122" t="s">
        <v>166</v>
      </c>
      <c r="R2693" s="121" t="s">
        <v>3955</v>
      </c>
      <c r="S2693" s="120" t="s">
        <v>30</v>
      </c>
      <c r="T2693" s="120" t="s">
        <v>30</v>
      </c>
    </row>
    <row r="2694" spans="7:20" s="145" customFormat="1" hidden="1">
      <c r="G2694" s="152"/>
      <c r="K2694" s="128"/>
      <c r="M2694" s="114" t="s">
        <v>3653</v>
      </c>
      <c r="N2694" s="118">
        <v>2.2999999999999998</v>
      </c>
      <c r="O2694" s="118">
        <v>56.5</v>
      </c>
      <c r="P2694" s="119">
        <f t="shared" si="42"/>
        <v>0</v>
      </c>
      <c r="Q2694" s="122" t="s">
        <v>166</v>
      </c>
      <c r="R2694" s="121" t="s">
        <v>4556</v>
      </c>
      <c r="S2694" s="120" t="s">
        <v>30</v>
      </c>
      <c r="T2694" s="120" t="s">
        <v>30</v>
      </c>
    </row>
    <row r="2695" spans="7:20" s="145" customFormat="1" hidden="1">
      <c r="G2695" s="152"/>
      <c r="K2695" s="128"/>
      <c r="M2695" s="114" t="s">
        <v>3654</v>
      </c>
      <c r="N2695" s="118">
        <v>5.8</v>
      </c>
      <c r="O2695" s="118">
        <v>18.2</v>
      </c>
      <c r="P2695" s="119">
        <f t="shared" si="42"/>
        <v>0</v>
      </c>
      <c r="Q2695" s="120" t="s">
        <v>147</v>
      </c>
      <c r="R2695" s="121" t="s">
        <v>3893</v>
      </c>
      <c r="S2695" s="120" t="s">
        <v>30</v>
      </c>
      <c r="T2695" s="120" t="s">
        <v>30</v>
      </c>
    </row>
    <row r="2696" spans="7:20" s="145" customFormat="1" hidden="1">
      <c r="G2696" s="152"/>
      <c r="K2696" s="128"/>
      <c r="M2696" s="114" t="s">
        <v>3655</v>
      </c>
      <c r="N2696" s="118">
        <v>3.2</v>
      </c>
      <c r="O2696" s="118">
        <v>64.5</v>
      </c>
      <c r="P2696" s="119">
        <f t="shared" si="42"/>
        <v>0</v>
      </c>
      <c r="Q2696" s="120" t="s">
        <v>147</v>
      </c>
      <c r="R2696" s="121" t="s">
        <v>4374</v>
      </c>
      <c r="S2696" s="120" t="s">
        <v>30</v>
      </c>
      <c r="T2696" s="120" t="s">
        <v>30</v>
      </c>
    </row>
    <row r="2697" spans="7:20" s="145" customFormat="1" hidden="1">
      <c r="G2697" s="152"/>
      <c r="K2697" s="128"/>
      <c r="M2697" s="114" t="s">
        <v>3656</v>
      </c>
      <c r="N2697" s="118">
        <v>1.3</v>
      </c>
      <c r="O2697" s="118">
        <v>24.5</v>
      </c>
      <c r="P2697" s="119">
        <f t="shared" si="42"/>
        <v>0</v>
      </c>
      <c r="Q2697" s="120" t="s">
        <v>147</v>
      </c>
      <c r="R2697" s="121" t="s">
        <v>3774</v>
      </c>
      <c r="S2697" s="120" t="s">
        <v>30</v>
      </c>
      <c r="T2697" s="120" t="s">
        <v>30</v>
      </c>
    </row>
    <row r="2698" spans="7:20" s="145" customFormat="1" hidden="1">
      <c r="G2698" s="152"/>
      <c r="K2698" s="128"/>
      <c r="M2698" s="114" t="s">
        <v>3657</v>
      </c>
      <c r="N2698" s="118">
        <v>0.4</v>
      </c>
      <c r="O2698" s="118">
        <v>95</v>
      </c>
      <c r="P2698" s="119">
        <f t="shared" si="42"/>
        <v>0</v>
      </c>
      <c r="Q2698" s="120" t="s">
        <v>30</v>
      </c>
      <c r="R2698" s="121" t="s">
        <v>4104</v>
      </c>
      <c r="S2698" s="120" t="s">
        <v>30</v>
      </c>
      <c r="T2698" s="120" t="s">
        <v>30</v>
      </c>
    </row>
    <row r="2699" spans="7:20" s="145" customFormat="1" hidden="1">
      <c r="G2699" s="152"/>
      <c r="K2699" s="128"/>
      <c r="M2699" s="114" t="s">
        <v>3658</v>
      </c>
      <c r="N2699" s="118">
        <v>3.2</v>
      </c>
      <c r="O2699" s="118">
        <v>7.4</v>
      </c>
      <c r="P2699" s="119">
        <f t="shared" si="42"/>
        <v>0</v>
      </c>
      <c r="Q2699" s="122" t="s">
        <v>358</v>
      </c>
      <c r="R2699" s="121" t="s">
        <v>4490</v>
      </c>
      <c r="S2699" s="120" t="s">
        <v>30</v>
      </c>
      <c r="T2699" s="120" t="s">
        <v>30</v>
      </c>
    </row>
    <row r="2700" spans="7:20" s="145" customFormat="1" hidden="1">
      <c r="G2700" s="152"/>
      <c r="K2700" s="128"/>
      <c r="M2700" s="114" t="s">
        <v>3398</v>
      </c>
      <c r="N2700" s="118">
        <v>4.4000000000000004</v>
      </c>
      <c r="O2700" s="120">
        <v>2.6</v>
      </c>
      <c r="P2700" s="119">
        <f t="shared" si="42"/>
        <v>0</v>
      </c>
      <c r="Q2700" s="122" t="s">
        <v>343</v>
      </c>
      <c r="R2700" s="121" t="s">
        <v>4289</v>
      </c>
      <c r="S2700" s="120" t="s">
        <v>30</v>
      </c>
      <c r="T2700" s="120" t="s">
        <v>30</v>
      </c>
    </row>
    <row r="2701" spans="7:20" s="145" customFormat="1" hidden="1">
      <c r="G2701" s="152"/>
      <c r="K2701" s="128"/>
      <c r="M2701" s="114" t="s">
        <v>3399</v>
      </c>
      <c r="N2701" s="118">
        <v>2.4</v>
      </c>
      <c r="O2701" s="120">
        <v>1.4</v>
      </c>
      <c r="P2701" s="119">
        <f t="shared" ref="P2701:P2764" si="43">SUM(S2701:T2701)</f>
        <v>0</v>
      </c>
      <c r="Q2701" s="122" t="s">
        <v>166</v>
      </c>
      <c r="R2701" s="121" t="s">
        <v>4296</v>
      </c>
      <c r="S2701" s="120" t="s">
        <v>30</v>
      </c>
      <c r="T2701" s="120" t="s">
        <v>30</v>
      </c>
    </row>
    <row r="2702" spans="7:20" s="145" customFormat="1" hidden="1">
      <c r="G2702" s="152"/>
      <c r="K2702" s="128"/>
      <c r="M2702" s="114" t="s">
        <v>3400</v>
      </c>
      <c r="N2702" s="118">
        <v>1.7</v>
      </c>
      <c r="O2702" s="118">
        <v>32.4</v>
      </c>
      <c r="P2702" s="119">
        <f t="shared" si="43"/>
        <v>0</v>
      </c>
      <c r="Q2702" s="120" t="s">
        <v>147</v>
      </c>
      <c r="R2702" s="121" t="s">
        <v>3932</v>
      </c>
      <c r="S2702" s="120" t="s">
        <v>30</v>
      </c>
      <c r="T2702" s="120" t="s">
        <v>30</v>
      </c>
    </row>
    <row r="2703" spans="7:20" s="145" customFormat="1" hidden="1">
      <c r="G2703" s="152"/>
      <c r="K2703" s="128"/>
      <c r="M2703" s="114" t="s">
        <v>3522</v>
      </c>
      <c r="N2703" s="118">
        <v>1.2</v>
      </c>
      <c r="O2703" s="118">
        <v>22.4</v>
      </c>
      <c r="P2703" s="119">
        <f t="shared" si="43"/>
        <v>0</v>
      </c>
      <c r="Q2703" s="120" t="s">
        <v>147</v>
      </c>
      <c r="R2703" s="121" t="s">
        <v>3773</v>
      </c>
      <c r="S2703" s="120" t="s">
        <v>30</v>
      </c>
      <c r="T2703" s="120" t="s">
        <v>30</v>
      </c>
    </row>
    <row r="2704" spans="7:20" s="145" customFormat="1" hidden="1">
      <c r="G2704" s="152"/>
      <c r="K2704" s="128"/>
      <c r="M2704" s="114" t="s">
        <v>3523</v>
      </c>
      <c r="N2704" s="118">
        <v>1.4</v>
      </c>
      <c r="O2704" s="118">
        <v>26.2</v>
      </c>
      <c r="P2704" s="119">
        <f t="shared" si="43"/>
        <v>0</v>
      </c>
      <c r="Q2704" s="120" t="s">
        <v>147</v>
      </c>
      <c r="R2704" s="121" t="s">
        <v>3960</v>
      </c>
      <c r="S2704" s="120" t="s">
        <v>30</v>
      </c>
      <c r="T2704" s="120" t="s">
        <v>30</v>
      </c>
    </row>
    <row r="2705" spans="7:20" s="145" customFormat="1" hidden="1">
      <c r="G2705" s="152"/>
      <c r="K2705" s="128"/>
      <c r="M2705" s="114" t="s">
        <v>3401</v>
      </c>
      <c r="N2705" s="118">
        <v>1.3</v>
      </c>
      <c r="O2705" s="118">
        <v>24.5</v>
      </c>
      <c r="P2705" s="119">
        <f t="shared" si="43"/>
        <v>0</v>
      </c>
      <c r="Q2705" s="120" t="s">
        <v>147</v>
      </c>
      <c r="R2705" s="121" t="s">
        <v>4323</v>
      </c>
      <c r="S2705" s="120" t="s">
        <v>30</v>
      </c>
      <c r="T2705" s="120" t="s">
        <v>30</v>
      </c>
    </row>
    <row r="2706" spans="7:20" s="145" customFormat="1" hidden="1">
      <c r="G2706" s="152"/>
      <c r="K2706" s="128"/>
      <c r="M2706" s="114" t="s">
        <v>3402</v>
      </c>
      <c r="N2706" s="118">
        <v>22.8</v>
      </c>
      <c r="O2706" s="118">
        <v>42.8</v>
      </c>
      <c r="P2706" s="119">
        <f t="shared" si="43"/>
        <v>0</v>
      </c>
      <c r="Q2706" s="120" t="s">
        <v>147</v>
      </c>
      <c r="R2706" s="121" t="s">
        <v>4424</v>
      </c>
      <c r="S2706" s="120" t="s">
        <v>30</v>
      </c>
      <c r="T2706" s="120" t="s">
        <v>30</v>
      </c>
    </row>
    <row r="2707" spans="7:20" s="145" customFormat="1" hidden="1">
      <c r="G2707" s="152"/>
      <c r="K2707" s="128"/>
      <c r="M2707" s="114" t="s">
        <v>3403</v>
      </c>
      <c r="N2707" s="118">
        <v>3.4</v>
      </c>
      <c r="O2707" s="118">
        <v>6.3</v>
      </c>
      <c r="P2707" s="119">
        <f t="shared" si="43"/>
        <v>0</v>
      </c>
      <c r="Q2707" s="120" t="s">
        <v>147</v>
      </c>
      <c r="R2707" s="121" t="s">
        <v>4375</v>
      </c>
      <c r="S2707" s="120" t="s">
        <v>30</v>
      </c>
      <c r="T2707" s="120" t="s">
        <v>30</v>
      </c>
    </row>
    <row r="2708" spans="7:20" s="145" customFormat="1" hidden="1">
      <c r="G2708" s="152"/>
      <c r="K2708" s="128"/>
      <c r="M2708" s="114" t="s">
        <v>3404</v>
      </c>
      <c r="N2708" s="118">
        <v>6.9</v>
      </c>
      <c r="O2708" s="118">
        <v>40.799999999999997</v>
      </c>
      <c r="P2708" s="119">
        <f t="shared" si="43"/>
        <v>0</v>
      </c>
      <c r="Q2708" s="122" t="s">
        <v>258</v>
      </c>
      <c r="R2708" s="121" t="s">
        <v>4491</v>
      </c>
      <c r="S2708" s="120" t="s">
        <v>30</v>
      </c>
      <c r="T2708" s="120" t="s">
        <v>30</v>
      </c>
    </row>
    <row r="2709" spans="7:20" s="145" customFormat="1" hidden="1">
      <c r="G2709" s="152"/>
      <c r="K2709" s="128"/>
      <c r="M2709" s="114" t="s">
        <v>3405</v>
      </c>
      <c r="N2709" s="118">
        <v>5.8</v>
      </c>
      <c r="O2709" s="118">
        <v>25.2</v>
      </c>
      <c r="P2709" s="119">
        <f t="shared" si="43"/>
        <v>0</v>
      </c>
      <c r="Q2709" s="122" t="s">
        <v>1586</v>
      </c>
      <c r="R2709" s="121" t="s">
        <v>4221</v>
      </c>
      <c r="S2709" s="120" t="s">
        <v>30</v>
      </c>
      <c r="T2709" s="120" t="s">
        <v>30</v>
      </c>
    </row>
    <row r="2710" spans="7:20" s="145" customFormat="1" hidden="1">
      <c r="G2710" s="152"/>
      <c r="K2710" s="128"/>
      <c r="M2710" s="114" t="s">
        <v>3406</v>
      </c>
      <c r="N2710" s="118">
        <v>3.1</v>
      </c>
      <c r="O2710" s="118">
        <v>56.4</v>
      </c>
      <c r="P2710" s="119">
        <f t="shared" si="43"/>
        <v>0</v>
      </c>
      <c r="Q2710" s="120" t="s">
        <v>147</v>
      </c>
      <c r="R2710" s="121" t="s">
        <v>3938</v>
      </c>
      <c r="S2710" s="120" t="s">
        <v>30</v>
      </c>
      <c r="T2710" s="120" t="s">
        <v>30</v>
      </c>
    </row>
    <row r="2711" spans="7:20" s="145" customFormat="1" hidden="1">
      <c r="G2711" s="152"/>
      <c r="K2711" s="128"/>
      <c r="M2711" s="114" t="s">
        <v>3407</v>
      </c>
      <c r="N2711" s="118">
        <v>1.3</v>
      </c>
      <c r="O2711" s="118">
        <v>17.899999999999999</v>
      </c>
      <c r="P2711" s="119">
        <f t="shared" si="43"/>
        <v>0</v>
      </c>
      <c r="Q2711" s="120" t="s">
        <v>147</v>
      </c>
      <c r="R2711" s="121" t="s">
        <v>4492</v>
      </c>
      <c r="S2711" s="120" t="s">
        <v>30</v>
      </c>
      <c r="T2711" s="120" t="s">
        <v>30</v>
      </c>
    </row>
    <row r="2712" spans="7:20" s="145" customFormat="1" hidden="1">
      <c r="G2712" s="152"/>
      <c r="K2712" s="128"/>
      <c r="M2712" s="114" t="s">
        <v>3408</v>
      </c>
      <c r="N2712" s="118">
        <v>2.4</v>
      </c>
      <c r="O2712" s="118">
        <v>27.2</v>
      </c>
      <c r="P2712" s="119">
        <f t="shared" si="43"/>
        <v>0</v>
      </c>
      <c r="Q2712" s="122" t="s">
        <v>3409</v>
      </c>
      <c r="R2712" s="121" t="s">
        <v>4279</v>
      </c>
      <c r="S2712" s="120" t="s">
        <v>30</v>
      </c>
      <c r="T2712" s="122" t="s">
        <v>166</v>
      </c>
    </row>
    <row r="2713" spans="7:20" s="145" customFormat="1" hidden="1">
      <c r="G2713" s="152"/>
      <c r="K2713" s="128"/>
      <c r="M2713" s="114" t="s">
        <v>3678</v>
      </c>
      <c r="N2713" s="118">
        <v>3.1</v>
      </c>
      <c r="O2713" s="118">
        <v>65.900000000000006</v>
      </c>
      <c r="P2713" s="119">
        <f t="shared" si="43"/>
        <v>0</v>
      </c>
      <c r="Q2713" s="122" t="s">
        <v>349</v>
      </c>
      <c r="R2713" s="121" t="s">
        <v>4315</v>
      </c>
      <c r="S2713" s="120" t="s">
        <v>30</v>
      </c>
      <c r="T2713" s="122" t="s">
        <v>166</v>
      </c>
    </row>
    <row r="2714" spans="7:20" s="145" customFormat="1" hidden="1">
      <c r="G2714" s="152"/>
      <c r="K2714" s="128"/>
      <c r="M2714" s="114" t="s">
        <v>3679</v>
      </c>
      <c r="N2714" s="118">
        <v>6.7</v>
      </c>
      <c r="O2714" s="118">
        <v>28.7</v>
      </c>
      <c r="P2714" s="119">
        <f t="shared" si="43"/>
        <v>0</v>
      </c>
      <c r="Q2714" s="122" t="s">
        <v>3680</v>
      </c>
      <c r="R2714" s="121" t="s">
        <v>4152</v>
      </c>
      <c r="S2714" s="120" t="s">
        <v>30</v>
      </c>
      <c r="T2714" s="120" t="s">
        <v>30</v>
      </c>
    </row>
    <row r="2715" spans="7:20" s="145" customFormat="1" hidden="1">
      <c r="G2715" s="152"/>
      <c r="K2715" s="128"/>
      <c r="M2715" s="114" t="s">
        <v>3681</v>
      </c>
      <c r="N2715" s="118">
        <v>3.4</v>
      </c>
      <c r="O2715" s="118">
        <v>58</v>
      </c>
      <c r="P2715" s="119">
        <f t="shared" si="43"/>
        <v>0</v>
      </c>
      <c r="Q2715" s="122" t="s">
        <v>3682</v>
      </c>
      <c r="R2715" s="121" t="s">
        <v>4316</v>
      </c>
      <c r="S2715" s="120" t="s">
        <v>30</v>
      </c>
      <c r="T2715" s="120" t="s">
        <v>30</v>
      </c>
    </row>
    <row r="2716" spans="7:20" s="145" customFormat="1" hidden="1">
      <c r="G2716" s="152"/>
      <c r="K2716" s="128"/>
      <c r="M2716" s="114" t="s">
        <v>3683</v>
      </c>
      <c r="N2716" s="118">
        <v>4.2</v>
      </c>
      <c r="O2716" s="118">
        <v>59.6</v>
      </c>
      <c r="P2716" s="119">
        <f t="shared" si="43"/>
        <v>0</v>
      </c>
      <c r="Q2716" s="122" t="s">
        <v>865</v>
      </c>
      <c r="R2716" s="121" t="s">
        <v>4284</v>
      </c>
      <c r="S2716" s="120" t="s">
        <v>30</v>
      </c>
      <c r="T2716" s="120" t="s">
        <v>30</v>
      </c>
    </row>
    <row r="2717" spans="7:20" s="145" customFormat="1" hidden="1">
      <c r="G2717" s="152"/>
      <c r="K2717" s="128"/>
      <c r="M2717" s="114" t="s">
        <v>3684</v>
      </c>
      <c r="N2717" s="118">
        <v>0.1</v>
      </c>
      <c r="O2717" s="120" t="s">
        <v>30</v>
      </c>
      <c r="P2717" s="119">
        <f t="shared" si="43"/>
        <v>0</v>
      </c>
      <c r="Q2717" s="120" t="s">
        <v>30</v>
      </c>
      <c r="R2717" s="120" t="s">
        <v>30</v>
      </c>
      <c r="S2717" s="120" t="s">
        <v>30</v>
      </c>
      <c r="T2717" s="120" t="s">
        <v>30</v>
      </c>
    </row>
    <row r="2718" spans="7:20" s="145" customFormat="1" hidden="1">
      <c r="G2718" s="152"/>
      <c r="K2718" s="128"/>
      <c r="M2718" s="114" t="s">
        <v>3685</v>
      </c>
      <c r="N2718" s="118">
        <v>0.1</v>
      </c>
      <c r="O2718" s="120" t="s">
        <v>30</v>
      </c>
      <c r="P2718" s="119">
        <f t="shared" si="43"/>
        <v>0</v>
      </c>
      <c r="Q2718" s="120" t="s">
        <v>30</v>
      </c>
      <c r="R2718" s="120" t="s">
        <v>30</v>
      </c>
      <c r="S2718" s="120" t="s">
        <v>30</v>
      </c>
      <c r="T2718" s="120" t="s">
        <v>30</v>
      </c>
    </row>
    <row r="2719" spans="7:20" s="145" customFormat="1" hidden="1">
      <c r="G2719" s="152"/>
      <c r="K2719" s="128"/>
      <c r="M2719" s="114" t="s">
        <v>3686</v>
      </c>
      <c r="N2719" s="118">
        <v>0.1</v>
      </c>
      <c r="O2719" s="120" t="s">
        <v>30</v>
      </c>
      <c r="P2719" s="119">
        <f t="shared" si="43"/>
        <v>0</v>
      </c>
      <c r="Q2719" s="120" t="s">
        <v>30</v>
      </c>
      <c r="R2719" s="120" t="s">
        <v>30</v>
      </c>
      <c r="S2719" s="120" t="s">
        <v>30</v>
      </c>
      <c r="T2719" s="120" t="s">
        <v>30</v>
      </c>
    </row>
    <row r="2720" spans="7:20" s="145" customFormat="1" hidden="1">
      <c r="G2720" s="152"/>
      <c r="K2720" s="128"/>
      <c r="M2720" s="114" t="s">
        <v>3687</v>
      </c>
      <c r="N2720" s="118">
        <v>0.1</v>
      </c>
      <c r="O2720" s="118">
        <v>0.2</v>
      </c>
      <c r="P2720" s="119">
        <f t="shared" si="43"/>
        <v>0</v>
      </c>
      <c r="Q2720" s="122" t="s">
        <v>418</v>
      </c>
      <c r="R2720" s="121" t="s">
        <v>4445</v>
      </c>
      <c r="S2720" s="120" t="s">
        <v>30</v>
      </c>
      <c r="T2720" s="120" t="s">
        <v>30</v>
      </c>
    </row>
    <row r="2721" spans="7:20" s="145" customFormat="1" hidden="1">
      <c r="G2721" s="152"/>
      <c r="K2721" s="128"/>
      <c r="M2721" s="114" t="s">
        <v>4107</v>
      </c>
      <c r="N2721" s="118">
        <v>0.1</v>
      </c>
      <c r="O2721" s="120" t="s">
        <v>30</v>
      </c>
      <c r="P2721" s="119">
        <f t="shared" si="43"/>
        <v>0</v>
      </c>
      <c r="Q2721" s="122" t="s">
        <v>418</v>
      </c>
      <c r="R2721" s="120" t="s">
        <v>30</v>
      </c>
      <c r="S2721" s="120" t="s">
        <v>30</v>
      </c>
      <c r="T2721" s="120" t="s">
        <v>30</v>
      </c>
    </row>
    <row r="2722" spans="7:20" s="145" customFormat="1" hidden="1">
      <c r="G2722" s="152"/>
      <c r="K2722" s="128"/>
      <c r="M2722" s="114" t="s">
        <v>4108</v>
      </c>
      <c r="N2722" s="118">
        <v>0</v>
      </c>
      <c r="O2722" s="118">
        <v>0.2</v>
      </c>
      <c r="P2722" s="119">
        <f t="shared" si="43"/>
        <v>0</v>
      </c>
      <c r="Q2722" s="120" t="s">
        <v>30</v>
      </c>
      <c r="R2722" s="121" t="s">
        <v>4445</v>
      </c>
      <c r="S2722" s="120" t="s">
        <v>30</v>
      </c>
      <c r="T2722" s="122" t="s">
        <v>166</v>
      </c>
    </row>
    <row r="2723" spans="7:20" s="145" customFormat="1" hidden="1">
      <c r="G2723" s="152"/>
      <c r="K2723" s="128"/>
      <c r="M2723" s="114" t="s">
        <v>4109</v>
      </c>
      <c r="N2723" s="118">
        <v>0.5</v>
      </c>
      <c r="O2723" s="118">
        <v>0.7</v>
      </c>
      <c r="P2723" s="119">
        <f t="shared" si="43"/>
        <v>0</v>
      </c>
      <c r="Q2723" s="122" t="s">
        <v>166</v>
      </c>
      <c r="R2723" s="121" t="s">
        <v>4464</v>
      </c>
      <c r="S2723" s="120" t="s">
        <v>30</v>
      </c>
      <c r="T2723" s="122" t="s">
        <v>166</v>
      </c>
    </row>
    <row r="2724" spans="7:20" s="145" customFormat="1" hidden="1">
      <c r="G2724" s="152"/>
      <c r="K2724" s="128"/>
      <c r="M2724" s="114" t="s">
        <v>4110</v>
      </c>
      <c r="N2724" s="118">
        <v>0.4</v>
      </c>
      <c r="O2724" s="118">
        <v>0.5</v>
      </c>
      <c r="P2724" s="119">
        <f t="shared" si="43"/>
        <v>0</v>
      </c>
      <c r="Q2724" s="122" t="s">
        <v>213</v>
      </c>
      <c r="R2724" s="121" t="s">
        <v>3776</v>
      </c>
      <c r="S2724" s="120" t="s">
        <v>30</v>
      </c>
      <c r="T2724" s="120" t="s">
        <v>30</v>
      </c>
    </row>
    <row r="2725" spans="7:20" s="145" customFormat="1" hidden="1">
      <c r="G2725" s="152"/>
      <c r="K2725" s="128"/>
      <c r="M2725" s="114" t="s">
        <v>4111</v>
      </c>
      <c r="N2725" s="118">
        <v>20.7</v>
      </c>
      <c r="O2725" s="118">
        <v>6.4</v>
      </c>
      <c r="P2725" s="119">
        <f t="shared" si="43"/>
        <v>0</v>
      </c>
      <c r="Q2725" s="120" t="s">
        <v>147</v>
      </c>
      <c r="R2725" s="121" t="s">
        <v>3943</v>
      </c>
      <c r="S2725" s="120" t="s">
        <v>30</v>
      </c>
      <c r="T2725" s="120" t="s">
        <v>30</v>
      </c>
    </row>
    <row r="2726" spans="7:20" s="145" customFormat="1" hidden="1">
      <c r="G2726" s="152"/>
      <c r="K2726" s="128"/>
      <c r="M2726" s="114" t="s">
        <v>3693</v>
      </c>
      <c r="N2726" s="118">
        <v>8.3000000000000007</v>
      </c>
      <c r="O2726" s="118">
        <v>22.2</v>
      </c>
      <c r="P2726" s="119">
        <f t="shared" si="43"/>
        <v>0</v>
      </c>
      <c r="Q2726" s="120" t="s">
        <v>147</v>
      </c>
      <c r="R2726" s="121" t="s">
        <v>4559</v>
      </c>
      <c r="S2726" s="120" t="s">
        <v>30</v>
      </c>
      <c r="T2726" s="120" t="s">
        <v>30</v>
      </c>
    </row>
    <row r="2727" spans="7:20" s="145" customFormat="1" hidden="1">
      <c r="G2727" s="152"/>
      <c r="K2727" s="128"/>
      <c r="M2727" s="114" t="s">
        <v>3874</v>
      </c>
      <c r="N2727" s="118">
        <v>9.1</v>
      </c>
      <c r="O2727" s="118">
        <v>45.3</v>
      </c>
      <c r="P2727" s="119">
        <f t="shared" si="43"/>
        <v>0</v>
      </c>
      <c r="Q2727" s="122" t="s">
        <v>1098</v>
      </c>
      <c r="R2727" s="121" t="s">
        <v>4371</v>
      </c>
      <c r="S2727" s="120" t="s">
        <v>30</v>
      </c>
      <c r="T2727" s="120" t="s">
        <v>30</v>
      </c>
    </row>
    <row r="2728" spans="7:20" s="145" customFormat="1" hidden="1">
      <c r="G2728" s="152"/>
      <c r="K2728" s="128"/>
      <c r="M2728" s="114" t="s">
        <v>3875</v>
      </c>
      <c r="N2728" s="118">
        <v>3</v>
      </c>
      <c r="O2728" s="118">
        <v>15.1</v>
      </c>
      <c r="P2728" s="119">
        <f t="shared" si="43"/>
        <v>0</v>
      </c>
      <c r="Q2728" s="122" t="s">
        <v>797</v>
      </c>
      <c r="R2728" s="121" t="s">
        <v>3898</v>
      </c>
      <c r="S2728" s="120" t="s">
        <v>30</v>
      </c>
      <c r="T2728" s="120" t="s">
        <v>30</v>
      </c>
    </row>
    <row r="2729" spans="7:20" s="145" customFormat="1" hidden="1">
      <c r="G2729" s="152"/>
      <c r="K2729" s="128"/>
      <c r="M2729" s="114" t="s">
        <v>3876</v>
      </c>
      <c r="N2729" s="118">
        <v>4.3</v>
      </c>
      <c r="O2729" s="118">
        <v>45.7</v>
      </c>
      <c r="P2729" s="119">
        <f t="shared" si="43"/>
        <v>0</v>
      </c>
      <c r="Q2729" s="122" t="s">
        <v>602</v>
      </c>
      <c r="R2729" s="121" t="s">
        <v>4321</v>
      </c>
      <c r="S2729" s="120" t="s">
        <v>30</v>
      </c>
      <c r="T2729" s="120" t="s">
        <v>30</v>
      </c>
    </row>
    <row r="2730" spans="7:20" s="145" customFormat="1" hidden="1">
      <c r="G2730" s="152"/>
      <c r="K2730" s="128"/>
      <c r="M2730" s="114" t="s">
        <v>3877</v>
      </c>
      <c r="N2730" s="118">
        <v>17.8</v>
      </c>
      <c r="O2730" s="118">
        <v>0</v>
      </c>
      <c r="P2730" s="119">
        <f t="shared" si="43"/>
        <v>0</v>
      </c>
      <c r="Q2730" s="122" t="s">
        <v>213</v>
      </c>
      <c r="R2730" s="121" t="s">
        <v>3965</v>
      </c>
      <c r="S2730" s="120" t="s">
        <v>30</v>
      </c>
      <c r="T2730" s="120" t="s">
        <v>30</v>
      </c>
    </row>
    <row r="2731" spans="7:20" s="145" customFormat="1" hidden="1">
      <c r="G2731" s="152"/>
      <c r="K2731" s="128"/>
      <c r="M2731" s="114" t="s">
        <v>3878</v>
      </c>
      <c r="N2731" s="118">
        <v>1.6</v>
      </c>
      <c r="O2731" s="118">
        <v>4.0999999999999996</v>
      </c>
      <c r="P2731" s="119">
        <f t="shared" si="43"/>
        <v>0</v>
      </c>
      <c r="Q2731" s="122" t="s">
        <v>3879</v>
      </c>
      <c r="R2731" s="121" t="s">
        <v>3898</v>
      </c>
      <c r="S2731" s="120" t="s">
        <v>30</v>
      </c>
      <c r="T2731" s="120" t="s">
        <v>30</v>
      </c>
    </row>
    <row r="2732" spans="7:20" s="145" customFormat="1" hidden="1">
      <c r="G2732" s="152"/>
      <c r="K2732" s="128"/>
      <c r="M2732" s="114" t="s">
        <v>3880</v>
      </c>
      <c r="N2732" s="118">
        <v>4.2</v>
      </c>
      <c r="O2732" s="118">
        <v>27.1</v>
      </c>
      <c r="P2732" s="119">
        <f t="shared" si="43"/>
        <v>0</v>
      </c>
      <c r="Q2732" s="122" t="s">
        <v>3881</v>
      </c>
      <c r="R2732" s="121" t="s">
        <v>3950</v>
      </c>
      <c r="S2732" s="120" t="s">
        <v>30</v>
      </c>
      <c r="T2732" s="120" t="s">
        <v>30</v>
      </c>
    </row>
    <row r="2733" spans="7:20" s="145" customFormat="1" hidden="1">
      <c r="G2733" s="152"/>
      <c r="K2733" s="128"/>
      <c r="M2733" s="114" t="s">
        <v>3882</v>
      </c>
      <c r="N2733" s="118">
        <v>12</v>
      </c>
      <c r="O2733" s="118">
        <v>20.2</v>
      </c>
      <c r="P2733" s="119">
        <f t="shared" si="43"/>
        <v>0</v>
      </c>
      <c r="Q2733" s="122" t="s">
        <v>3883</v>
      </c>
      <c r="R2733" s="121" t="s">
        <v>4201</v>
      </c>
      <c r="S2733" s="120" t="s">
        <v>30</v>
      </c>
      <c r="T2733" s="120" t="s">
        <v>30</v>
      </c>
    </row>
    <row r="2734" spans="7:20" s="145" customFormat="1" hidden="1">
      <c r="G2734" s="152"/>
      <c r="K2734" s="128"/>
      <c r="M2734" s="114" t="s">
        <v>3698</v>
      </c>
      <c r="N2734" s="118">
        <v>13.6</v>
      </c>
      <c r="O2734" s="118">
        <v>19.7</v>
      </c>
      <c r="P2734" s="119">
        <f t="shared" si="43"/>
        <v>0</v>
      </c>
      <c r="Q2734" s="122" t="s">
        <v>3699</v>
      </c>
      <c r="R2734" s="121" t="s">
        <v>4128</v>
      </c>
      <c r="S2734" s="120" t="s">
        <v>30</v>
      </c>
      <c r="T2734" s="120" t="s">
        <v>30</v>
      </c>
    </row>
    <row r="2735" spans="7:20" s="145" customFormat="1" hidden="1">
      <c r="G2735" s="152"/>
      <c r="K2735" s="128"/>
      <c r="M2735" s="114" t="s">
        <v>3700</v>
      </c>
      <c r="N2735" s="118">
        <v>2.1</v>
      </c>
      <c r="O2735" s="118">
        <v>62.9</v>
      </c>
      <c r="P2735" s="119">
        <f t="shared" si="43"/>
        <v>0</v>
      </c>
      <c r="Q2735" s="122" t="s">
        <v>2016</v>
      </c>
      <c r="R2735" s="121" t="s">
        <v>4506</v>
      </c>
      <c r="S2735" s="120" t="s">
        <v>30</v>
      </c>
      <c r="T2735" s="120" t="s">
        <v>30</v>
      </c>
    </row>
    <row r="2736" spans="7:20" s="145" customFormat="1" hidden="1">
      <c r="G2736" s="152"/>
      <c r="K2736" s="128"/>
      <c r="M2736" s="114" t="s">
        <v>3701</v>
      </c>
      <c r="N2736" s="118">
        <v>7.3</v>
      </c>
      <c r="O2736" s="118">
        <v>13.2</v>
      </c>
      <c r="P2736" s="119">
        <f t="shared" si="43"/>
        <v>0</v>
      </c>
      <c r="Q2736" s="122" t="s">
        <v>850</v>
      </c>
      <c r="R2736" s="121" t="s">
        <v>3893</v>
      </c>
      <c r="S2736" s="120" t="s">
        <v>30</v>
      </c>
      <c r="T2736" s="120" t="s">
        <v>30</v>
      </c>
    </row>
    <row r="2737" spans="7:20" s="145" customFormat="1" hidden="1">
      <c r="G2737" s="152"/>
      <c r="K2737" s="128"/>
      <c r="M2737" s="114" t="s">
        <v>3702</v>
      </c>
      <c r="N2737" s="118">
        <v>4.4000000000000004</v>
      </c>
      <c r="O2737" s="118">
        <v>2.4</v>
      </c>
      <c r="P2737" s="119">
        <f t="shared" si="43"/>
        <v>0</v>
      </c>
      <c r="Q2737" s="122" t="s">
        <v>2524</v>
      </c>
      <c r="R2737" s="121" t="s">
        <v>3730</v>
      </c>
      <c r="S2737" s="120" t="s">
        <v>30</v>
      </c>
      <c r="T2737" s="120" t="s">
        <v>30</v>
      </c>
    </row>
    <row r="2738" spans="7:20" s="145" customFormat="1" hidden="1">
      <c r="G2738" s="152"/>
      <c r="K2738" s="128"/>
      <c r="M2738" s="114" t="s">
        <v>3560</v>
      </c>
      <c r="N2738" s="118">
        <v>8.1</v>
      </c>
      <c r="O2738" s="118">
        <v>0.7</v>
      </c>
      <c r="P2738" s="119">
        <f t="shared" si="43"/>
        <v>0</v>
      </c>
      <c r="Q2738" s="122" t="s">
        <v>234</v>
      </c>
      <c r="R2738" s="121" t="s">
        <v>4256</v>
      </c>
      <c r="S2738" s="120" t="s">
        <v>30</v>
      </c>
      <c r="T2738" s="122" t="s">
        <v>172</v>
      </c>
    </row>
    <row r="2739" spans="7:20" s="145" customFormat="1" hidden="1">
      <c r="G2739" s="152"/>
      <c r="K2739" s="128"/>
      <c r="M2739" s="114" t="s">
        <v>3561</v>
      </c>
      <c r="N2739" s="118">
        <v>23.5</v>
      </c>
      <c r="O2739" s="118">
        <v>2</v>
      </c>
      <c r="P2739" s="119">
        <f t="shared" si="43"/>
        <v>0</v>
      </c>
      <c r="Q2739" s="120" t="s">
        <v>147</v>
      </c>
      <c r="R2739" s="121" t="s">
        <v>3991</v>
      </c>
      <c r="S2739" s="120" t="s">
        <v>30</v>
      </c>
      <c r="T2739" s="122" t="s">
        <v>304</v>
      </c>
    </row>
    <row r="2740" spans="7:20" s="145" customFormat="1" hidden="1">
      <c r="G2740" s="152"/>
      <c r="K2740" s="128"/>
      <c r="M2740" s="114" t="s">
        <v>3562</v>
      </c>
      <c r="N2740" s="118">
        <v>0.8</v>
      </c>
      <c r="O2740" s="118">
        <v>3</v>
      </c>
      <c r="P2740" s="119">
        <f t="shared" si="43"/>
        <v>0</v>
      </c>
      <c r="Q2740" s="120" t="s">
        <v>30</v>
      </c>
      <c r="R2740" s="121" t="s">
        <v>4376</v>
      </c>
      <c r="S2740" s="120" t="s">
        <v>30</v>
      </c>
      <c r="T2740" s="122" t="s">
        <v>304</v>
      </c>
    </row>
    <row r="2741" spans="7:20" s="145" customFormat="1" hidden="1">
      <c r="G2741" s="152"/>
      <c r="K2741" s="128"/>
      <c r="M2741" s="114" t="s">
        <v>3437</v>
      </c>
      <c r="N2741" s="118">
        <v>1.6</v>
      </c>
      <c r="O2741" s="118">
        <v>28.6</v>
      </c>
      <c r="P2741" s="119">
        <f t="shared" si="43"/>
        <v>0</v>
      </c>
      <c r="Q2741" s="120" t="s">
        <v>30</v>
      </c>
      <c r="R2741" s="121" t="s">
        <v>3893</v>
      </c>
      <c r="S2741" s="120" t="s">
        <v>30</v>
      </c>
      <c r="T2741" s="120" t="s">
        <v>30</v>
      </c>
    </row>
    <row r="2742" spans="7:20" s="145" customFormat="1" hidden="1">
      <c r="G2742" s="152"/>
      <c r="K2742" s="128"/>
      <c r="M2742" s="114" t="s">
        <v>3438</v>
      </c>
      <c r="N2742" s="118">
        <v>4.4000000000000004</v>
      </c>
      <c r="O2742" s="118">
        <v>12.9</v>
      </c>
      <c r="P2742" s="119">
        <f t="shared" si="43"/>
        <v>0</v>
      </c>
      <c r="Q2742" s="122" t="s">
        <v>51</v>
      </c>
      <c r="R2742" s="121" t="s">
        <v>4566</v>
      </c>
      <c r="S2742" s="120" t="s">
        <v>30</v>
      </c>
      <c r="T2742" s="120" t="s">
        <v>30</v>
      </c>
    </row>
    <row r="2743" spans="7:20" s="145" customFormat="1" hidden="1">
      <c r="G2743" s="152"/>
      <c r="K2743" s="128"/>
      <c r="M2743" s="114" t="s">
        <v>3439</v>
      </c>
      <c r="N2743" s="118">
        <v>2.2000000000000002</v>
      </c>
      <c r="O2743" s="118">
        <v>8.6</v>
      </c>
      <c r="P2743" s="119">
        <f t="shared" si="43"/>
        <v>0</v>
      </c>
      <c r="Q2743" s="122" t="s">
        <v>452</v>
      </c>
      <c r="R2743" s="121" t="s">
        <v>4220</v>
      </c>
      <c r="S2743" s="120" t="s">
        <v>30</v>
      </c>
      <c r="T2743" s="120" t="s">
        <v>30</v>
      </c>
    </row>
    <row r="2744" spans="7:20" s="145" customFormat="1" hidden="1">
      <c r="G2744" s="152"/>
      <c r="K2744" s="128"/>
      <c r="M2744" s="114" t="s">
        <v>3440</v>
      </c>
      <c r="N2744" s="118">
        <v>1.1000000000000001</v>
      </c>
      <c r="O2744" s="118">
        <v>3.8</v>
      </c>
      <c r="P2744" s="119">
        <f t="shared" si="43"/>
        <v>0</v>
      </c>
      <c r="Q2744" s="122" t="s">
        <v>2857</v>
      </c>
      <c r="R2744" s="121" t="s">
        <v>4296</v>
      </c>
      <c r="S2744" s="120" t="s">
        <v>30</v>
      </c>
      <c r="T2744" s="120" t="s">
        <v>30</v>
      </c>
    </row>
    <row r="2745" spans="7:20" s="145" customFormat="1" hidden="1">
      <c r="G2745" s="152"/>
      <c r="K2745" s="128"/>
      <c r="M2745" s="114" t="s">
        <v>3441</v>
      </c>
      <c r="N2745" s="118">
        <v>1.1000000000000001</v>
      </c>
      <c r="O2745" s="118">
        <v>3.6</v>
      </c>
      <c r="P2745" s="119">
        <f t="shared" si="43"/>
        <v>0</v>
      </c>
      <c r="Q2745" s="122" t="s">
        <v>166</v>
      </c>
      <c r="R2745" s="121" t="s">
        <v>3907</v>
      </c>
      <c r="S2745" s="120" t="s">
        <v>30</v>
      </c>
      <c r="T2745" s="120" t="s">
        <v>30</v>
      </c>
    </row>
    <row r="2746" spans="7:20" s="145" customFormat="1" hidden="1">
      <c r="G2746" s="152"/>
      <c r="K2746" s="128"/>
      <c r="M2746" s="114" t="s">
        <v>3324</v>
      </c>
      <c r="N2746" s="118">
        <v>0.8</v>
      </c>
      <c r="O2746" s="118">
        <v>4.5</v>
      </c>
      <c r="P2746" s="119">
        <f t="shared" si="43"/>
        <v>0</v>
      </c>
      <c r="Q2746" s="122" t="s">
        <v>1830</v>
      </c>
      <c r="R2746" s="121" t="s">
        <v>4220</v>
      </c>
      <c r="S2746" s="120" t="s">
        <v>30</v>
      </c>
      <c r="T2746" s="120" t="s">
        <v>30</v>
      </c>
    </row>
    <row r="2747" spans="7:20" s="145" customFormat="1" hidden="1">
      <c r="G2747" s="152"/>
      <c r="K2747" s="128"/>
      <c r="M2747" s="114" t="s">
        <v>3325</v>
      </c>
      <c r="N2747" s="118">
        <v>0.8</v>
      </c>
      <c r="O2747" s="118">
        <v>4.5</v>
      </c>
      <c r="P2747" s="119">
        <f t="shared" si="43"/>
        <v>0</v>
      </c>
      <c r="Q2747" s="122" t="s">
        <v>774</v>
      </c>
      <c r="R2747" s="121" t="s">
        <v>4220</v>
      </c>
      <c r="S2747" s="120" t="s">
        <v>30</v>
      </c>
      <c r="T2747" s="120" t="s">
        <v>30</v>
      </c>
    </row>
    <row r="2748" spans="7:20" s="145" customFormat="1" hidden="1">
      <c r="G2748" s="152"/>
      <c r="K2748" s="128"/>
      <c r="M2748" s="114" t="s">
        <v>3326</v>
      </c>
      <c r="N2748" s="118">
        <v>0.6</v>
      </c>
      <c r="O2748" s="118">
        <v>3.4</v>
      </c>
      <c r="P2748" s="119">
        <f t="shared" si="43"/>
        <v>0</v>
      </c>
      <c r="Q2748" s="122" t="s">
        <v>51</v>
      </c>
      <c r="R2748" s="121" t="s">
        <v>4420</v>
      </c>
      <c r="S2748" s="120" t="s">
        <v>30</v>
      </c>
      <c r="T2748" s="120" t="s">
        <v>30</v>
      </c>
    </row>
    <row r="2749" spans="7:20" s="145" customFormat="1" hidden="1">
      <c r="G2749" s="152"/>
      <c r="K2749" s="128"/>
      <c r="M2749" s="114" t="s">
        <v>3578</v>
      </c>
      <c r="N2749" s="118">
        <v>0.5</v>
      </c>
      <c r="O2749" s="118">
        <v>3</v>
      </c>
      <c r="P2749" s="119">
        <f t="shared" si="43"/>
        <v>0</v>
      </c>
      <c r="Q2749" s="122" t="s">
        <v>304</v>
      </c>
      <c r="R2749" s="121" t="s">
        <v>4376</v>
      </c>
      <c r="S2749" s="120" t="s">
        <v>30</v>
      </c>
      <c r="T2749" s="120" t="s">
        <v>30</v>
      </c>
    </row>
    <row r="2750" spans="7:20" s="145" customFormat="1" hidden="1">
      <c r="G2750" s="152"/>
      <c r="K2750" s="128"/>
      <c r="M2750" s="114" t="s">
        <v>3716</v>
      </c>
      <c r="N2750" s="118">
        <v>2.1</v>
      </c>
      <c r="O2750" s="118">
        <v>22.2</v>
      </c>
      <c r="P2750" s="119">
        <f t="shared" si="43"/>
        <v>0</v>
      </c>
      <c r="Q2750" s="122" t="s">
        <v>332</v>
      </c>
      <c r="R2750" s="121" t="s">
        <v>3733</v>
      </c>
      <c r="S2750" s="120" t="s">
        <v>30</v>
      </c>
      <c r="T2750" s="122" t="s">
        <v>166</v>
      </c>
    </row>
    <row r="2751" spans="7:20" s="145" customFormat="1" hidden="1">
      <c r="G2751" s="152"/>
      <c r="K2751" s="128"/>
      <c r="M2751" s="114" t="s">
        <v>3717</v>
      </c>
      <c r="N2751" s="118">
        <v>1.7</v>
      </c>
      <c r="O2751" s="118">
        <v>8.9</v>
      </c>
      <c r="P2751" s="119">
        <f t="shared" si="43"/>
        <v>0</v>
      </c>
      <c r="Q2751" s="122" t="s">
        <v>392</v>
      </c>
      <c r="R2751" s="121" t="s">
        <v>3898</v>
      </c>
      <c r="S2751" s="120" t="s">
        <v>30</v>
      </c>
      <c r="T2751" s="120" t="s">
        <v>30</v>
      </c>
    </row>
    <row r="2752" spans="7:20" s="145" customFormat="1" hidden="1">
      <c r="G2752" s="152"/>
      <c r="K2752" s="128"/>
      <c r="M2752" s="114" t="s">
        <v>3718</v>
      </c>
      <c r="N2752" s="118">
        <v>15.3</v>
      </c>
      <c r="O2752" s="118">
        <v>0</v>
      </c>
      <c r="P2752" s="119">
        <f t="shared" si="43"/>
        <v>0</v>
      </c>
      <c r="Q2752" s="120" t="s">
        <v>147</v>
      </c>
      <c r="R2752" s="121" t="s">
        <v>4039</v>
      </c>
      <c r="S2752" s="120" t="s">
        <v>30</v>
      </c>
      <c r="T2752" s="120" t="s">
        <v>30</v>
      </c>
    </row>
    <row r="2753" spans="7:20" s="145" customFormat="1" hidden="1">
      <c r="G2753" s="152"/>
      <c r="K2753" s="128"/>
      <c r="M2753" s="114" t="s">
        <v>3719</v>
      </c>
      <c r="N2753" s="118">
        <v>15.7</v>
      </c>
      <c r="O2753" s="118">
        <v>0</v>
      </c>
      <c r="P2753" s="119">
        <f t="shared" si="43"/>
        <v>0</v>
      </c>
      <c r="Q2753" s="120" t="s">
        <v>147</v>
      </c>
      <c r="R2753" s="121" t="s">
        <v>3826</v>
      </c>
      <c r="S2753" s="120" t="s">
        <v>30</v>
      </c>
      <c r="T2753" s="122" t="s">
        <v>287</v>
      </c>
    </row>
    <row r="2754" spans="7:20" s="145" customFormat="1" hidden="1">
      <c r="G2754" s="152"/>
      <c r="K2754" s="128"/>
      <c r="M2754" s="114" t="s">
        <v>3720</v>
      </c>
      <c r="N2754" s="118">
        <v>19.5</v>
      </c>
      <c r="O2754" s="118">
        <v>0</v>
      </c>
      <c r="P2754" s="119">
        <f t="shared" si="43"/>
        <v>0</v>
      </c>
      <c r="Q2754" s="120" t="s">
        <v>147</v>
      </c>
      <c r="R2754" s="121" t="s">
        <v>4404</v>
      </c>
      <c r="S2754" s="120" t="s">
        <v>30</v>
      </c>
      <c r="T2754" s="122" t="s">
        <v>647</v>
      </c>
    </row>
    <row r="2755" spans="7:20" s="145" customFormat="1" hidden="1">
      <c r="G2755" s="152"/>
      <c r="K2755" s="128"/>
      <c r="M2755" s="114" t="s">
        <v>3721</v>
      </c>
      <c r="N2755" s="118">
        <v>19.399999999999999</v>
      </c>
      <c r="O2755" s="118">
        <v>0</v>
      </c>
      <c r="P2755" s="119">
        <f t="shared" si="43"/>
        <v>0</v>
      </c>
      <c r="Q2755" s="120" t="s">
        <v>147</v>
      </c>
      <c r="R2755" s="121" t="s">
        <v>4299</v>
      </c>
      <c r="S2755" s="120" t="s">
        <v>30</v>
      </c>
      <c r="T2755" s="122" t="s">
        <v>166</v>
      </c>
    </row>
    <row r="2756" spans="7:20" s="145" customFormat="1" hidden="1">
      <c r="G2756" s="152"/>
      <c r="K2756" s="128"/>
      <c r="M2756" s="114" t="s">
        <v>3722</v>
      </c>
      <c r="N2756" s="118">
        <v>18.2</v>
      </c>
      <c r="O2756" s="118">
        <v>0</v>
      </c>
      <c r="P2756" s="119">
        <f t="shared" si="43"/>
        <v>0</v>
      </c>
      <c r="Q2756" s="120" t="s">
        <v>147</v>
      </c>
      <c r="R2756" s="121" t="s">
        <v>4233</v>
      </c>
      <c r="S2756" s="120" t="s">
        <v>30</v>
      </c>
      <c r="T2756" s="122" t="s">
        <v>174</v>
      </c>
    </row>
    <row r="2757" spans="7:20" s="145" customFormat="1" hidden="1">
      <c r="G2757" s="152"/>
      <c r="K2757" s="128"/>
      <c r="M2757" s="114" t="s">
        <v>3723</v>
      </c>
      <c r="N2757" s="118">
        <v>0</v>
      </c>
      <c r="O2757" s="118">
        <v>5.9</v>
      </c>
      <c r="P2757" s="119">
        <f t="shared" si="43"/>
        <v>0</v>
      </c>
      <c r="Q2757" s="122" t="s">
        <v>418</v>
      </c>
      <c r="R2757" s="121" t="s">
        <v>3907</v>
      </c>
      <c r="S2757" s="120" t="s">
        <v>30</v>
      </c>
      <c r="T2757" s="120" t="s">
        <v>30</v>
      </c>
    </row>
    <row r="2758" spans="7:20" s="145" customFormat="1" hidden="1">
      <c r="G2758" s="152"/>
      <c r="K2758" s="128"/>
      <c r="M2758" s="114" t="s">
        <v>3590</v>
      </c>
      <c r="N2758" s="118">
        <v>7.5</v>
      </c>
      <c r="O2758" s="118">
        <v>52.1</v>
      </c>
      <c r="P2758" s="119">
        <f t="shared" si="43"/>
        <v>0</v>
      </c>
      <c r="Q2758" s="122" t="s">
        <v>3219</v>
      </c>
      <c r="R2758" s="121" t="s">
        <v>4216</v>
      </c>
      <c r="S2758" s="120" t="s">
        <v>30</v>
      </c>
      <c r="T2758" s="120" t="s">
        <v>30</v>
      </c>
    </row>
    <row r="2759" spans="7:20" s="145" customFormat="1" hidden="1">
      <c r="G2759" s="152"/>
      <c r="K2759" s="128"/>
      <c r="M2759" s="114" t="s">
        <v>3594</v>
      </c>
      <c r="N2759" s="118">
        <v>1.9</v>
      </c>
      <c r="O2759" s="118">
        <v>3.9</v>
      </c>
      <c r="P2759" s="119">
        <f t="shared" si="43"/>
        <v>0</v>
      </c>
      <c r="Q2759" s="122" t="s">
        <v>1263</v>
      </c>
      <c r="R2759" s="121" t="s">
        <v>3961</v>
      </c>
      <c r="S2759" s="120" t="s">
        <v>30</v>
      </c>
      <c r="T2759" s="120" t="s">
        <v>30</v>
      </c>
    </row>
    <row r="2760" spans="7:20" s="145" customFormat="1" hidden="1">
      <c r="G2760" s="152"/>
      <c r="K2760" s="128"/>
      <c r="M2760" s="114" t="s">
        <v>3595</v>
      </c>
      <c r="N2760" s="118">
        <v>3.8</v>
      </c>
      <c r="O2760" s="118">
        <v>27.7</v>
      </c>
      <c r="P2760" s="119">
        <f t="shared" si="43"/>
        <v>0</v>
      </c>
      <c r="Q2760" s="122" t="s">
        <v>3596</v>
      </c>
      <c r="R2760" s="121" t="s">
        <v>4405</v>
      </c>
      <c r="S2760" s="120" t="s">
        <v>30</v>
      </c>
      <c r="T2760" s="120" t="s">
        <v>30</v>
      </c>
    </row>
    <row r="2761" spans="7:20" s="145" customFormat="1" hidden="1">
      <c r="G2761" s="152"/>
      <c r="K2761" s="128"/>
      <c r="M2761" s="114" t="s">
        <v>3458</v>
      </c>
      <c r="N2761" s="118">
        <v>7.2</v>
      </c>
      <c r="O2761" s="118">
        <v>60.8</v>
      </c>
      <c r="P2761" s="119">
        <f t="shared" si="43"/>
        <v>0</v>
      </c>
      <c r="Q2761" s="122" t="s">
        <v>2050</v>
      </c>
      <c r="R2761" s="121" t="s">
        <v>4410</v>
      </c>
      <c r="S2761" s="120" t="s">
        <v>30</v>
      </c>
      <c r="T2761" s="120" t="s">
        <v>166</v>
      </c>
    </row>
    <row r="2762" spans="7:20" s="145" customFormat="1" hidden="1">
      <c r="G2762" s="152"/>
      <c r="K2762" s="128"/>
      <c r="M2762" s="114" t="s">
        <v>3344</v>
      </c>
      <c r="N2762" s="118">
        <v>7.8</v>
      </c>
      <c r="O2762" s="118">
        <v>53.9</v>
      </c>
      <c r="P2762" s="119">
        <f t="shared" si="43"/>
        <v>0</v>
      </c>
      <c r="Q2762" s="122" t="s">
        <v>217</v>
      </c>
      <c r="R2762" s="121" t="s">
        <v>4201</v>
      </c>
      <c r="S2762" s="120" t="s">
        <v>30</v>
      </c>
      <c r="T2762" s="120" t="s">
        <v>30</v>
      </c>
    </row>
    <row r="2763" spans="7:20" s="145" customFormat="1" hidden="1">
      <c r="G2763" s="152"/>
      <c r="K2763" s="128"/>
      <c r="M2763" s="114" t="s">
        <v>3591</v>
      </c>
      <c r="N2763" s="118">
        <v>9.1</v>
      </c>
      <c r="O2763" s="118">
        <v>37.200000000000003</v>
      </c>
      <c r="P2763" s="119">
        <f t="shared" si="43"/>
        <v>0</v>
      </c>
      <c r="Q2763" s="120" t="s">
        <v>147</v>
      </c>
      <c r="R2763" s="121" t="s">
        <v>4184</v>
      </c>
      <c r="S2763" s="120" t="s">
        <v>30</v>
      </c>
      <c r="T2763" s="120" t="s">
        <v>30</v>
      </c>
    </row>
    <row r="2764" spans="7:20" s="145" customFormat="1" hidden="1">
      <c r="G2764" s="152"/>
      <c r="K2764" s="128"/>
      <c r="M2764" s="114" t="s">
        <v>3592</v>
      </c>
      <c r="N2764" s="118">
        <v>3.8</v>
      </c>
      <c r="O2764" s="118">
        <v>59.2</v>
      </c>
      <c r="P2764" s="119">
        <f t="shared" si="43"/>
        <v>0</v>
      </c>
      <c r="Q2764" s="122" t="s">
        <v>3459</v>
      </c>
      <c r="R2764" s="121" t="s">
        <v>4326</v>
      </c>
      <c r="S2764" s="120" t="s">
        <v>30</v>
      </c>
      <c r="T2764" s="120" t="s">
        <v>30</v>
      </c>
    </row>
    <row r="2765" spans="7:20" s="145" customFormat="1" hidden="1">
      <c r="G2765" s="152"/>
      <c r="K2765" s="128"/>
      <c r="M2765" s="114" t="s">
        <v>3460</v>
      </c>
      <c r="N2765" s="118">
        <v>1.2</v>
      </c>
      <c r="O2765" s="118">
        <v>67.2</v>
      </c>
      <c r="P2765" s="119">
        <f t="shared" ref="P2765:P2828" si="44">SUM(S2765:T2765)</f>
        <v>0</v>
      </c>
      <c r="Q2765" s="122" t="s">
        <v>418</v>
      </c>
      <c r="R2765" s="121" t="s">
        <v>4423</v>
      </c>
      <c r="S2765" s="120" t="s">
        <v>30</v>
      </c>
      <c r="T2765" s="120" t="s">
        <v>30</v>
      </c>
    </row>
    <row r="2766" spans="7:20" s="145" customFormat="1" hidden="1">
      <c r="G2766" s="152"/>
      <c r="K2766" s="128"/>
      <c r="M2766" s="114" t="s">
        <v>3461</v>
      </c>
      <c r="N2766" s="118">
        <v>2.6</v>
      </c>
      <c r="O2766" s="118">
        <v>19.5</v>
      </c>
      <c r="P2766" s="119">
        <f t="shared" si="44"/>
        <v>0</v>
      </c>
      <c r="Q2766" s="122" t="s">
        <v>1416</v>
      </c>
      <c r="R2766" s="121" t="s">
        <v>4252</v>
      </c>
      <c r="S2766" s="120" t="s">
        <v>30</v>
      </c>
      <c r="T2766" s="120" t="s">
        <v>30</v>
      </c>
    </row>
    <row r="2767" spans="7:20" s="145" customFormat="1" hidden="1">
      <c r="G2767" s="152"/>
      <c r="K2767" s="128"/>
      <c r="M2767" s="114" t="s">
        <v>3462</v>
      </c>
      <c r="N2767" s="118">
        <v>2.7</v>
      </c>
      <c r="O2767" s="118">
        <v>21.6</v>
      </c>
      <c r="P2767" s="119">
        <f t="shared" si="44"/>
        <v>0</v>
      </c>
      <c r="Q2767" s="122" t="s">
        <v>3463</v>
      </c>
      <c r="R2767" s="121" t="s">
        <v>4311</v>
      </c>
      <c r="S2767" s="120" t="s">
        <v>30</v>
      </c>
      <c r="T2767" s="120" t="s">
        <v>30</v>
      </c>
    </row>
    <row r="2768" spans="7:20" s="145" customFormat="1" hidden="1">
      <c r="G2768" s="152"/>
      <c r="K2768" s="128"/>
      <c r="M2768" s="114" t="s">
        <v>3464</v>
      </c>
      <c r="N2768" s="118">
        <v>2.8</v>
      </c>
      <c r="O2768" s="118">
        <v>22.1</v>
      </c>
      <c r="P2768" s="119">
        <f t="shared" si="44"/>
        <v>0</v>
      </c>
      <c r="Q2768" s="122" t="s">
        <v>3090</v>
      </c>
      <c r="R2768" s="121" t="s">
        <v>4026</v>
      </c>
      <c r="S2768" s="120" t="s">
        <v>30</v>
      </c>
      <c r="T2768" s="120" t="s">
        <v>30</v>
      </c>
    </row>
    <row r="2769" spans="7:20" s="145" customFormat="1" hidden="1">
      <c r="G2769" s="152"/>
      <c r="K2769" s="128"/>
      <c r="M2769" s="114" t="s">
        <v>3465</v>
      </c>
      <c r="N2769" s="118">
        <v>8.4</v>
      </c>
      <c r="O2769" s="118">
        <v>9.4</v>
      </c>
      <c r="P2769" s="119">
        <f t="shared" si="44"/>
        <v>0</v>
      </c>
      <c r="Q2769" s="122" t="s">
        <v>894</v>
      </c>
      <c r="R2769" s="121" t="s">
        <v>4300</v>
      </c>
      <c r="S2769" s="120" t="s">
        <v>30</v>
      </c>
      <c r="T2769" s="120" t="s">
        <v>30</v>
      </c>
    </row>
    <row r="2770" spans="7:20" s="145" customFormat="1" hidden="1">
      <c r="G2770" s="152"/>
      <c r="K2770" s="128"/>
      <c r="M2770" s="114" t="s">
        <v>3466</v>
      </c>
      <c r="N2770" s="118">
        <v>7.1</v>
      </c>
      <c r="O2770" s="118">
        <v>0</v>
      </c>
      <c r="P2770" s="119">
        <f t="shared" si="44"/>
        <v>0</v>
      </c>
      <c r="Q2770" s="122" t="s">
        <v>343</v>
      </c>
      <c r="R2770" s="121" t="s">
        <v>3952</v>
      </c>
      <c r="S2770" s="120" t="s">
        <v>30</v>
      </c>
      <c r="T2770" s="120" t="s">
        <v>30</v>
      </c>
    </row>
    <row r="2771" spans="7:20" s="145" customFormat="1" hidden="1">
      <c r="G2771" s="152"/>
      <c r="K2771" s="128"/>
      <c r="M2771" s="114" t="s">
        <v>3467</v>
      </c>
      <c r="N2771" s="118">
        <v>14.8</v>
      </c>
      <c r="O2771" s="118">
        <v>0</v>
      </c>
      <c r="P2771" s="119">
        <f t="shared" si="44"/>
        <v>0</v>
      </c>
      <c r="Q2771" s="122" t="s">
        <v>404</v>
      </c>
      <c r="R2771" s="121" t="s">
        <v>4051</v>
      </c>
      <c r="S2771" s="120" t="s">
        <v>30</v>
      </c>
      <c r="T2771" s="120" t="s">
        <v>30</v>
      </c>
    </row>
    <row r="2772" spans="7:20" s="145" customFormat="1" hidden="1">
      <c r="G2772" s="152"/>
      <c r="K2772" s="128"/>
      <c r="M2772" s="114" t="s">
        <v>3468</v>
      </c>
      <c r="N2772" s="118">
        <v>19.399999999999999</v>
      </c>
      <c r="O2772" s="118">
        <v>0</v>
      </c>
      <c r="P2772" s="119">
        <f t="shared" si="44"/>
        <v>0</v>
      </c>
      <c r="Q2772" s="120" t="s">
        <v>147</v>
      </c>
      <c r="R2772" s="121" t="s">
        <v>4035</v>
      </c>
      <c r="S2772" s="120" t="s">
        <v>30</v>
      </c>
      <c r="T2772" s="120" t="s">
        <v>30</v>
      </c>
    </row>
    <row r="2773" spans="7:20" s="145" customFormat="1" hidden="1">
      <c r="G2773" s="152"/>
      <c r="K2773" s="128"/>
      <c r="M2773" s="114" t="s">
        <v>3746</v>
      </c>
      <c r="N2773" s="118">
        <v>23.5</v>
      </c>
      <c r="O2773" s="118">
        <v>0</v>
      </c>
      <c r="P2773" s="119">
        <f t="shared" si="44"/>
        <v>0</v>
      </c>
      <c r="Q2773" s="120" t="s">
        <v>377</v>
      </c>
      <c r="R2773" s="121" t="s">
        <v>4418</v>
      </c>
      <c r="S2773" s="120" t="s">
        <v>30</v>
      </c>
      <c r="T2773" s="120" t="s">
        <v>30</v>
      </c>
    </row>
    <row r="2774" spans="7:20" s="145" customFormat="1" hidden="1">
      <c r="G2774" s="152"/>
      <c r="K2774" s="128"/>
      <c r="M2774" s="114" t="s">
        <v>3747</v>
      </c>
      <c r="N2774" s="118">
        <v>15.5</v>
      </c>
      <c r="O2774" s="118">
        <v>0</v>
      </c>
      <c r="P2774" s="119">
        <f t="shared" si="44"/>
        <v>0</v>
      </c>
      <c r="Q2774" s="120" t="s">
        <v>466</v>
      </c>
      <c r="R2774" s="121" t="s">
        <v>4220</v>
      </c>
      <c r="S2774" s="120" t="s">
        <v>30</v>
      </c>
      <c r="T2774" s="122" t="s">
        <v>647</v>
      </c>
    </row>
    <row r="2775" spans="7:20" s="145" customFormat="1" hidden="1">
      <c r="G2775" s="152"/>
      <c r="K2775" s="128"/>
      <c r="M2775" s="114" t="s">
        <v>3748</v>
      </c>
      <c r="N2775" s="118">
        <v>20.7</v>
      </c>
      <c r="O2775" s="118">
        <v>0</v>
      </c>
      <c r="P2775" s="119">
        <f t="shared" si="44"/>
        <v>0</v>
      </c>
      <c r="Q2775" s="122" t="s">
        <v>262</v>
      </c>
      <c r="R2775" s="121" t="s">
        <v>4031</v>
      </c>
      <c r="S2775" s="120" t="s">
        <v>30</v>
      </c>
      <c r="T2775" s="114"/>
    </row>
    <row r="2776" spans="7:20" s="145" customFormat="1" hidden="1">
      <c r="G2776" s="152"/>
      <c r="K2776" s="128"/>
      <c r="M2776" s="114" t="s">
        <v>3749</v>
      </c>
      <c r="N2776" s="118">
        <v>23.8</v>
      </c>
      <c r="O2776" s="118">
        <v>0</v>
      </c>
      <c r="P2776" s="119">
        <f t="shared" si="44"/>
        <v>0</v>
      </c>
      <c r="Q2776" s="122" t="s">
        <v>3750</v>
      </c>
      <c r="R2776" s="121" t="s">
        <v>4450</v>
      </c>
      <c r="S2776" s="120" t="s">
        <v>30</v>
      </c>
      <c r="T2776" s="120" t="s">
        <v>30</v>
      </c>
    </row>
    <row r="2777" spans="7:20" s="145" customFormat="1" hidden="1">
      <c r="G2777" s="152"/>
      <c r="K2777" s="128"/>
      <c r="M2777" s="114" t="s">
        <v>3751</v>
      </c>
      <c r="N2777" s="118">
        <v>19.899999999999999</v>
      </c>
      <c r="O2777" s="118">
        <v>0</v>
      </c>
      <c r="P2777" s="119">
        <f t="shared" si="44"/>
        <v>0</v>
      </c>
      <c r="Q2777" s="122" t="s">
        <v>2555</v>
      </c>
      <c r="R2777" s="121" t="s">
        <v>4034</v>
      </c>
      <c r="S2777" s="120" t="s">
        <v>30</v>
      </c>
      <c r="T2777" s="122" t="s">
        <v>343</v>
      </c>
    </row>
    <row r="2778" spans="7:20" s="145" customFormat="1" hidden="1">
      <c r="G2778" s="152"/>
      <c r="K2778" s="128"/>
      <c r="M2778" s="114" t="s">
        <v>3752</v>
      </c>
      <c r="N2778" s="118">
        <v>6.2</v>
      </c>
      <c r="O2778" s="118">
        <v>63.8</v>
      </c>
      <c r="P2778" s="119">
        <f t="shared" si="44"/>
        <v>0</v>
      </c>
      <c r="Q2778" s="122" t="s">
        <v>1521</v>
      </c>
      <c r="R2778" s="121" t="s">
        <v>4172</v>
      </c>
      <c r="S2778" s="120" t="s">
        <v>30</v>
      </c>
      <c r="T2778" s="120" t="s">
        <v>30</v>
      </c>
    </row>
    <row r="2779" spans="7:20" s="145" customFormat="1" hidden="1">
      <c r="G2779" s="152"/>
      <c r="K2779" s="128"/>
      <c r="M2779" s="114" t="s">
        <v>3753</v>
      </c>
      <c r="N2779" s="118">
        <v>6</v>
      </c>
      <c r="O2779" s="118">
        <v>54.2</v>
      </c>
      <c r="P2779" s="119">
        <f t="shared" si="44"/>
        <v>0</v>
      </c>
      <c r="Q2779" s="122" t="s">
        <v>3754</v>
      </c>
      <c r="R2779" s="121" t="s">
        <v>4384</v>
      </c>
      <c r="S2779" s="120" t="s">
        <v>30</v>
      </c>
      <c r="T2779" s="120" t="s">
        <v>30</v>
      </c>
    </row>
    <row r="2780" spans="7:20" s="145" customFormat="1" hidden="1">
      <c r="G2780" s="152"/>
      <c r="K2780" s="128"/>
      <c r="M2780" s="114" t="s">
        <v>4237</v>
      </c>
      <c r="N2780" s="118">
        <v>24.9</v>
      </c>
      <c r="O2780" s="118">
        <v>0</v>
      </c>
      <c r="P2780" s="119">
        <f t="shared" si="44"/>
        <v>0</v>
      </c>
      <c r="Q2780" s="122" t="s">
        <v>213</v>
      </c>
      <c r="R2780" s="121" t="s">
        <v>4024</v>
      </c>
      <c r="S2780" s="120" t="s">
        <v>30</v>
      </c>
      <c r="T2780" s="120" t="s">
        <v>30</v>
      </c>
    </row>
    <row r="2781" spans="7:20" s="145" customFormat="1" hidden="1">
      <c r="G2781" s="152"/>
      <c r="K2781" s="128"/>
      <c r="M2781" s="114" t="s">
        <v>4238</v>
      </c>
      <c r="N2781" s="118">
        <v>25.4</v>
      </c>
      <c r="O2781" s="118">
        <v>0</v>
      </c>
      <c r="P2781" s="119">
        <f t="shared" si="44"/>
        <v>0</v>
      </c>
      <c r="Q2781" s="122" t="s">
        <v>1544</v>
      </c>
      <c r="R2781" s="121" t="s">
        <v>3912</v>
      </c>
      <c r="S2781" s="120" t="s">
        <v>30</v>
      </c>
      <c r="T2781" s="120" t="s">
        <v>30</v>
      </c>
    </row>
    <row r="2782" spans="7:20" s="145" customFormat="1" hidden="1">
      <c r="G2782" s="152"/>
      <c r="K2782" s="128"/>
      <c r="M2782" s="114" t="s">
        <v>4239</v>
      </c>
      <c r="N2782" s="118">
        <v>32.299999999999997</v>
      </c>
      <c r="O2782" s="118">
        <v>0</v>
      </c>
      <c r="P2782" s="119">
        <f t="shared" si="44"/>
        <v>0</v>
      </c>
      <c r="Q2782" s="122" t="s">
        <v>381</v>
      </c>
      <c r="R2782" s="121" t="s">
        <v>4398</v>
      </c>
      <c r="S2782" s="120" t="s">
        <v>30</v>
      </c>
      <c r="T2782" s="120" t="s">
        <v>30</v>
      </c>
    </row>
    <row r="2783" spans="7:20" s="145" customFormat="1" hidden="1">
      <c r="G2783" s="152"/>
      <c r="K2783" s="128"/>
      <c r="M2783" s="114" t="s">
        <v>3761</v>
      </c>
      <c r="N2783" s="118">
        <v>25.2</v>
      </c>
      <c r="O2783" s="118">
        <v>0</v>
      </c>
      <c r="P2783" s="119">
        <f t="shared" si="44"/>
        <v>0</v>
      </c>
      <c r="Q2783" s="122" t="s">
        <v>954</v>
      </c>
      <c r="R2783" s="121" t="s">
        <v>3774</v>
      </c>
      <c r="S2783" s="120" t="s">
        <v>30</v>
      </c>
      <c r="T2783" s="120" t="s">
        <v>30</v>
      </c>
    </row>
    <row r="2784" spans="7:20" s="145" customFormat="1" hidden="1">
      <c r="G2784" s="152"/>
      <c r="K2784" s="128"/>
      <c r="M2784" s="114" t="s">
        <v>3973</v>
      </c>
      <c r="N2784" s="118">
        <v>22.7</v>
      </c>
      <c r="O2784" s="118">
        <v>0</v>
      </c>
      <c r="P2784" s="119">
        <f t="shared" si="44"/>
        <v>0</v>
      </c>
      <c r="Q2784" s="122" t="s">
        <v>141</v>
      </c>
      <c r="R2784" s="121" t="s">
        <v>3934</v>
      </c>
      <c r="S2784" s="120" t="s">
        <v>30</v>
      </c>
      <c r="T2784" s="120" t="s">
        <v>30</v>
      </c>
    </row>
    <row r="2785" spans="7:20" s="145" customFormat="1" hidden="1">
      <c r="G2785" s="152"/>
      <c r="K2785" s="128"/>
      <c r="M2785" s="114" t="s">
        <v>3974</v>
      </c>
      <c r="N2785" s="118">
        <v>14.1</v>
      </c>
      <c r="O2785" s="118">
        <v>0</v>
      </c>
      <c r="P2785" s="119">
        <f t="shared" si="44"/>
        <v>0</v>
      </c>
      <c r="Q2785" s="122" t="s">
        <v>234</v>
      </c>
      <c r="R2785" s="121" t="s">
        <v>4081</v>
      </c>
      <c r="S2785" s="120" t="s">
        <v>30</v>
      </c>
      <c r="T2785" s="120" t="s">
        <v>30</v>
      </c>
    </row>
    <row r="2786" spans="7:20" s="145" customFormat="1" hidden="1">
      <c r="G2786" s="152"/>
      <c r="K2786" s="128"/>
      <c r="M2786" s="114" t="s">
        <v>3975</v>
      </c>
      <c r="N2786" s="118">
        <v>17.7</v>
      </c>
      <c r="O2786" s="118">
        <v>0</v>
      </c>
      <c r="P2786" s="119">
        <f t="shared" si="44"/>
        <v>0</v>
      </c>
      <c r="Q2786" s="122" t="s">
        <v>466</v>
      </c>
      <c r="R2786" s="121" t="s">
        <v>3898</v>
      </c>
      <c r="S2786" s="120" t="s">
        <v>30</v>
      </c>
      <c r="T2786" s="120" t="s">
        <v>30</v>
      </c>
    </row>
    <row r="2787" spans="7:20" s="145" customFormat="1" hidden="1">
      <c r="G2787" s="152"/>
      <c r="K2787" s="128"/>
      <c r="M2787" s="114" t="s">
        <v>3976</v>
      </c>
      <c r="N2787" s="118">
        <v>12</v>
      </c>
      <c r="O2787" s="118">
        <v>7.2</v>
      </c>
      <c r="P2787" s="119">
        <f t="shared" si="44"/>
        <v>0</v>
      </c>
      <c r="Q2787" s="122" t="s">
        <v>3117</v>
      </c>
      <c r="R2787" s="121" t="s">
        <v>3932</v>
      </c>
      <c r="S2787" s="120" t="s">
        <v>30</v>
      </c>
      <c r="T2787" s="120" t="s">
        <v>30</v>
      </c>
    </row>
    <row r="2788" spans="7:20" s="145" customFormat="1" hidden="1">
      <c r="G2788" s="152"/>
      <c r="K2788" s="128"/>
      <c r="M2788" s="114" t="s">
        <v>3977</v>
      </c>
      <c r="N2788" s="118">
        <v>23</v>
      </c>
      <c r="O2788" s="118">
        <v>1.2</v>
      </c>
      <c r="P2788" s="119">
        <f t="shared" si="44"/>
        <v>0</v>
      </c>
      <c r="Q2788" s="122" t="s">
        <v>719</v>
      </c>
      <c r="R2788" s="121" t="s">
        <v>3894</v>
      </c>
      <c r="S2788" s="120" t="s">
        <v>30</v>
      </c>
      <c r="T2788" s="120" t="s">
        <v>30</v>
      </c>
    </row>
    <row r="2789" spans="7:20" s="145" customFormat="1" hidden="1">
      <c r="G2789" s="152"/>
      <c r="K2789" s="128"/>
      <c r="M2789" s="114" t="s">
        <v>3978</v>
      </c>
      <c r="N2789" s="118">
        <v>35</v>
      </c>
      <c r="O2789" s="118">
        <v>0</v>
      </c>
      <c r="P2789" s="119">
        <f t="shared" si="44"/>
        <v>0</v>
      </c>
      <c r="Q2789" s="122" t="s">
        <v>719</v>
      </c>
      <c r="R2789" s="121" t="s">
        <v>4125</v>
      </c>
      <c r="S2789" s="120" t="s">
        <v>30</v>
      </c>
      <c r="T2789" s="120" t="s">
        <v>30</v>
      </c>
    </row>
    <row r="2790" spans="7:20" s="145" customFormat="1" hidden="1">
      <c r="G2790" s="152"/>
      <c r="K2790" s="128"/>
      <c r="M2790" s="114" t="s">
        <v>3979</v>
      </c>
      <c r="N2790" s="118">
        <v>20.399999999999999</v>
      </c>
      <c r="O2790" s="118">
        <v>0</v>
      </c>
      <c r="P2790" s="119">
        <f t="shared" si="44"/>
        <v>0</v>
      </c>
      <c r="Q2790" s="122" t="s">
        <v>728</v>
      </c>
      <c r="R2790" s="121" t="s">
        <v>4077</v>
      </c>
      <c r="S2790" s="120" t="s">
        <v>30</v>
      </c>
      <c r="T2790" s="120" t="s">
        <v>30</v>
      </c>
    </row>
    <row r="2791" spans="7:20" s="145" customFormat="1" hidden="1">
      <c r="G2791" s="152"/>
      <c r="K2791" s="128"/>
      <c r="M2791" s="114" t="s">
        <v>3766</v>
      </c>
      <c r="N2791" s="118">
        <v>29.4</v>
      </c>
      <c r="O2791" s="118">
        <v>0</v>
      </c>
      <c r="P2791" s="119">
        <f t="shared" si="44"/>
        <v>0</v>
      </c>
      <c r="Q2791" s="122" t="s">
        <v>332</v>
      </c>
      <c r="R2791" s="121" t="s">
        <v>3727</v>
      </c>
      <c r="S2791" s="120" t="s">
        <v>30</v>
      </c>
      <c r="T2791" s="120" t="s">
        <v>30</v>
      </c>
    </row>
    <row r="2792" spans="7:20" s="145" customFormat="1" hidden="1">
      <c r="G2792" s="152"/>
      <c r="K2792" s="128"/>
      <c r="M2792" s="114" t="s">
        <v>3767</v>
      </c>
      <c r="N2792" s="118">
        <v>27.4</v>
      </c>
      <c r="O2792" s="118">
        <v>0</v>
      </c>
      <c r="P2792" s="119">
        <f t="shared" si="44"/>
        <v>0</v>
      </c>
      <c r="Q2792" s="122" t="s">
        <v>663</v>
      </c>
      <c r="R2792" s="121" t="s">
        <v>4229</v>
      </c>
      <c r="S2792" s="120" t="s">
        <v>30</v>
      </c>
      <c r="T2792" s="120" t="s">
        <v>30</v>
      </c>
    </row>
    <row r="2793" spans="7:20" s="145" customFormat="1" hidden="1">
      <c r="G2793" s="152"/>
      <c r="K2793" s="128"/>
      <c r="M2793" s="114" t="s">
        <v>3768</v>
      </c>
      <c r="N2793" s="118">
        <v>19.7</v>
      </c>
      <c r="O2793" s="118">
        <v>0</v>
      </c>
      <c r="P2793" s="119">
        <f t="shared" si="44"/>
        <v>0</v>
      </c>
      <c r="Q2793" s="122" t="s">
        <v>452</v>
      </c>
      <c r="R2793" s="121" t="s">
        <v>3785</v>
      </c>
      <c r="S2793" s="120" t="s">
        <v>30</v>
      </c>
      <c r="T2793" s="120" t="s">
        <v>30</v>
      </c>
    </row>
    <row r="2794" spans="7:20" s="145" customFormat="1" hidden="1">
      <c r="G2794" s="152"/>
      <c r="K2794" s="128"/>
      <c r="M2794" s="114" t="s">
        <v>3634</v>
      </c>
      <c r="N2794" s="118">
        <v>27.5</v>
      </c>
      <c r="O2794" s="118">
        <v>0</v>
      </c>
      <c r="P2794" s="119">
        <f t="shared" si="44"/>
        <v>0</v>
      </c>
      <c r="Q2794" s="122" t="s">
        <v>223</v>
      </c>
      <c r="R2794" s="121" t="s">
        <v>3726</v>
      </c>
      <c r="S2794" s="120" t="s">
        <v>30</v>
      </c>
      <c r="T2794" s="120" t="s">
        <v>30</v>
      </c>
    </row>
    <row r="2795" spans="7:20" s="145" customFormat="1" hidden="1">
      <c r="G2795" s="152"/>
      <c r="K2795" s="128"/>
      <c r="M2795" s="114" t="s">
        <v>3635</v>
      </c>
      <c r="N2795" s="118">
        <v>24.4</v>
      </c>
      <c r="O2795" s="118">
        <v>0</v>
      </c>
      <c r="P2795" s="119">
        <f t="shared" si="44"/>
        <v>0</v>
      </c>
      <c r="Q2795" s="122" t="s">
        <v>213</v>
      </c>
      <c r="R2795" s="121" t="s">
        <v>3910</v>
      </c>
      <c r="S2795" s="120" t="s">
        <v>30</v>
      </c>
      <c r="T2795" s="120" t="s">
        <v>30</v>
      </c>
    </row>
    <row r="2796" spans="7:20" s="145" customFormat="1" hidden="1">
      <c r="G2796" s="152"/>
      <c r="K2796" s="128"/>
      <c r="M2796" s="114" t="s">
        <v>3502</v>
      </c>
      <c r="N2796" s="118">
        <v>33.700000000000003</v>
      </c>
      <c r="O2796" s="118">
        <v>0</v>
      </c>
      <c r="P2796" s="119">
        <f t="shared" si="44"/>
        <v>0</v>
      </c>
      <c r="Q2796" s="122" t="s">
        <v>466</v>
      </c>
      <c r="R2796" s="121" t="s">
        <v>4230</v>
      </c>
      <c r="S2796" s="120" t="s">
        <v>30</v>
      </c>
      <c r="T2796" s="120" t="s">
        <v>30</v>
      </c>
    </row>
    <row r="2797" spans="7:20" s="145" customFormat="1" hidden="1">
      <c r="G2797" s="152"/>
      <c r="K2797" s="128"/>
      <c r="M2797" s="114" t="s">
        <v>3503</v>
      </c>
      <c r="N2797" s="118">
        <v>22.6</v>
      </c>
      <c r="O2797" s="118">
        <v>0</v>
      </c>
      <c r="P2797" s="119">
        <f t="shared" si="44"/>
        <v>0</v>
      </c>
      <c r="Q2797" s="122" t="s">
        <v>234</v>
      </c>
      <c r="R2797" s="121" t="s">
        <v>3910</v>
      </c>
      <c r="S2797" s="120" t="s">
        <v>30</v>
      </c>
      <c r="T2797" s="122" t="s">
        <v>166</v>
      </c>
    </row>
    <row r="2798" spans="7:20" s="145" customFormat="1" hidden="1">
      <c r="G2798" s="152"/>
      <c r="K2798" s="128"/>
      <c r="M2798" s="114" t="s">
        <v>3504</v>
      </c>
      <c r="N2798" s="118">
        <v>31.2</v>
      </c>
      <c r="O2798" s="118">
        <v>0</v>
      </c>
      <c r="P2798" s="119">
        <f t="shared" si="44"/>
        <v>0</v>
      </c>
      <c r="Q2798" s="122" t="s">
        <v>661</v>
      </c>
      <c r="R2798" s="121" t="s">
        <v>3943</v>
      </c>
      <c r="S2798" s="120" t="s">
        <v>30</v>
      </c>
      <c r="T2798" s="122" t="s">
        <v>166</v>
      </c>
    </row>
    <row r="2799" spans="7:20" s="145" customFormat="1" hidden="1">
      <c r="G2799" s="152"/>
      <c r="K2799" s="128"/>
      <c r="M2799" s="114" t="s">
        <v>3505</v>
      </c>
      <c r="N2799" s="118">
        <v>28.6</v>
      </c>
      <c r="O2799" s="118">
        <v>0</v>
      </c>
      <c r="P2799" s="119">
        <f t="shared" si="44"/>
        <v>0</v>
      </c>
      <c r="Q2799" s="122" t="s">
        <v>332</v>
      </c>
      <c r="R2799" s="121" t="s">
        <v>3936</v>
      </c>
      <c r="S2799" s="120" t="s">
        <v>30</v>
      </c>
      <c r="T2799" s="122" t="s">
        <v>166</v>
      </c>
    </row>
    <row r="2800" spans="7:20" s="145" customFormat="1" hidden="1">
      <c r="G2800" s="152"/>
      <c r="K2800" s="128"/>
      <c r="M2800" s="114" t="s">
        <v>3381</v>
      </c>
      <c r="N2800" s="118">
        <v>31.7</v>
      </c>
      <c r="O2800" s="118">
        <v>0</v>
      </c>
      <c r="P2800" s="119">
        <f t="shared" si="44"/>
        <v>0</v>
      </c>
      <c r="Q2800" s="122" t="s">
        <v>797</v>
      </c>
      <c r="R2800" s="121" t="s">
        <v>4260</v>
      </c>
      <c r="S2800" s="120" t="s">
        <v>30</v>
      </c>
      <c r="T2800" s="120" t="s">
        <v>30</v>
      </c>
    </row>
    <row r="2801" spans="7:20" s="145" customFormat="1" hidden="1">
      <c r="G2801" s="152"/>
      <c r="K2801" s="128"/>
      <c r="M2801" s="114" t="s">
        <v>3382</v>
      </c>
      <c r="N2801" s="118">
        <v>29.9</v>
      </c>
      <c r="O2801" s="118">
        <v>0</v>
      </c>
      <c r="P2801" s="119">
        <f t="shared" si="44"/>
        <v>0</v>
      </c>
      <c r="Q2801" s="122" t="s">
        <v>2099</v>
      </c>
      <c r="R2801" s="121" t="s">
        <v>4493</v>
      </c>
      <c r="S2801" s="120" t="s">
        <v>30</v>
      </c>
      <c r="T2801" s="120" t="s">
        <v>30</v>
      </c>
    </row>
    <row r="2802" spans="7:20" s="145" customFormat="1" hidden="1">
      <c r="G2802" s="152"/>
      <c r="K2802" s="128"/>
      <c r="M2802" s="114" t="s">
        <v>3383</v>
      </c>
      <c r="N2802" s="118">
        <v>21.6</v>
      </c>
      <c r="O2802" s="118">
        <v>0</v>
      </c>
      <c r="P2802" s="119">
        <f t="shared" si="44"/>
        <v>0</v>
      </c>
      <c r="Q2802" s="122" t="s">
        <v>2154</v>
      </c>
      <c r="R2802" s="121" t="s">
        <v>4494</v>
      </c>
      <c r="S2802" s="120" t="s">
        <v>30</v>
      </c>
      <c r="T2802" s="120" t="s">
        <v>30</v>
      </c>
    </row>
    <row r="2803" spans="7:20" s="145" customFormat="1" hidden="1">
      <c r="G2803" s="152"/>
      <c r="K2803" s="128"/>
      <c r="M2803" s="114" t="s">
        <v>3384</v>
      </c>
      <c r="N2803" s="118">
        <v>14</v>
      </c>
      <c r="O2803" s="118">
        <v>0</v>
      </c>
      <c r="P2803" s="119">
        <f t="shared" si="44"/>
        <v>0</v>
      </c>
      <c r="Q2803" s="122" t="s">
        <v>963</v>
      </c>
      <c r="R2803" s="121" t="s">
        <v>4074</v>
      </c>
      <c r="S2803" s="120" t="s">
        <v>30</v>
      </c>
      <c r="T2803" s="120" t="s">
        <v>30</v>
      </c>
    </row>
    <row r="2804" spans="7:20" s="145" customFormat="1" hidden="1">
      <c r="G2804" s="152"/>
      <c r="K2804" s="128"/>
      <c r="M2804" s="114" t="s">
        <v>3645</v>
      </c>
      <c r="N2804" s="118">
        <v>11.1</v>
      </c>
      <c r="O2804" s="118">
        <v>3.6</v>
      </c>
      <c r="P2804" s="119">
        <f t="shared" si="44"/>
        <v>0</v>
      </c>
      <c r="Q2804" s="122" t="s">
        <v>499</v>
      </c>
      <c r="R2804" s="121" t="s">
        <v>3995</v>
      </c>
      <c r="S2804" s="120" t="s">
        <v>30</v>
      </c>
      <c r="T2804" s="120" t="s">
        <v>30</v>
      </c>
    </row>
    <row r="2805" spans="7:20" s="145" customFormat="1" hidden="1">
      <c r="G2805" s="152"/>
      <c r="K2805" s="128"/>
      <c r="M2805" s="114" t="s">
        <v>3801</v>
      </c>
      <c r="N2805" s="118">
        <v>31</v>
      </c>
      <c r="O2805" s="118">
        <v>0</v>
      </c>
      <c r="P2805" s="119">
        <f t="shared" si="44"/>
        <v>0</v>
      </c>
      <c r="Q2805" s="120" t="s">
        <v>147</v>
      </c>
      <c r="R2805" s="121" t="s">
        <v>4252</v>
      </c>
      <c r="S2805" s="120" t="s">
        <v>30</v>
      </c>
      <c r="T2805" s="120" t="s">
        <v>30</v>
      </c>
    </row>
    <row r="2806" spans="7:20" s="145" customFormat="1" hidden="1">
      <c r="G2806" s="152"/>
      <c r="K2806" s="128"/>
      <c r="M2806" s="114" t="s">
        <v>3802</v>
      </c>
      <c r="N2806" s="118">
        <v>28.3</v>
      </c>
      <c r="O2806" s="118">
        <v>0</v>
      </c>
      <c r="P2806" s="119">
        <f t="shared" si="44"/>
        <v>0</v>
      </c>
      <c r="Q2806" s="122" t="s">
        <v>217</v>
      </c>
      <c r="R2806" s="121" t="s">
        <v>3737</v>
      </c>
      <c r="S2806" s="120" t="s">
        <v>30</v>
      </c>
      <c r="T2806" s="120" t="s">
        <v>30</v>
      </c>
    </row>
    <row r="2807" spans="7:20" s="145" customFormat="1" hidden="1">
      <c r="G2807" s="152"/>
      <c r="K2807" s="128"/>
      <c r="M2807" s="114" t="s">
        <v>3665</v>
      </c>
      <c r="N2807" s="118">
        <v>21.6</v>
      </c>
      <c r="O2807" s="118">
        <v>0</v>
      </c>
      <c r="P2807" s="119">
        <f t="shared" si="44"/>
        <v>0</v>
      </c>
      <c r="Q2807" s="122" t="s">
        <v>223</v>
      </c>
      <c r="R2807" s="121" t="s">
        <v>4027</v>
      </c>
      <c r="S2807" s="120" t="s">
        <v>30</v>
      </c>
      <c r="T2807" s="120" t="s">
        <v>30</v>
      </c>
    </row>
    <row r="2808" spans="7:20" s="145" customFormat="1" hidden="1">
      <c r="G2808" s="152"/>
      <c r="K2808" s="128"/>
      <c r="M2808" s="114" t="s">
        <v>3524</v>
      </c>
      <c r="N2808" s="118">
        <v>15.1</v>
      </c>
      <c r="O2808" s="118">
        <v>0</v>
      </c>
      <c r="P2808" s="119">
        <f t="shared" si="44"/>
        <v>0</v>
      </c>
      <c r="Q2808" s="122" t="s">
        <v>543</v>
      </c>
      <c r="R2808" s="121" t="s">
        <v>4300</v>
      </c>
      <c r="S2808" s="120" t="s">
        <v>30</v>
      </c>
      <c r="T2808" s="120" t="s">
        <v>30</v>
      </c>
    </row>
    <row r="2809" spans="7:20" s="145" customFormat="1" hidden="1">
      <c r="G2809" s="152"/>
      <c r="K2809" s="128"/>
      <c r="M2809" s="114" t="s">
        <v>3668</v>
      </c>
      <c r="N2809" s="118">
        <v>30.9</v>
      </c>
      <c r="O2809" s="118">
        <v>0</v>
      </c>
      <c r="P2809" s="119">
        <f t="shared" si="44"/>
        <v>0</v>
      </c>
      <c r="Q2809" s="122" t="s">
        <v>285</v>
      </c>
      <c r="R2809" s="121" t="s">
        <v>3784</v>
      </c>
      <c r="S2809" s="120" t="s">
        <v>147</v>
      </c>
      <c r="T2809" s="120" t="s">
        <v>147</v>
      </c>
    </row>
    <row r="2810" spans="7:20" s="145" customFormat="1" hidden="1">
      <c r="G2810" s="152"/>
      <c r="K2810" s="128"/>
      <c r="M2810" s="114" t="s">
        <v>3669</v>
      </c>
      <c r="N2810" s="118">
        <v>20.100000000000001</v>
      </c>
      <c r="O2810" s="118">
        <v>0</v>
      </c>
      <c r="P2810" s="119">
        <f t="shared" si="44"/>
        <v>0</v>
      </c>
      <c r="Q2810" s="122" t="s">
        <v>338</v>
      </c>
      <c r="R2810" s="121" t="s">
        <v>4075</v>
      </c>
      <c r="S2810" s="120" t="s">
        <v>30</v>
      </c>
      <c r="T2810" s="120" t="s">
        <v>30</v>
      </c>
    </row>
    <row r="2811" spans="7:20" s="145" customFormat="1" hidden="1">
      <c r="G2811" s="152"/>
      <c r="K2811" s="128"/>
      <c r="M2811" s="114" t="s">
        <v>3670</v>
      </c>
      <c r="N2811" s="118">
        <v>4.0999999999999996</v>
      </c>
      <c r="O2811" s="118">
        <v>82</v>
      </c>
      <c r="P2811" s="119">
        <f t="shared" si="44"/>
        <v>0</v>
      </c>
      <c r="Q2811" s="122" t="s">
        <v>503</v>
      </c>
      <c r="R2811" s="121" t="s">
        <v>4199</v>
      </c>
      <c r="S2811" s="120" t="s">
        <v>30</v>
      </c>
      <c r="T2811" s="120" t="s">
        <v>30</v>
      </c>
    </row>
    <row r="2812" spans="7:20" s="145" customFormat="1" hidden="1">
      <c r="G2812" s="152"/>
      <c r="K2812" s="128"/>
      <c r="M2812" s="114" t="s">
        <v>3671</v>
      </c>
      <c r="N2812" s="118">
        <v>0.6</v>
      </c>
      <c r="O2812" s="118">
        <v>77.900000000000006</v>
      </c>
      <c r="P2812" s="119">
        <f t="shared" si="44"/>
        <v>0</v>
      </c>
      <c r="Q2812" s="122" t="s">
        <v>418</v>
      </c>
      <c r="R2812" s="121" t="s">
        <v>4424</v>
      </c>
      <c r="S2812" s="120" t="s">
        <v>30</v>
      </c>
      <c r="T2812" s="122" t="s">
        <v>166</v>
      </c>
    </row>
    <row r="2813" spans="7:20" s="145" customFormat="1" hidden="1">
      <c r="G2813" s="152"/>
      <c r="K2813" s="128"/>
      <c r="M2813" s="114" t="s">
        <v>3672</v>
      </c>
      <c r="N2813" s="118">
        <v>6.7</v>
      </c>
      <c r="O2813" s="120" t="s">
        <v>147</v>
      </c>
      <c r="P2813" s="119">
        <f t="shared" si="44"/>
        <v>0</v>
      </c>
      <c r="Q2813" s="122" t="s">
        <v>369</v>
      </c>
      <c r="R2813" s="120" t="s">
        <v>147</v>
      </c>
      <c r="S2813" s="120" t="s">
        <v>30</v>
      </c>
      <c r="T2813" s="122" t="s">
        <v>166</v>
      </c>
    </row>
    <row r="2814" spans="7:20" s="145" customFormat="1" hidden="1">
      <c r="G2814" s="152"/>
      <c r="K2814" s="128"/>
      <c r="M2814" s="114" t="s">
        <v>3521</v>
      </c>
      <c r="N2814" s="118">
        <v>2.7</v>
      </c>
      <c r="O2814" s="118">
        <v>0.2</v>
      </c>
      <c r="P2814" s="119">
        <f t="shared" si="44"/>
        <v>0</v>
      </c>
      <c r="Q2814" s="120" t="s">
        <v>147</v>
      </c>
      <c r="R2814" s="121" t="s">
        <v>4313</v>
      </c>
      <c r="S2814" s="120" t="s">
        <v>30</v>
      </c>
      <c r="T2814" s="120" t="s">
        <v>30</v>
      </c>
    </row>
    <row r="2815" spans="7:20" s="145" customFormat="1" hidden="1">
      <c r="G2815" s="152"/>
      <c r="K2815" s="128"/>
      <c r="M2815" s="114" t="s">
        <v>3525</v>
      </c>
      <c r="N2815" s="118">
        <v>0.6</v>
      </c>
      <c r="O2815" s="118">
        <v>2</v>
      </c>
      <c r="P2815" s="119">
        <f t="shared" si="44"/>
        <v>0</v>
      </c>
      <c r="Q2815" s="120" t="s">
        <v>30</v>
      </c>
      <c r="R2815" s="121" t="s">
        <v>4052</v>
      </c>
      <c r="S2815" s="120" t="s">
        <v>30</v>
      </c>
      <c r="T2815" s="120" t="s">
        <v>30</v>
      </c>
    </row>
    <row r="2816" spans="7:20" s="145" customFormat="1" hidden="1">
      <c r="G2816" s="152"/>
      <c r="K2816" s="128"/>
      <c r="M2816" s="114" t="s">
        <v>3526</v>
      </c>
      <c r="N2816" s="118">
        <v>0.9</v>
      </c>
      <c r="O2816" s="118">
        <v>4.7</v>
      </c>
      <c r="P2816" s="119">
        <f t="shared" si="44"/>
        <v>0</v>
      </c>
      <c r="Q2816" s="120" t="s">
        <v>30</v>
      </c>
      <c r="R2816" s="121" t="s">
        <v>4041</v>
      </c>
      <c r="S2816" s="120" t="s">
        <v>30</v>
      </c>
      <c r="T2816" s="120" t="s">
        <v>30</v>
      </c>
    </row>
    <row r="2817" spans="7:20" s="145" customFormat="1" hidden="1">
      <c r="G2817" s="152"/>
      <c r="K2817" s="128"/>
      <c r="M2817" s="114" t="s">
        <v>3527</v>
      </c>
      <c r="N2817" s="118">
        <v>12.3</v>
      </c>
      <c r="O2817" s="118">
        <v>63.3</v>
      </c>
      <c r="P2817" s="119">
        <f t="shared" si="44"/>
        <v>0</v>
      </c>
      <c r="Q2817" s="122" t="s">
        <v>283</v>
      </c>
      <c r="R2817" s="121" t="s">
        <v>4522</v>
      </c>
      <c r="S2817" s="120" t="s">
        <v>30</v>
      </c>
      <c r="T2817" s="120" t="s">
        <v>30</v>
      </c>
    </row>
    <row r="2818" spans="7:20" s="145" customFormat="1" hidden="1">
      <c r="G2818" s="152"/>
      <c r="K2818" s="128"/>
      <c r="M2818" s="114" t="s">
        <v>3528</v>
      </c>
      <c r="N2818" s="118">
        <v>3.4</v>
      </c>
      <c r="O2818" s="118">
        <v>3.4</v>
      </c>
      <c r="P2818" s="119">
        <f t="shared" si="44"/>
        <v>0</v>
      </c>
      <c r="Q2818" s="122" t="s">
        <v>1557</v>
      </c>
      <c r="R2818" s="121" t="s">
        <v>4081</v>
      </c>
      <c r="S2818" s="120" t="s">
        <v>30</v>
      </c>
      <c r="T2818" s="120" t="s">
        <v>30</v>
      </c>
    </row>
    <row r="2819" spans="7:20" s="145" customFormat="1" hidden="1">
      <c r="G2819" s="152"/>
      <c r="K2819" s="128"/>
      <c r="M2819" s="114" t="s">
        <v>3529</v>
      </c>
      <c r="N2819" s="118">
        <v>4.8</v>
      </c>
      <c r="O2819" s="118">
        <v>8.6999999999999993</v>
      </c>
      <c r="P2819" s="119">
        <f t="shared" si="44"/>
        <v>0</v>
      </c>
      <c r="Q2819" s="122" t="s">
        <v>1495</v>
      </c>
      <c r="R2819" s="121" t="s">
        <v>4555</v>
      </c>
      <c r="S2819" s="120" t="s">
        <v>30</v>
      </c>
      <c r="T2819" s="122" t="s">
        <v>166</v>
      </c>
    </row>
    <row r="2820" spans="7:20" s="145" customFormat="1" hidden="1">
      <c r="G2820" s="152"/>
      <c r="K2820" s="128"/>
      <c r="M2820" s="114" t="s">
        <v>3530</v>
      </c>
      <c r="N2820" s="118">
        <v>33.700000000000003</v>
      </c>
      <c r="O2820" s="118">
        <v>0</v>
      </c>
      <c r="P2820" s="119">
        <f t="shared" si="44"/>
        <v>0</v>
      </c>
      <c r="Q2820" s="122" t="s">
        <v>3531</v>
      </c>
      <c r="R2820" s="121" t="s">
        <v>4025</v>
      </c>
      <c r="S2820" s="120" t="s">
        <v>30</v>
      </c>
      <c r="T2820" s="120" t="s">
        <v>30</v>
      </c>
    </row>
    <row r="2821" spans="7:20" s="145" customFormat="1" hidden="1">
      <c r="G2821" s="152"/>
      <c r="K2821" s="128"/>
      <c r="M2821" s="114" t="s">
        <v>3532</v>
      </c>
      <c r="N2821" s="118">
        <v>22.7</v>
      </c>
      <c r="O2821" s="118">
        <v>0</v>
      </c>
      <c r="P2821" s="119">
        <f t="shared" si="44"/>
        <v>0</v>
      </c>
      <c r="Q2821" s="122" t="s">
        <v>719</v>
      </c>
      <c r="R2821" s="121" t="s">
        <v>3960</v>
      </c>
      <c r="S2821" s="120" t="s">
        <v>30</v>
      </c>
      <c r="T2821" s="120" t="s">
        <v>30</v>
      </c>
    </row>
    <row r="2822" spans="7:20" s="145" customFormat="1" hidden="1">
      <c r="G2822" s="152"/>
      <c r="K2822" s="128"/>
      <c r="M2822" s="114" t="s">
        <v>3533</v>
      </c>
      <c r="N2822" s="118">
        <v>20.3</v>
      </c>
      <c r="O2822" s="118">
        <v>0</v>
      </c>
      <c r="P2822" s="119">
        <f t="shared" si="44"/>
        <v>0</v>
      </c>
      <c r="Q2822" s="122" t="s">
        <v>369</v>
      </c>
      <c r="R2822" s="121" t="s">
        <v>4276</v>
      </c>
      <c r="S2822" s="120" t="s">
        <v>30</v>
      </c>
      <c r="T2822" s="120" t="s">
        <v>30</v>
      </c>
    </row>
    <row r="2823" spans="7:20" s="145" customFormat="1" hidden="1">
      <c r="G2823" s="152"/>
      <c r="K2823" s="128"/>
      <c r="M2823" s="114" t="s">
        <v>3534</v>
      </c>
      <c r="N2823" s="118">
        <v>26.3</v>
      </c>
      <c r="O2823" s="118">
        <v>0</v>
      </c>
      <c r="P2823" s="119">
        <f t="shared" si="44"/>
        <v>0</v>
      </c>
      <c r="Q2823" s="122" t="s">
        <v>221</v>
      </c>
      <c r="R2823" s="121" t="s">
        <v>4262</v>
      </c>
      <c r="S2823" s="120" t="s">
        <v>30</v>
      </c>
      <c r="T2823" s="120" t="s">
        <v>30</v>
      </c>
    </row>
    <row r="2824" spans="7:20" s="145" customFormat="1" hidden="1">
      <c r="G2824" s="152"/>
      <c r="K2824" s="128"/>
      <c r="M2824" s="114" t="s">
        <v>3535</v>
      </c>
      <c r="N2824" s="118">
        <v>16.600000000000001</v>
      </c>
      <c r="O2824" s="118">
        <v>8</v>
      </c>
      <c r="P2824" s="119">
        <f t="shared" si="44"/>
        <v>0</v>
      </c>
      <c r="Q2824" s="120" t="s">
        <v>147</v>
      </c>
      <c r="R2824" s="121" t="s">
        <v>3970</v>
      </c>
      <c r="S2824" s="120" t="s">
        <v>30</v>
      </c>
      <c r="T2824" s="122" t="s">
        <v>166</v>
      </c>
    </row>
    <row r="2825" spans="7:20" s="145" customFormat="1" hidden="1">
      <c r="G2825" s="152"/>
      <c r="K2825" s="128"/>
      <c r="M2825" s="114" t="s">
        <v>3861</v>
      </c>
      <c r="N2825" s="118">
        <v>7</v>
      </c>
      <c r="O2825" s="118">
        <v>23</v>
      </c>
      <c r="P2825" s="119">
        <f t="shared" si="44"/>
        <v>0</v>
      </c>
      <c r="Q2825" s="122" t="s">
        <v>918</v>
      </c>
      <c r="R2825" s="121" t="s">
        <v>4391</v>
      </c>
      <c r="S2825" s="120" t="s">
        <v>30</v>
      </c>
      <c r="T2825" s="122" t="s">
        <v>343</v>
      </c>
    </row>
    <row r="2826" spans="7:20" s="145" customFormat="1" hidden="1">
      <c r="G2826" s="152"/>
      <c r="K2826" s="128"/>
      <c r="M2826" s="114" t="s">
        <v>3872</v>
      </c>
      <c r="N2826" s="118">
        <v>4.3</v>
      </c>
      <c r="O2826" s="118">
        <v>13.7</v>
      </c>
      <c r="P2826" s="119">
        <f t="shared" si="44"/>
        <v>0</v>
      </c>
      <c r="Q2826" s="122" t="s">
        <v>786</v>
      </c>
      <c r="R2826" s="121" t="s">
        <v>3896</v>
      </c>
      <c r="S2826" s="120" t="s">
        <v>30</v>
      </c>
      <c r="T2826" s="120" t="s">
        <v>30</v>
      </c>
    </row>
    <row r="2827" spans="7:20" s="145" customFormat="1" hidden="1">
      <c r="G2827" s="152"/>
      <c r="K2827" s="128"/>
      <c r="M2827" s="114" t="s">
        <v>3873</v>
      </c>
      <c r="N2827" s="118">
        <v>2</v>
      </c>
      <c r="O2827" s="118">
        <v>6.4</v>
      </c>
      <c r="P2827" s="119">
        <f t="shared" si="44"/>
        <v>0</v>
      </c>
      <c r="Q2827" s="122" t="s">
        <v>234</v>
      </c>
      <c r="R2827" s="121" t="s">
        <v>3781</v>
      </c>
      <c r="S2827" s="120" t="s">
        <v>30</v>
      </c>
      <c r="T2827" s="120" t="s">
        <v>30</v>
      </c>
    </row>
    <row r="2828" spans="7:20" s="145" customFormat="1" hidden="1">
      <c r="G2828" s="152"/>
      <c r="K2828" s="128"/>
      <c r="M2828" s="114" t="s">
        <v>4105</v>
      </c>
      <c r="N2828" s="118">
        <v>2</v>
      </c>
      <c r="O2828" s="118">
        <v>6.4</v>
      </c>
      <c r="P2828" s="119">
        <f t="shared" si="44"/>
        <v>0</v>
      </c>
      <c r="Q2828" s="122" t="s">
        <v>438</v>
      </c>
      <c r="R2828" s="121" t="s">
        <v>3781</v>
      </c>
      <c r="S2828" s="120" t="s">
        <v>30</v>
      </c>
      <c r="T2828" s="120" t="s">
        <v>30</v>
      </c>
    </row>
    <row r="2829" spans="7:20" s="145" customFormat="1" hidden="1">
      <c r="G2829" s="152"/>
      <c r="K2829" s="128"/>
      <c r="M2829" s="114" t="s">
        <v>4106</v>
      </c>
      <c r="N2829" s="118">
        <v>2</v>
      </c>
      <c r="O2829" s="118">
        <v>6.4</v>
      </c>
      <c r="P2829" s="119">
        <f t="shared" ref="P2829:P2892" si="45">SUM(S2829:T2829)</f>
        <v>0</v>
      </c>
      <c r="Q2829" s="122" t="s">
        <v>468</v>
      </c>
      <c r="R2829" s="121" t="s">
        <v>3781</v>
      </c>
      <c r="S2829" s="120" t="s">
        <v>30</v>
      </c>
      <c r="T2829" s="120" t="s">
        <v>30</v>
      </c>
    </row>
    <row r="2830" spans="7:20" s="145" customFormat="1" hidden="1">
      <c r="G2830" s="152"/>
      <c r="K2830" s="128"/>
      <c r="M2830" s="114" t="s">
        <v>4363</v>
      </c>
      <c r="N2830" s="118">
        <v>2.4</v>
      </c>
      <c r="O2830" s="118">
        <v>6.6</v>
      </c>
      <c r="P2830" s="119">
        <f t="shared" si="45"/>
        <v>0</v>
      </c>
      <c r="Q2830" s="122" t="s">
        <v>873</v>
      </c>
      <c r="R2830" s="121" t="s">
        <v>3995</v>
      </c>
      <c r="S2830" s="120" t="s">
        <v>30</v>
      </c>
      <c r="T2830" s="120" t="s">
        <v>30</v>
      </c>
    </row>
    <row r="2831" spans="7:20" s="145" customFormat="1" hidden="1">
      <c r="G2831" s="152"/>
      <c r="K2831" s="128"/>
      <c r="M2831" s="114" t="s">
        <v>4364</v>
      </c>
      <c r="N2831" s="118">
        <v>3.3</v>
      </c>
      <c r="O2831" s="118">
        <v>6.6</v>
      </c>
      <c r="P2831" s="119">
        <f t="shared" si="45"/>
        <v>0</v>
      </c>
      <c r="Q2831" s="120" t="s">
        <v>147</v>
      </c>
      <c r="R2831" s="121" t="s">
        <v>3953</v>
      </c>
      <c r="S2831" s="120" t="s">
        <v>30</v>
      </c>
      <c r="T2831" s="120" t="s">
        <v>30</v>
      </c>
    </row>
    <row r="2832" spans="7:20" s="145" customFormat="1" hidden="1">
      <c r="G2832" s="152"/>
      <c r="K2832" s="128"/>
      <c r="M2832" s="114" t="s">
        <v>4112</v>
      </c>
      <c r="N2832" s="118">
        <v>2</v>
      </c>
      <c r="O2832" s="118">
        <v>6.4</v>
      </c>
      <c r="P2832" s="119">
        <f t="shared" si="45"/>
        <v>0</v>
      </c>
      <c r="Q2832" s="120" t="s">
        <v>147</v>
      </c>
      <c r="R2832" s="121" t="s">
        <v>3781</v>
      </c>
      <c r="S2832" s="120" t="s">
        <v>30</v>
      </c>
      <c r="T2832" s="120" t="s">
        <v>30</v>
      </c>
    </row>
    <row r="2833" spans="7:20" s="145" customFormat="1" hidden="1">
      <c r="G2833" s="152"/>
      <c r="K2833" s="128"/>
      <c r="M2833" s="114" t="s">
        <v>4113</v>
      </c>
      <c r="N2833" s="118">
        <v>1.8</v>
      </c>
      <c r="O2833" s="118">
        <v>2.1</v>
      </c>
      <c r="P2833" s="119">
        <f t="shared" si="45"/>
        <v>0</v>
      </c>
      <c r="Q2833" s="122" t="s">
        <v>894</v>
      </c>
      <c r="R2833" s="121" t="s">
        <v>4459</v>
      </c>
      <c r="S2833" s="120" t="s">
        <v>30</v>
      </c>
      <c r="T2833" s="122" t="s">
        <v>166</v>
      </c>
    </row>
    <row r="2834" spans="7:20" s="145" customFormat="1" hidden="1">
      <c r="G2834" s="152"/>
      <c r="K2834" s="128"/>
      <c r="M2834" s="114" t="s">
        <v>4114</v>
      </c>
      <c r="N2834" s="118">
        <v>9.6999999999999993</v>
      </c>
      <c r="O2834" s="118">
        <v>3.4</v>
      </c>
      <c r="P2834" s="119">
        <f t="shared" si="45"/>
        <v>0</v>
      </c>
      <c r="Q2834" s="122" t="s">
        <v>1123</v>
      </c>
      <c r="R2834" s="121" t="s">
        <v>4197</v>
      </c>
      <c r="S2834" s="120" t="s">
        <v>30</v>
      </c>
      <c r="T2834" s="122" t="s">
        <v>343</v>
      </c>
    </row>
    <row r="2835" spans="7:20" s="145" customFormat="1" hidden="1">
      <c r="G2835" s="152"/>
      <c r="K2835" s="128"/>
      <c r="M2835" s="114" t="s">
        <v>4115</v>
      </c>
      <c r="N2835" s="118">
        <v>22.2</v>
      </c>
      <c r="O2835" s="118">
        <v>0</v>
      </c>
      <c r="P2835" s="119">
        <f t="shared" si="45"/>
        <v>0</v>
      </c>
      <c r="Q2835" s="122" t="s">
        <v>728</v>
      </c>
      <c r="R2835" s="121" t="s">
        <v>3891</v>
      </c>
      <c r="S2835" s="120" t="s">
        <v>30</v>
      </c>
      <c r="T2835" s="120" t="s">
        <v>30</v>
      </c>
    </row>
    <row r="2836" spans="7:20" s="145" customFormat="1" hidden="1">
      <c r="G2836" s="152"/>
      <c r="K2836" s="128"/>
      <c r="M2836" s="114" t="s">
        <v>4116</v>
      </c>
      <c r="N2836" s="118">
        <v>35.6</v>
      </c>
      <c r="O2836" s="118">
        <v>0</v>
      </c>
      <c r="P2836" s="119">
        <f t="shared" si="45"/>
        <v>0</v>
      </c>
      <c r="Q2836" s="120" t="s">
        <v>147</v>
      </c>
      <c r="R2836" s="121" t="s">
        <v>4458</v>
      </c>
      <c r="S2836" s="120" t="s">
        <v>30</v>
      </c>
      <c r="T2836" s="120" t="s">
        <v>30</v>
      </c>
    </row>
    <row r="2837" spans="7:20" s="145" customFormat="1" hidden="1">
      <c r="G2837" s="152"/>
      <c r="K2837" s="128"/>
      <c r="M2837" s="114" t="s">
        <v>4117</v>
      </c>
      <c r="N2837" s="118">
        <v>0.1</v>
      </c>
      <c r="O2837" s="118">
        <v>3</v>
      </c>
      <c r="P2837" s="119">
        <f t="shared" si="45"/>
        <v>0</v>
      </c>
      <c r="Q2837" s="122" t="s">
        <v>418</v>
      </c>
      <c r="R2837" s="121" t="s">
        <v>4024</v>
      </c>
      <c r="S2837" s="120" t="s">
        <v>30</v>
      </c>
      <c r="T2837" s="120" t="s">
        <v>30</v>
      </c>
    </row>
    <row r="2838" spans="7:20" s="145" customFormat="1" hidden="1">
      <c r="G2838" s="152"/>
      <c r="K2838" s="128"/>
      <c r="M2838" s="114" t="s">
        <v>4118</v>
      </c>
      <c r="N2838" s="118">
        <v>2.6</v>
      </c>
      <c r="O2838" s="118">
        <v>23.8</v>
      </c>
      <c r="P2838" s="119">
        <f t="shared" si="45"/>
        <v>0</v>
      </c>
      <c r="Q2838" s="122" t="s">
        <v>2613</v>
      </c>
      <c r="R2838" s="121" t="s">
        <v>4152</v>
      </c>
      <c r="S2838" s="120" t="s">
        <v>30</v>
      </c>
      <c r="T2838" s="122" t="s">
        <v>166</v>
      </c>
    </row>
    <row r="2839" spans="7:20" s="145" customFormat="1" hidden="1">
      <c r="G2839" s="152"/>
      <c r="K2839" s="128"/>
      <c r="M2839" s="114" t="s">
        <v>3704</v>
      </c>
      <c r="N2839" s="118">
        <v>0.4</v>
      </c>
      <c r="O2839" s="118">
        <v>0.6</v>
      </c>
      <c r="P2839" s="119">
        <f t="shared" si="45"/>
        <v>0</v>
      </c>
      <c r="Q2839" s="122" t="s">
        <v>418</v>
      </c>
      <c r="R2839" s="121" t="s">
        <v>3907</v>
      </c>
      <c r="S2839" s="120" t="s">
        <v>30</v>
      </c>
      <c r="T2839" s="120" t="s">
        <v>30</v>
      </c>
    </row>
    <row r="2840" spans="7:20" s="145" customFormat="1" hidden="1">
      <c r="G2840" s="152"/>
      <c r="K2840" s="128"/>
      <c r="M2840" s="114" t="s">
        <v>3705</v>
      </c>
      <c r="N2840" s="118">
        <v>10.5</v>
      </c>
      <c r="O2840" s="118">
        <v>79.7</v>
      </c>
      <c r="P2840" s="119">
        <f t="shared" si="45"/>
        <v>0</v>
      </c>
      <c r="Q2840" s="122" t="s">
        <v>190</v>
      </c>
      <c r="R2840" s="121" t="s">
        <v>4067</v>
      </c>
      <c r="S2840" s="114"/>
      <c r="T2840" s="114"/>
    </row>
    <row r="2841" spans="7:20" s="145" customFormat="1" hidden="1">
      <c r="G2841" s="152"/>
      <c r="K2841" s="128"/>
      <c r="M2841" s="114" t="s">
        <v>3884</v>
      </c>
      <c r="N2841" s="118">
        <v>9</v>
      </c>
      <c r="O2841" s="118">
        <v>43</v>
      </c>
      <c r="P2841" s="119">
        <f t="shared" si="45"/>
        <v>0</v>
      </c>
      <c r="Q2841" s="122" t="s">
        <v>3885</v>
      </c>
      <c r="R2841" s="121" t="s">
        <v>4369</v>
      </c>
      <c r="S2841" s="114"/>
      <c r="T2841" s="114"/>
    </row>
    <row r="2842" spans="7:20" s="145" customFormat="1" hidden="1">
      <c r="G2842" s="152"/>
      <c r="K2842" s="128"/>
      <c r="M2842" s="114" t="s">
        <v>3886</v>
      </c>
      <c r="N2842" s="118">
        <v>14.7</v>
      </c>
      <c r="O2842" s="118">
        <v>3.3</v>
      </c>
      <c r="P2842" s="119">
        <f t="shared" si="45"/>
        <v>0</v>
      </c>
      <c r="Q2842" s="122" t="s">
        <v>3887</v>
      </c>
      <c r="R2842" s="121" t="s">
        <v>4259</v>
      </c>
      <c r="S2842" s="114"/>
      <c r="T2842" s="114"/>
    </row>
    <row r="2843" spans="7:20" s="145" customFormat="1" hidden="1">
      <c r="G2843" s="152"/>
      <c r="K2843" s="128"/>
      <c r="M2843" s="114" t="s">
        <v>3703</v>
      </c>
      <c r="N2843" s="118">
        <v>6.3</v>
      </c>
      <c r="O2843" s="118">
        <v>1.4</v>
      </c>
      <c r="P2843" s="119">
        <f t="shared" si="45"/>
        <v>0</v>
      </c>
      <c r="Q2843" s="122" t="s">
        <v>1381</v>
      </c>
      <c r="R2843" s="121" t="s">
        <v>4424</v>
      </c>
      <c r="S2843" s="114"/>
      <c r="T2843" s="114"/>
    </row>
    <row r="2844" spans="7:20" s="145" customFormat="1" hidden="1">
      <c r="G2844" s="152"/>
      <c r="K2844" s="128"/>
      <c r="M2844" s="114" t="s">
        <v>3563</v>
      </c>
      <c r="N2844" s="118">
        <v>1.4</v>
      </c>
      <c r="O2844" s="118">
        <v>10.4</v>
      </c>
      <c r="P2844" s="119">
        <f t="shared" si="45"/>
        <v>0</v>
      </c>
      <c r="Q2844" s="120" t="s">
        <v>147</v>
      </c>
      <c r="R2844" s="121" t="s">
        <v>3954</v>
      </c>
      <c r="S2844" s="114"/>
      <c r="T2844" s="114"/>
    </row>
    <row r="2845" spans="7:20" s="145" customFormat="1" hidden="1">
      <c r="G2845" s="152"/>
      <c r="K2845" s="128"/>
      <c r="M2845" s="114" t="s">
        <v>3564</v>
      </c>
      <c r="N2845" s="118">
        <v>0</v>
      </c>
      <c r="O2845" s="118">
        <v>0</v>
      </c>
      <c r="P2845" s="119">
        <f t="shared" si="45"/>
        <v>0</v>
      </c>
      <c r="Q2845" s="122" t="s">
        <v>418</v>
      </c>
      <c r="R2845" s="121" t="s">
        <v>4212</v>
      </c>
      <c r="S2845" s="114"/>
      <c r="T2845" s="114"/>
    </row>
    <row r="2846" spans="7:20" s="145" customFormat="1" hidden="1">
      <c r="G2846" s="152"/>
      <c r="K2846" s="128"/>
      <c r="M2846" s="114" t="s">
        <v>3565</v>
      </c>
      <c r="N2846" s="118">
        <v>3</v>
      </c>
      <c r="O2846" s="118">
        <v>0.4</v>
      </c>
      <c r="P2846" s="119">
        <f t="shared" si="45"/>
        <v>0</v>
      </c>
      <c r="Q2846" s="122" t="s">
        <v>213</v>
      </c>
      <c r="R2846" s="121" t="s">
        <v>3907</v>
      </c>
      <c r="S2846" s="114"/>
      <c r="T2846" s="114"/>
    </row>
    <row r="2847" spans="7:20" s="145" customFormat="1" hidden="1">
      <c r="G2847" s="152"/>
      <c r="K2847" s="128"/>
      <c r="M2847" s="114" t="s">
        <v>3566</v>
      </c>
      <c r="N2847" s="118">
        <v>5.5</v>
      </c>
      <c r="O2847" s="118">
        <v>61.9</v>
      </c>
      <c r="P2847" s="119">
        <f t="shared" si="45"/>
        <v>0</v>
      </c>
      <c r="Q2847" s="122" t="s">
        <v>2021</v>
      </c>
      <c r="R2847" s="121" t="s">
        <v>4184</v>
      </c>
      <c r="S2847" s="114"/>
      <c r="T2847" s="114"/>
    </row>
    <row r="2848" spans="7:20" s="145" customFormat="1" hidden="1">
      <c r="G2848" s="152"/>
      <c r="K2848" s="128"/>
      <c r="M2848" s="114" t="s">
        <v>3567</v>
      </c>
      <c r="N2848" s="118">
        <v>5.3</v>
      </c>
      <c r="O2848" s="118">
        <v>49.2</v>
      </c>
      <c r="P2848" s="119">
        <f t="shared" si="45"/>
        <v>0</v>
      </c>
      <c r="Q2848" s="122" t="s">
        <v>3568</v>
      </c>
      <c r="R2848" s="121" t="s">
        <v>4523</v>
      </c>
      <c r="S2848" s="114"/>
      <c r="T2848" s="114"/>
    </row>
    <row r="2849" spans="7:20" s="145" customFormat="1" hidden="1">
      <c r="G2849" s="152"/>
      <c r="K2849" s="128"/>
      <c r="M2849" s="114" t="s">
        <v>3569</v>
      </c>
      <c r="N2849" s="118">
        <v>13.9</v>
      </c>
      <c r="O2849" s="118">
        <v>23.1</v>
      </c>
      <c r="P2849" s="119">
        <f t="shared" si="45"/>
        <v>0</v>
      </c>
      <c r="Q2849" s="122" t="s">
        <v>3570</v>
      </c>
      <c r="R2849" s="121" t="s">
        <v>4057</v>
      </c>
      <c r="S2849" s="114"/>
      <c r="T2849" s="114"/>
    </row>
    <row r="2850" spans="7:20" s="145" customFormat="1" hidden="1">
      <c r="G2850" s="152"/>
      <c r="K2850" s="128"/>
      <c r="M2850" s="114" t="s">
        <v>3571</v>
      </c>
      <c r="N2850" s="118">
        <v>14.4</v>
      </c>
      <c r="O2850" s="118">
        <v>22.1</v>
      </c>
      <c r="P2850" s="119">
        <f t="shared" si="45"/>
        <v>0</v>
      </c>
      <c r="Q2850" s="122" t="s">
        <v>3572</v>
      </c>
      <c r="R2850" s="121" t="s">
        <v>4506</v>
      </c>
      <c r="S2850" s="114"/>
      <c r="T2850" s="114"/>
    </row>
    <row r="2851" spans="7:20" s="145" customFormat="1" hidden="1">
      <c r="G2851" s="152"/>
      <c r="K2851" s="128"/>
      <c r="M2851" s="114" t="s">
        <v>3573</v>
      </c>
      <c r="N2851" s="118">
        <v>10.6</v>
      </c>
      <c r="O2851" s="118">
        <v>77.8</v>
      </c>
      <c r="P2851" s="119">
        <f t="shared" si="45"/>
        <v>0</v>
      </c>
      <c r="Q2851" s="122" t="s">
        <v>1626</v>
      </c>
      <c r="R2851" s="121" t="s">
        <v>4065</v>
      </c>
      <c r="S2851" s="114"/>
      <c r="T2851" s="114"/>
    </row>
    <row r="2852" spans="7:20" s="145" customFormat="1" hidden="1">
      <c r="G2852" s="152"/>
      <c r="K2852" s="128"/>
      <c r="M2852" s="114" t="s">
        <v>3574</v>
      </c>
      <c r="N2852" s="118">
        <v>27.3</v>
      </c>
      <c r="O2852" s="118">
        <v>44.7</v>
      </c>
      <c r="P2852" s="119">
        <f t="shared" si="45"/>
        <v>0</v>
      </c>
      <c r="Q2852" s="122" t="s">
        <v>3575</v>
      </c>
      <c r="R2852" s="121" t="s">
        <v>4065</v>
      </c>
      <c r="S2852" s="114"/>
      <c r="T2852" s="114"/>
    </row>
    <row r="2853" spans="7:20" s="145" customFormat="1" hidden="1">
      <c r="G2853" s="152"/>
      <c r="K2853" s="128"/>
      <c r="M2853" s="114" t="s">
        <v>3442</v>
      </c>
      <c r="N2853" s="118">
        <v>19.5</v>
      </c>
      <c r="O2853" s="120" t="s">
        <v>30</v>
      </c>
      <c r="P2853" s="119">
        <f t="shared" si="45"/>
        <v>0</v>
      </c>
      <c r="Q2853" s="122" t="s">
        <v>343</v>
      </c>
      <c r="R2853" s="121" t="s">
        <v>4220</v>
      </c>
      <c r="S2853" s="114"/>
      <c r="T2853" s="114"/>
    </row>
    <row r="2854" spans="7:20" s="145" customFormat="1" hidden="1">
      <c r="G2854" s="152"/>
      <c r="K2854" s="128"/>
      <c r="M2854" s="114" t="s">
        <v>3443</v>
      </c>
      <c r="N2854" s="118">
        <v>6.6</v>
      </c>
      <c r="O2854" s="120" t="s">
        <v>30</v>
      </c>
      <c r="P2854" s="119">
        <f t="shared" si="45"/>
        <v>0</v>
      </c>
      <c r="Q2854" s="122" t="s">
        <v>166</v>
      </c>
      <c r="R2854" s="121" t="s">
        <v>3951</v>
      </c>
      <c r="S2854" s="122">
        <v>0</v>
      </c>
      <c r="T2854" s="122" t="s">
        <v>418</v>
      </c>
    </row>
    <row r="2855" spans="7:20" s="145" customFormat="1" hidden="1">
      <c r="G2855" s="152"/>
      <c r="K2855" s="128"/>
      <c r="M2855" s="114" t="s">
        <v>3577</v>
      </c>
      <c r="N2855" s="118">
        <v>34.5</v>
      </c>
      <c r="O2855" s="118">
        <v>0</v>
      </c>
      <c r="P2855" s="119">
        <f t="shared" si="45"/>
        <v>0</v>
      </c>
      <c r="Q2855" s="120" t="s">
        <v>147</v>
      </c>
      <c r="R2855" s="121" t="s">
        <v>4277</v>
      </c>
      <c r="S2855" s="122">
        <v>0</v>
      </c>
      <c r="T2855" s="122" t="s">
        <v>418</v>
      </c>
    </row>
    <row r="2856" spans="7:20" s="145" customFormat="1" hidden="1">
      <c r="G2856" s="152"/>
      <c r="K2856" s="128"/>
      <c r="M2856" s="114" t="s">
        <v>3715</v>
      </c>
      <c r="N2856" s="118">
        <v>4.4000000000000004</v>
      </c>
      <c r="O2856" s="118">
        <v>11.1</v>
      </c>
      <c r="P2856" s="119">
        <f t="shared" si="45"/>
        <v>0</v>
      </c>
      <c r="Q2856" s="122" t="s">
        <v>2239</v>
      </c>
      <c r="R2856" s="121" t="s">
        <v>4031</v>
      </c>
      <c r="S2856" s="122">
        <v>0</v>
      </c>
      <c r="T2856" s="122" t="s">
        <v>418</v>
      </c>
    </row>
    <row r="2857" spans="7:20" s="145" customFormat="1" hidden="1">
      <c r="G2857" s="152"/>
      <c r="K2857" s="128"/>
      <c r="M2857" s="114" t="s">
        <v>3930</v>
      </c>
      <c r="N2857" s="118">
        <v>4.5</v>
      </c>
      <c r="O2857" s="118">
        <v>11.1</v>
      </c>
      <c r="P2857" s="119">
        <f t="shared" si="45"/>
        <v>0</v>
      </c>
      <c r="Q2857" s="122" t="s">
        <v>3931</v>
      </c>
      <c r="R2857" s="121" t="s">
        <v>3902</v>
      </c>
      <c r="S2857" s="122">
        <v>0</v>
      </c>
      <c r="T2857" s="122" t="s">
        <v>418</v>
      </c>
    </row>
    <row r="2858" spans="7:20" s="145" customFormat="1" hidden="1">
      <c r="G2858" s="152"/>
      <c r="K2858" s="128"/>
      <c r="M2858" s="114" t="s">
        <v>3593</v>
      </c>
      <c r="N2858" s="118">
        <v>4.4000000000000004</v>
      </c>
      <c r="O2858" s="118">
        <v>11.6</v>
      </c>
      <c r="P2858" s="119">
        <f t="shared" si="45"/>
        <v>0</v>
      </c>
      <c r="Q2858" s="122" t="s">
        <v>245</v>
      </c>
      <c r="R2858" s="121" t="s">
        <v>4564</v>
      </c>
      <c r="S2858" s="122">
        <v>0</v>
      </c>
      <c r="T2858" s="122" t="s">
        <v>418</v>
      </c>
    </row>
    <row r="2859" spans="7:20" s="145" customFormat="1" hidden="1">
      <c r="G2859" s="152"/>
      <c r="K2859" s="128"/>
      <c r="M2859" s="114" t="s">
        <v>3739</v>
      </c>
      <c r="N2859" s="118">
        <v>4</v>
      </c>
      <c r="O2859" s="118">
        <v>18.600000000000001</v>
      </c>
      <c r="P2859" s="119">
        <f t="shared" si="45"/>
        <v>0</v>
      </c>
      <c r="Q2859" s="122" t="s">
        <v>1462</v>
      </c>
      <c r="R2859" s="121" t="s">
        <v>3735</v>
      </c>
      <c r="S2859" s="122">
        <v>0</v>
      </c>
      <c r="T2859" s="122" t="s">
        <v>418</v>
      </c>
    </row>
    <row r="2860" spans="7:20" s="145" customFormat="1" hidden="1">
      <c r="G2860" s="152"/>
      <c r="K2860" s="128"/>
      <c r="M2860" s="114" t="s">
        <v>3740</v>
      </c>
      <c r="N2860" s="118">
        <v>4.0999999999999996</v>
      </c>
      <c r="O2860" s="118">
        <v>18.7</v>
      </c>
      <c r="P2860" s="119">
        <f t="shared" si="45"/>
        <v>0</v>
      </c>
      <c r="Q2860" s="122" t="s">
        <v>950</v>
      </c>
      <c r="R2860" s="121" t="s">
        <v>3785</v>
      </c>
      <c r="S2860" s="122">
        <v>0</v>
      </c>
      <c r="T2860" s="122" t="s">
        <v>418</v>
      </c>
    </row>
    <row r="2861" spans="7:20" s="145" customFormat="1" hidden="1">
      <c r="G2861" s="152"/>
      <c r="K2861" s="128"/>
      <c r="M2861" s="114" t="s">
        <v>3741</v>
      </c>
      <c r="N2861" s="118">
        <v>4</v>
      </c>
      <c r="O2861" s="118">
        <v>18.600000000000001</v>
      </c>
      <c r="P2861" s="119">
        <f t="shared" si="45"/>
        <v>0</v>
      </c>
      <c r="Q2861" s="122" t="s">
        <v>3742</v>
      </c>
      <c r="R2861" s="121" t="s">
        <v>4260</v>
      </c>
      <c r="S2861" s="122">
        <v>0</v>
      </c>
      <c r="T2861" s="122" t="s">
        <v>418</v>
      </c>
    </row>
    <row r="2862" spans="7:20" s="145" customFormat="1" hidden="1">
      <c r="G2862" s="152"/>
      <c r="K2862" s="128"/>
      <c r="M2862" s="114" t="s">
        <v>3743</v>
      </c>
      <c r="N2862" s="118">
        <v>19.5</v>
      </c>
      <c r="O2862" s="118">
        <v>5.3</v>
      </c>
      <c r="P2862" s="119">
        <f t="shared" si="45"/>
        <v>0</v>
      </c>
      <c r="Q2862" s="120" t="s">
        <v>147</v>
      </c>
      <c r="R2862" s="121" t="s">
        <v>4495</v>
      </c>
      <c r="S2862" s="122">
        <v>0</v>
      </c>
      <c r="T2862" s="122" t="s">
        <v>418</v>
      </c>
    </row>
    <row r="2863" spans="7:20" s="145" customFormat="1" hidden="1">
      <c r="G2863" s="152"/>
      <c r="K2863" s="128"/>
      <c r="M2863" s="114" t="s">
        <v>3744</v>
      </c>
      <c r="N2863" s="118">
        <v>1.3</v>
      </c>
      <c r="O2863" s="118">
        <v>5.6</v>
      </c>
      <c r="P2863" s="119">
        <f t="shared" si="45"/>
        <v>0</v>
      </c>
      <c r="Q2863" s="120" t="s">
        <v>30</v>
      </c>
      <c r="R2863" s="121" t="s">
        <v>3778</v>
      </c>
      <c r="S2863" s="122">
        <v>0</v>
      </c>
      <c r="T2863" s="122" t="s">
        <v>418</v>
      </c>
    </row>
    <row r="2864" spans="7:20" s="145" customFormat="1" hidden="1">
      <c r="G2864" s="152"/>
      <c r="K2864" s="128"/>
      <c r="M2864" s="114" t="s">
        <v>3597</v>
      </c>
      <c r="N2864" s="118">
        <v>1</v>
      </c>
      <c r="O2864" s="118">
        <v>14.2</v>
      </c>
      <c r="P2864" s="119">
        <f t="shared" si="45"/>
        <v>0</v>
      </c>
      <c r="Q2864" s="120" t="s">
        <v>30</v>
      </c>
      <c r="R2864" s="121" t="s">
        <v>4551</v>
      </c>
      <c r="S2864" s="122">
        <v>0</v>
      </c>
      <c r="T2864" s="122" t="s">
        <v>418</v>
      </c>
    </row>
    <row r="2865" spans="7:20" s="145" customFormat="1" hidden="1">
      <c r="G2865" s="152"/>
      <c r="K2865" s="128"/>
      <c r="M2865" s="114" t="s">
        <v>3598</v>
      </c>
      <c r="N2865" s="118">
        <v>1.1000000000000001</v>
      </c>
      <c r="O2865" s="118">
        <v>4.8</v>
      </c>
      <c r="P2865" s="119">
        <f t="shared" si="45"/>
        <v>0</v>
      </c>
      <c r="Q2865" s="120" t="s">
        <v>30</v>
      </c>
      <c r="R2865" s="121" t="s">
        <v>3907</v>
      </c>
      <c r="S2865" s="122">
        <v>0</v>
      </c>
      <c r="T2865" s="122" t="s">
        <v>418</v>
      </c>
    </row>
    <row r="2866" spans="7:20" s="145" customFormat="1" hidden="1">
      <c r="G2866" s="152"/>
      <c r="K2866" s="128"/>
      <c r="M2866" s="114" t="s">
        <v>3599</v>
      </c>
      <c r="N2866" s="118">
        <v>18.7</v>
      </c>
      <c r="O2866" s="118">
        <v>0</v>
      </c>
      <c r="P2866" s="119">
        <f t="shared" si="45"/>
        <v>0</v>
      </c>
      <c r="Q2866" s="122" t="s">
        <v>166</v>
      </c>
      <c r="R2866" s="121" t="s">
        <v>4555</v>
      </c>
      <c r="S2866" s="122">
        <v>0</v>
      </c>
      <c r="T2866" s="122" t="s">
        <v>418</v>
      </c>
    </row>
    <row r="2867" spans="7:20" s="145" customFormat="1" hidden="1">
      <c r="G2867" s="152"/>
      <c r="K2867" s="128"/>
      <c r="M2867" s="114" t="s">
        <v>3600</v>
      </c>
      <c r="N2867" s="118">
        <v>20.9</v>
      </c>
      <c r="O2867" s="118">
        <v>0</v>
      </c>
      <c r="P2867" s="119">
        <f t="shared" si="45"/>
        <v>0</v>
      </c>
      <c r="Q2867" s="122" t="s">
        <v>166</v>
      </c>
      <c r="R2867" s="121" t="s">
        <v>4560</v>
      </c>
      <c r="S2867" s="122">
        <v>0</v>
      </c>
      <c r="T2867" s="122" t="s">
        <v>418</v>
      </c>
    </row>
    <row r="2868" spans="7:20" s="145" customFormat="1" hidden="1">
      <c r="G2868" s="152"/>
      <c r="K2868" s="128"/>
      <c r="M2868" s="114" t="s">
        <v>3601</v>
      </c>
      <c r="N2868" s="118">
        <v>19.399999999999999</v>
      </c>
      <c r="O2868" s="118">
        <v>0</v>
      </c>
      <c r="P2868" s="119">
        <f t="shared" si="45"/>
        <v>0</v>
      </c>
      <c r="Q2868" s="122" t="s">
        <v>166</v>
      </c>
      <c r="R2868" s="121" t="s">
        <v>3965</v>
      </c>
      <c r="S2868" s="122">
        <v>0</v>
      </c>
      <c r="T2868" s="122" t="s">
        <v>418</v>
      </c>
    </row>
    <row r="2869" spans="7:20" s="145" customFormat="1" hidden="1">
      <c r="G2869" s="152"/>
      <c r="K2869" s="128"/>
      <c r="M2869" s="114" t="s">
        <v>3745</v>
      </c>
      <c r="N2869" s="118">
        <v>18.100000000000001</v>
      </c>
      <c r="O2869" s="118">
        <v>7</v>
      </c>
      <c r="P2869" s="119">
        <f t="shared" si="45"/>
        <v>0</v>
      </c>
      <c r="Q2869" s="122" t="s">
        <v>543</v>
      </c>
      <c r="R2869" s="121" t="s">
        <v>4546</v>
      </c>
      <c r="S2869" s="122">
        <v>0</v>
      </c>
      <c r="T2869" s="122" t="s">
        <v>418</v>
      </c>
    </row>
    <row r="2870" spans="7:20" s="145" customFormat="1" hidden="1">
      <c r="G2870" s="152"/>
      <c r="K2870" s="128"/>
      <c r="M2870" s="114" t="s">
        <v>4214</v>
      </c>
      <c r="N2870" s="118">
        <v>16.3</v>
      </c>
      <c r="O2870" s="118">
        <v>6.3</v>
      </c>
      <c r="P2870" s="119">
        <f t="shared" si="45"/>
        <v>0</v>
      </c>
      <c r="Q2870" s="122" t="s">
        <v>377</v>
      </c>
      <c r="R2870" s="121" t="s">
        <v>3942</v>
      </c>
      <c r="S2870" s="122">
        <v>0</v>
      </c>
      <c r="T2870" s="122" t="s">
        <v>418</v>
      </c>
    </row>
    <row r="2871" spans="7:20" s="145" customFormat="1" hidden="1">
      <c r="G2871" s="152"/>
      <c r="K2871" s="128"/>
      <c r="M2871" s="114" t="s">
        <v>4215</v>
      </c>
      <c r="N2871" s="118">
        <v>18.100000000000001</v>
      </c>
      <c r="O2871" s="118">
        <v>7</v>
      </c>
      <c r="P2871" s="119">
        <f t="shared" si="45"/>
        <v>0</v>
      </c>
      <c r="Q2871" s="122" t="s">
        <v>315</v>
      </c>
      <c r="R2871" s="121" t="s">
        <v>4546</v>
      </c>
      <c r="S2871" s="122">
        <v>0</v>
      </c>
      <c r="T2871" s="122" t="s">
        <v>418</v>
      </c>
    </row>
    <row r="2872" spans="7:20" s="145" customFormat="1" hidden="1">
      <c r="G2872" s="152"/>
      <c r="K2872" s="128"/>
      <c r="M2872" s="114" t="s">
        <v>4234</v>
      </c>
      <c r="N2872" s="118">
        <v>16.3</v>
      </c>
      <c r="O2872" s="118">
        <v>6.3</v>
      </c>
      <c r="P2872" s="119">
        <f t="shared" si="45"/>
        <v>0</v>
      </c>
      <c r="Q2872" s="122" t="s">
        <v>681</v>
      </c>
      <c r="R2872" s="121" t="s">
        <v>3942</v>
      </c>
      <c r="S2872" s="122">
        <v>0</v>
      </c>
      <c r="T2872" s="122" t="s">
        <v>418</v>
      </c>
    </row>
    <row r="2873" spans="7:20" s="145" customFormat="1" hidden="1">
      <c r="G2873" s="152"/>
      <c r="K2873" s="128"/>
      <c r="M2873" s="114" t="s">
        <v>4235</v>
      </c>
      <c r="N2873" s="118">
        <v>18.100000000000001</v>
      </c>
      <c r="O2873" s="118">
        <v>7</v>
      </c>
      <c r="P2873" s="119">
        <f t="shared" si="45"/>
        <v>0</v>
      </c>
      <c r="Q2873" s="122" t="s">
        <v>797</v>
      </c>
      <c r="R2873" s="121" t="s">
        <v>4546</v>
      </c>
      <c r="S2873" s="122">
        <v>0</v>
      </c>
      <c r="T2873" s="122" t="s">
        <v>418</v>
      </c>
    </row>
    <row r="2874" spans="7:20" s="145" customFormat="1" hidden="1">
      <c r="G2874" s="152"/>
      <c r="K2874" s="128"/>
      <c r="M2874" s="114" t="s">
        <v>4236</v>
      </c>
      <c r="N2874" s="118">
        <v>16.3</v>
      </c>
      <c r="O2874" s="118">
        <v>6.3</v>
      </c>
      <c r="P2874" s="119">
        <f t="shared" si="45"/>
        <v>0</v>
      </c>
      <c r="Q2874" s="122" t="s">
        <v>543</v>
      </c>
      <c r="R2874" s="121" t="s">
        <v>3942</v>
      </c>
      <c r="S2874" s="122">
        <v>0</v>
      </c>
      <c r="T2874" s="122" t="s">
        <v>418</v>
      </c>
    </row>
    <row r="2875" spans="7:20" s="145" customFormat="1" hidden="1">
      <c r="G2875" s="152"/>
      <c r="K2875" s="128"/>
      <c r="M2875" s="114" t="s">
        <v>4207</v>
      </c>
      <c r="N2875" s="118">
        <v>21.2</v>
      </c>
      <c r="O2875" s="118">
        <v>13.4</v>
      </c>
      <c r="P2875" s="119">
        <f t="shared" si="45"/>
        <v>0</v>
      </c>
      <c r="Q2875" s="122" t="s">
        <v>1392</v>
      </c>
      <c r="R2875" s="121" t="s">
        <v>4422</v>
      </c>
      <c r="S2875" s="122">
        <v>0</v>
      </c>
      <c r="T2875" s="122" t="s">
        <v>418</v>
      </c>
    </row>
    <row r="2876" spans="7:20" s="145" customFormat="1" hidden="1">
      <c r="G2876" s="152"/>
      <c r="K2876" s="128"/>
      <c r="M2876" s="114" t="s">
        <v>4208</v>
      </c>
      <c r="N2876" s="118">
        <v>0.3</v>
      </c>
      <c r="O2876" s="118">
        <v>20.2</v>
      </c>
      <c r="P2876" s="119">
        <f t="shared" si="45"/>
        <v>0</v>
      </c>
      <c r="Q2876" s="122" t="s">
        <v>176</v>
      </c>
      <c r="R2876" s="121" t="s">
        <v>4125</v>
      </c>
      <c r="S2876" s="122">
        <v>0</v>
      </c>
      <c r="T2876" s="122" t="s">
        <v>418</v>
      </c>
    </row>
    <row r="2877" spans="7:20" s="145" customFormat="1" hidden="1">
      <c r="G2877" s="152"/>
      <c r="K2877" s="128"/>
      <c r="M2877" s="114" t="s">
        <v>4209</v>
      </c>
      <c r="N2877" s="118">
        <v>0.1</v>
      </c>
      <c r="O2877" s="118">
        <v>0.2</v>
      </c>
      <c r="P2877" s="119">
        <f t="shared" si="45"/>
        <v>0</v>
      </c>
      <c r="Q2877" s="122" t="s">
        <v>418</v>
      </c>
      <c r="R2877" s="121" t="s">
        <v>4081</v>
      </c>
      <c r="S2877" s="122">
        <v>0</v>
      </c>
      <c r="T2877" s="122" t="s">
        <v>418</v>
      </c>
    </row>
    <row r="2878" spans="7:20" s="145" customFormat="1" hidden="1">
      <c r="G2878" s="152"/>
      <c r="K2878" s="128"/>
      <c r="M2878" s="114" t="s">
        <v>4210</v>
      </c>
      <c r="N2878" s="118">
        <v>0.1</v>
      </c>
      <c r="O2878" s="118">
        <v>2.5</v>
      </c>
      <c r="P2878" s="119">
        <f t="shared" si="45"/>
        <v>0</v>
      </c>
      <c r="Q2878" s="122" t="s">
        <v>418</v>
      </c>
      <c r="R2878" s="121" t="s">
        <v>4549</v>
      </c>
      <c r="S2878" s="122">
        <v>0</v>
      </c>
      <c r="T2878" s="122" t="s">
        <v>418</v>
      </c>
    </row>
    <row r="2879" spans="7:20" s="145" customFormat="1" hidden="1">
      <c r="G2879" s="152"/>
      <c r="K2879" s="128"/>
      <c r="M2879" s="114" t="s">
        <v>4211</v>
      </c>
      <c r="N2879" s="118">
        <v>0.1</v>
      </c>
      <c r="O2879" s="118">
        <v>0.6</v>
      </c>
      <c r="P2879" s="119">
        <f t="shared" si="45"/>
        <v>0</v>
      </c>
      <c r="Q2879" s="122" t="s">
        <v>418</v>
      </c>
      <c r="R2879" s="121" t="s">
        <v>4419</v>
      </c>
      <c r="S2879" s="122">
        <v>0</v>
      </c>
      <c r="T2879" s="122" t="s">
        <v>418</v>
      </c>
    </row>
    <row r="2880" spans="7:20" s="145" customFormat="1" hidden="1">
      <c r="G2880" s="152"/>
      <c r="K2880" s="128"/>
      <c r="M2880" s="114" t="s">
        <v>4476</v>
      </c>
      <c r="N2880" s="118">
        <v>0.1</v>
      </c>
      <c r="O2880" s="118">
        <v>3</v>
      </c>
      <c r="P2880" s="119">
        <f t="shared" si="45"/>
        <v>0</v>
      </c>
      <c r="Q2880" s="122" t="s">
        <v>418</v>
      </c>
      <c r="R2880" s="121" t="s">
        <v>4419</v>
      </c>
      <c r="S2880" s="122">
        <v>0</v>
      </c>
      <c r="T2880" s="122" t="s">
        <v>418</v>
      </c>
    </row>
    <row r="2881" spans="7:20" s="145" customFormat="1" hidden="1">
      <c r="G2881" s="152"/>
      <c r="K2881" s="128"/>
      <c r="M2881" s="114" t="s">
        <v>4477</v>
      </c>
      <c r="N2881" s="118">
        <v>0.3</v>
      </c>
      <c r="O2881" s="118">
        <v>5.0999999999999996</v>
      </c>
      <c r="P2881" s="119">
        <f t="shared" si="45"/>
        <v>0</v>
      </c>
      <c r="Q2881" s="122" t="s">
        <v>418</v>
      </c>
      <c r="R2881" s="121" t="s">
        <v>3964</v>
      </c>
      <c r="S2881" s="122">
        <v>0</v>
      </c>
      <c r="T2881" s="122" t="s">
        <v>418</v>
      </c>
    </row>
    <row r="2882" spans="7:20" s="145" customFormat="1" hidden="1">
      <c r="G2882" s="152"/>
      <c r="K2882" s="128"/>
      <c r="M2882" s="114" t="s">
        <v>4240</v>
      </c>
      <c r="N2882" s="118">
        <v>0.2</v>
      </c>
      <c r="O2882" s="118">
        <v>5.9</v>
      </c>
      <c r="P2882" s="119">
        <f t="shared" si="45"/>
        <v>0</v>
      </c>
      <c r="Q2882" s="122" t="s">
        <v>418</v>
      </c>
      <c r="R2882" s="121" t="s">
        <v>4461</v>
      </c>
      <c r="S2882" s="122">
        <v>0</v>
      </c>
      <c r="T2882" s="122" t="s">
        <v>418</v>
      </c>
    </row>
    <row r="2883" spans="7:20" s="145" customFormat="1" hidden="1">
      <c r="G2883" s="152"/>
      <c r="K2883" s="128"/>
      <c r="M2883" s="114" t="s">
        <v>4241</v>
      </c>
      <c r="N2883" s="118">
        <v>15.4</v>
      </c>
      <c r="O2883" s="120" t="s">
        <v>30</v>
      </c>
      <c r="P2883" s="119">
        <f t="shared" si="45"/>
        <v>0</v>
      </c>
      <c r="Q2883" s="122" t="s">
        <v>343</v>
      </c>
      <c r="R2883" s="121" t="s">
        <v>4565</v>
      </c>
      <c r="S2883" s="122">
        <v>0</v>
      </c>
      <c r="T2883" s="122" t="s">
        <v>418</v>
      </c>
    </row>
    <row r="2884" spans="7:20" s="145" customFormat="1" hidden="1">
      <c r="G2884" s="152"/>
      <c r="K2884" s="128"/>
      <c r="M2884" s="114" t="s">
        <v>4242</v>
      </c>
      <c r="N2884" s="118">
        <v>2.9</v>
      </c>
      <c r="O2884" s="120" t="s">
        <v>30</v>
      </c>
      <c r="P2884" s="119">
        <f t="shared" si="45"/>
        <v>0</v>
      </c>
      <c r="Q2884" s="120" t="s">
        <v>30</v>
      </c>
      <c r="R2884" s="121" t="s">
        <v>4376</v>
      </c>
      <c r="S2884" s="122">
        <v>0</v>
      </c>
      <c r="T2884" s="122" t="s">
        <v>418</v>
      </c>
    </row>
    <row r="2885" spans="7:20" s="145" customFormat="1" hidden="1">
      <c r="G2885" s="152"/>
      <c r="K2885" s="128"/>
      <c r="M2885" s="114" t="s">
        <v>4243</v>
      </c>
      <c r="N2885" s="118">
        <v>1.4</v>
      </c>
      <c r="O2885" s="118">
        <v>28.3</v>
      </c>
      <c r="P2885" s="119">
        <f t="shared" si="45"/>
        <v>0</v>
      </c>
      <c r="Q2885" s="120" t="s">
        <v>30</v>
      </c>
      <c r="R2885" s="121" t="s">
        <v>3935</v>
      </c>
      <c r="S2885" s="122">
        <v>0</v>
      </c>
      <c r="T2885" s="122" t="s">
        <v>418</v>
      </c>
    </row>
    <row r="2886" spans="7:20" s="145" customFormat="1" hidden="1">
      <c r="G2886" s="152"/>
      <c r="K2886" s="128"/>
      <c r="M2886" s="114" t="s">
        <v>4244</v>
      </c>
      <c r="N2886" s="118">
        <v>2.1</v>
      </c>
      <c r="O2886" s="118">
        <v>37.5</v>
      </c>
      <c r="P2886" s="119">
        <f t="shared" si="45"/>
        <v>0</v>
      </c>
      <c r="Q2886" s="122" t="s">
        <v>166</v>
      </c>
      <c r="R2886" s="121" t="s">
        <v>4230</v>
      </c>
      <c r="S2886" s="122">
        <v>0</v>
      </c>
      <c r="T2886" s="122" t="s">
        <v>418</v>
      </c>
    </row>
    <row r="2887" spans="7:20" s="145" customFormat="1" hidden="1">
      <c r="G2887" s="152"/>
      <c r="K2887" s="128"/>
      <c r="M2887" s="114" t="s">
        <v>4245</v>
      </c>
      <c r="N2887" s="118">
        <v>1.7</v>
      </c>
      <c r="O2887" s="118">
        <v>33</v>
      </c>
      <c r="P2887" s="119">
        <f t="shared" si="45"/>
        <v>0</v>
      </c>
      <c r="Q2887" s="122" t="s">
        <v>166</v>
      </c>
      <c r="R2887" s="121" t="s">
        <v>4027</v>
      </c>
      <c r="S2887" s="122">
        <v>0</v>
      </c>
      <c r="T2887" s="122" t="s">
        <v>418</v>
      </c>
    </row>
    <row r="2888" spans="7:20" s="145" customFormat="1" hidden="1">
      <c r="G2888" s="152"/>
      <c r="K2888" s="128"/>
      <c r="M2888" s="114" t="s">
        <v>3769</v>
      </c>
      <c r="N2888" s="118">
        <v>1.5</v>
      </c>
      <c r="O2888" s="118">
        <v>28.2</v>
      </c>
      <c r="P2888" s="119">
        <f t="shared" si="45"/>
        <v>0</v>
      </c>
      <c r="Q2888" s="122" t="s">
        <v>166</v>
      </c>
      <c r="R2888" s="121" t="s">
        <v>3894</v>
      </c>
      <c r="S2888" s="122">
        <v>0</v>
      </c>
      <c r="T2888" s="122" t="s">
        <v>418</v>
      </c>
    </row>
    <row r="2889" spans="7:20" s="145" customFormat="1" hidden="1">
      <c r="G2889" s="152"/>
      <c r="K2889" s="128"/>
      <c r="M2889" s="114" t="s">
        <v>3770</v>
      </c>
      <c r="N2889" s="118">
        <v>1.5</v>
      </c>
      <c r="O2889" s="118">
        <v>28.2</v>
      </c>
      <c r="P2889" s="119">
        <f t="shared" si="45"/>
        <v>0</v>
      </c>
      <c r="Q2889" s="122" t="s">
        <v>166</v>
      </c>
      <c r="R2889" s="121" t="s">
        <v>3894</v>
      </c>
      <c r="S2889" s="122">
        <v>0</v>
      </c>
      <c r="T2889" s="122" t="s">
        <v>418</v>
      </c>
    </row>
    <row r="2890" spans="7:20" s="145" customFormat="1" hidden="1">
      <c r="G2890" s="152"/>
      <c r="K2890" s="128"/>
      <c r="M2890" s="114" t="s">
        <v>3771</v>
      </c>
      <c r="N2890" s="118">
        <v>40.700000000000003</v>
      </c>
      <c r="O2890" s="118">
        <v>3.5</v>
      </c>
      <c r="P2890" s="119">
        <f t="shared" si="45"/>
        <v>0</v>
      </c>
      <c r="Q2890" s="120" t="s">
        <v>147</v>
      </c>
      <c r="R2890" s="121" t="s">
        <v>3959</v>
      </c>
      <c r="S2890" s="122">
        <v>0</v>
      </c>
      <c r="T2890" s="122" t="s">
        <v>418</v>
      </c>
    </row>
    <row r="2891" spans="7:20" s="145" customFormat="1" hidden="1">
      <c r="G2891" s="152"/>
      <c r="K2891" s="128"/>
      <c r="M2891" s="114" t="s">
        <v>3636</v>
      </c>
      <c r="N2891" s="118">
        <v>11.4</v>
      </c>
      <c r="O2891" s="118">
        <v>1.1000000000000001</v>
      </c>
      <c r="P2891" s="119">
        <f t="shared" si="45"/>
        <v>0</v>
      </c>
      <c r="Q2891" s="120" t="s">
        <v>147</v>
      </c>
      <c r="R2891" s="121" t="s">
        <v>4386</v>
      </c>
      <c r="S2891" s="122">
        <v>0</v>
      </c>
      <c r="T2891" s="122" t="s">
        <v>418</v>
      </c>
    </row>
    <row r="2892" spans="7:20" s="145" customFormat="1" hidden="1">
      <c r="G2892" s="152"/>
      <c r="K2892" s="128"/>
      <c r="M2892" s="114" t="s">
        <v>3637</v>
      </c>
      <c r="N2892" s="118">
        <v>35.6</v>
      </c>
      <c r="O2892" s="118">
        <v>3.5</v>
      </c>
      <c r="P2892" s="119">
        <f t="shared" si="45"/>
        <v>0</v>
      </c>
      <c r="Q2892" s="120" t="s">
        <v>147</v>
      </c>
      <c r="R2892" s="121" t="s">
        <v>3969</v>
      </c>
      <c r="S2892" s="122">
        <v>0</v>
      </c>
      <c r="T2892" s="122" t="s">
        <v>418</v>
      </c>
    </row>
    <row r="2893" spans="7:20" s="145" customFormat="1" hidden="1">
      <c r="G2893" s="152"/>
      <c r="K2893" s="128"/>
      <c r="M2893" s="114" t="s">
        <v>3638</v>
      </c>
      <c r="N2893" s="118">
        <v>4.8</v>
      </c>
      <c r="O2893" s="118">
        <v>11.2</v>
      </c>
      <c r="P2893" s="119">
        <f t="shared" ref="P2893:P2909" si="46">SUM(S2893:T2893)</f>
        <v>0</v>
      </c>
      <c r="Q2893" s="122" t="s">
        <v>3639</v>
      </c>
      <c r="R2893" s="121" t="s">
        <v>4274</v>
      </c>
      <c r="S2893" s="122">
        <v>0</v>
      </c>
      <c r="T2893" s="122" t="s">
        <v>418</v>
      </c>
    </row>
    <row r="2894" spans="7:20" s="145" customFormat="1" hidden="1">
      <c r="G2894" s="152"/>
      <c r="K2894" s="128"/>
      <c r="M2894" s="114" t="s">
        <v>3640</v>
      </c>
      <c r="N2894" s="118">
        <v>5.7</v>
      </c>
      <c r="O2894" s="118">
        <v>4.8</v>
      </c>
      <c r="P2894" s="119">
        <f t="shared" si="46"/>
        <v>0</v>
      </c>
      <c r="Q2894" s="122" t="s">
        <v>655</v>
      </c>
      <c r="R2894" s="121" t="s">
        <v>4027</v>
      </c>
      <c r="S2894" s="122">
        <v>0</v>
      </c>
      <c r="T2894" s="122" t="s">
        <v>418</v>
      </c>
    </row>
    <row r="2895" spans="7:20" s="145" customFormat="1" hidden="1">
      <c r="G2895" s="152"/>
      <c r="K2895" s="128"/>
      <c r="M2895" s="114" t="s">
        <v>3641</v>
      </c>
      <c r="N2895" s="118">
        <v>4.2</v>
      </c>
      <c r="O2895" s="118">
        <v>13.7</v>
      </c>
      <c r="P2895" s="119">
        <f t="shared" si="46"/>
        <v>0</v>
      </c>
      <c r="Q2895" s="120" t="s">
        <v>728</v>
      </c>
      <c r="R2895" s="121" t="s">
        <v>4000</v>
      </c>
      <c r="S2895" s="122">
        <v>0</v>
      </c>
      <c r="T2895" s="122" t="s">
        <v>418</v>
      </c>
    </row>
    <row r="2896" spans="7:20" s="145" customFormat="1" hidden="1">
      <c r="G2896" s="152"/>
      <c r="K2896" s="128"/>
      <c r="M2896" s="114" t="s">
        <v>3642</v>
      </c>
      <c r="N2896" s="118">
        <v>4.4000000000000004</v>
      </c>
      <c r="O2896" s="118">
        <v>16</v>
      </c>
      <c r="P2896" s="119">
        <f t="shared" si="46"/>
        <v>0</v>
      </c>
      <c r="Q2896" s="122" t="s">
        <v>737</v>
      </c>
      <c r="R2896" s="121" t="s">
        <v>3773</v>
      </c>
      <c r="S2896" s="122">
        <v>0</v>
      </c>
      <c r="T2896" s="122" t="s">
        <v>418</v>
      </c>
    </row>
    <row r="2897" spans="7:20" s="145" customFormat="1" hidden="1">
      <c r="G2897" s="152"/>
      <c r="K2897" s="128"/>
      <c r="M2897" s="114" t="s">
        <v>3643</v>
      </c>
      <c r="N2897" s="118">
        <v>4.8</v>
      </c>
      <c r="O2897" s="118">
        <v>7.8</v>
      </c>
      <c r="P2897" s="119">
        <f t="shared" si="46"/>
        <v>0</v>
      </c>
      <c r="Q2897" s="122" t="s">
        <v>977</v>
      </c>
      <c r="R2897" s="121" t="s">
        <v>4551</v>
      </c>
      <c r="S2897" s="122">
        <v>0</v>
      </c>
      <c r="T2897" s="122" t="s">
        <v>418</v>
      </c>
    </row>
    <row r="2898" spans="7:20" s="145" customFormat="1" hidden="1">
      <c r="G2898" s="152"/>
      <c r="K2898" s="128"/>
      <c r="M2898" s="114" t="s">
        <v>3644</v>
      </c>
      <c r="N2898" s="118">
        <v>3.8</v>
      </c>
      <c r="O2898" s="118">
        <v>18</v>
      </c>
      <c r="P2898" s="119">
        <f t="shared" si="46"/>
        <v>0</v>
      </c>
      <c r="Q2898" s="122" t="s">
        <v>982</v>
      </c>
      <c r="R2898" s="121" t="s">
        <v>3773</v>
      </c>
      <c r="S2898" s="122">
        <v>0</v>
      </c>
      <c r="T2898" s="122" t="s">
        <v>418</v>
      </c>
    </row>
    <row r="2899" spans="7:20" s="145" customFormat="1" hidden="1">
      <c r="G2899" s="152"/>
      <c r="K2899" s="128"/>
      <c r="M2899" s="114" t="s">
        <v>3797</v>
      </c>
      <c r="N2899" s="118">
        <v>3.3</v>
      </c>
      <c r="O2899" s="118">
        <v>11</v>
      </c>
      <c r="P2899" s="119">
        <f t="shared" si="46"/>
        <v>0</v>
      </c>
      <c r="Q2899" s="122" t="s">
        <v>454</v>
      </c>
      <c r="R2899" s="121" t="s">
        <v>4565</v>
      </c>
      <c r="S2899" s="122">
        <v>0</v>
      </c>
      <c r="T2899" s="122" t="s">
        <v>418</v>
      </c>
    </row>
    <row r="2900" spans="7:20" s="145" customFormat="1" hidden="1">
      <c r="G2900" s="152"/>
      <c r="K2900" s="128"/>
      <c r="M2900" s="114" t="s">
        <v>3798</v>
      </c>
      <c r="N2900" s="118">
        <v>4.8</v>
      </c>
      <c r="O2900" s="118">
        <v>10.1</v>
      </c>
      <c r="P2900" s="119">
        <f t="shared" si="46"/>
        <v>0</v>
      </c>
      <c r="Q2900" s="120" t="s">
        <v>166</v>
      </c>
      <c r="R2900" s="121" t="s">
        <v>3890</v>
      </c>
      <c r="S2900" s="122">
        <v>0</v>
      </c>
      <c r="T2900" s="122" t="s">
        <v>418</v>
      </c>
    </row>
    <row r="2901" spans="7:20" s="145" customFormat="1" hidden="1">
      <c r="G2901" s="152"/>
      <c r="K2901" s="128"/>
      <c r="M2901" s="114" t="s">
        <v>3799</v>
      </c>
      <c r="N2901" s="118">
        <v>5.4</v>
      </c>
      <c r="O2901" s="118">
        <v>8.1999999999999993</v>
      </c>
      <c r="P2901" s="119">
        <f t="shared" si="46"/>
        <v>0</v>
      </c>
      <c r="Q2901" s="120" t="s">
        <v>166</v>
      </c>
      <c r="R2901" s="121" t="s">
        <v>4337</v>
      </c>
      <c r="S2901" s="122">
        <v>0</v>
      </c>
      <c r="T2901" s="122" t="s">
        <v>418</v>
      </c>
    </row>
    <row r="2902" spans="7:20" s="145" customFormat="1" hidden="1">
      <c r="G2902" s="152"/>
      <c r="K2902" s="128"/>
      <c r="M2902" s="114" t="s">
        <v>4012</v>
      </c>
      <c r="N2902" s="118">
        <v>4</v>
      </c>
      <c r="O2902" s="118">
        <v>17.7</v>
      </c>
      <c r="P2902" s="119">
        <f t="shared" si="46"/>
        <v>0</v>
      </c>
      <c r="Q2902" s="122" t="s">
        <v>384</v>
      </c>
      <c r="R2902" s="121" t="s">
        <v>4024</v>
      </c>
      <c r="S2902" s="122">
        <v>0</v>
      </c>
      <c r="T2902" s="122" t="s">
        <v>418</v>
      </c>
    </row>
    <row r="2903" spans="7:20" s="145" customFormat="1" hidden="1">
      <c r="G2903" s="152"/>
      <c r="K2903" s="128"/>
      <c r="M2903" s="114" t="s">
        <v>3506</v>
      </c>
      <c r="N2903" s="118">
        <v>3.8</v>
      </c>
      <c r="O2903" s="118">
        <v>11.1</v>
      </c>
      <c r="P2903" s="119">
        <f t="shared" si="46"/>
        <v>0</v>
      </c>
      <c r="Q2903" s="122" t="s">
        <v>1730</v>
      </c>
      <c r="R2903" s="121" t="s">
        <v>4269</v>
      </c>
      <c r="S2903" s="122">
        <v>0</v>
      </c>
      <c r="T2903" s="122" t="s">
        <v>418</v>
      </c>
    </row>
    <row r="2904" spans="7:20" s="145" customFormat="1" hidden="1">
      <c r="G2904" s="152"/>
      <c r="K2904" s="128"/>
      <c r="M2904" s="114" t="s">
        <v>3507</v>
      </c>
      <c r="N2904" s="118">
        <v>5.7</v>
      </c>
      <c r="O2904" s="118">
        <v>7.8</v>
      </c>
      <c r="P2904" s="119">
        <f t="shared" si="46"/>
        <v>0</v>
      </c>
      <c r="Q2904" s="122" t="s">
        <v>3508</v>
      </c>
      <c r="R2904" s="121" t="s">
        <v>4549</v>
      </c>
      <c r="S2904" s="122">
        <v>0</v>
      </c>
      <c r="T2904" s="122" t="s">
        <v>418</v>
      </c>
    </row>
    <row r="2905" spans="7:20" s="145" customFormat="1" hidden="1">
      <c r="G2905" s="152"/>
      <c r="K2905" s="128"/>
      <c r="M2905" s="114" t="s">
        <v>3509</v>
      </c>
      <c r="N2905" s="118">
        <v>4.2</v>
      </c>
      <c r="O2905" s="118">
        <v>21.5</v>
      </c>
      <c r="P2905" s="119">
        <f t="shared" si="46"/>
        <v>0</v>
      </c>
      <c r="Q2905" s="120" t="s">
        <v>551</v>
      </c>
      <c r="R2905" s="121" t="s">
        <v>4277</v>
      </c>
      <c r="S2905" s="122">
        <v>0</v>
      </c>
      <c r="T2905" s="122" t="s">
        <v>418</v>
      </c>
    </row>
    <row r="2906" spans="7:20" s="145" customFormat="1" hidden="1">
      <c r="G2906" s="152"/>
      <c r="K2906" s="128"/>
      <c r="M2906" s="114" t="s">
        <v>3800</v>
      </c>
      <c r="N2906" s="118">
        <v>4.0999999999999996</v>
      </c>
      <c r="O2906" s="118">
        <v>16.2</v>
      </c>
      <c r="P2906" s="119">
        <f t="shared" si="46"/>
        <v>0</v>
      </c>
      <c r="Q2906" s="120" t="s">
        <v>147</v>
      </c>
      <c r="R2906" s="121" t="s">
        <v>3960</v>
      </c>
      <c r="S2906" s="122">
        <v>0</v>
      </c>
      <c r="T2906" s="122" t="s">
        <v>418</v>
      </c>
    </row>
    <row r="2907" spans="7:20" s="145" customFormat="1" hidden="1">
      <c r="G2907" s="152"/>
      <c r="K2907" s="128"/>
      <c r="M2907" s="114" t="s">
        <v>4441</v>
      </c>
      <c r="N2907" s="118">
        <v>6.7</v>
      </c>
      <c r="O2907" s="118">
        <v>25.6</v>
      </c>
      <c r="P2907" s="119">
        <f t="shared" si="46"/>
        <v>0</v>
      </c>
      <c r="Q2907" s="122" t="s">
        <v>1754</v>
      </c>
      <c r="R2907" s="121" t="s">
        <v>4135</v>
      </c>
      <c r="S2907" s="122">
        <v>0</v>
      </c>
      <c r="T2907" s="122" t="s">
        <v>418</v>
      </c>
    </row>
    <row r="2908" spans="7:20" s="145" customFormat="1" hidden="1">
      <c r="G2908" s="152"/>
      <c r="K2908" s="128"/>
      <c r="M2908" s="114" t="s">
        <v>4365</v>
      </c>
      <c r="N2908" s="118">
        <v>6.8</v>
      </c>
      <c r="O2908" s="118">
        <v>25.9</v>
      </c>
      <c r="P2908" s="119">
        <f t="shared" si="46"/>
        <v>0</v>
      </c>
      <c r="Q2908" s="122" t="s">
        <v>1447</v>
      </c>
      <c r="R2908" s="121" t="s">
        <v>3784</v>
      </c>
      <c r="S2908" s="122">
        <v>0</v>
      </c>
      <c r="T2908" s="122" t="s">
        <v>418</v>
      </c>
    </row>
    <row r="2909" spans="7:20" s="145" customFormat="1" hidden="1">
      <c r="G2909" s="152"/>
      <c r="K2909" s="128"/>
      <c r="M2909" s="114" t="s">
        <v>4366</v>
      </c>
      <c r="N2909" s="118">
        <v>6.7</v>
      </c>
      <c r="O2909" s="118">
        <v>25.8</v>
      </c>
      <c r="P2909" s="119">
        <f t="shared" si="46"/>
        <v>0</v>
      </c>
      <c r="Q2909" s="122" t="s">
        <v>4367</v>
      </c>
      <c r="R2909" s="121" t="s">
        <v>3963</v>
      </c>
      <c r="S2909" s="122">
        <v>0</v>
      </c>
      <c r="T2909" s="122" t="s">
        <v>418</v>
      </c>
    </row>
    <row r="2910" spans="7:20" s="145" customFormat="1" hidden="1">
      <c r="G2910" s="152"/>
      <c r="K2910" s="128"/>
      <c r="M2910" s="114" t="s">
        <v>3821</v>
      </c>
      <c r="N2910" s="114">
        <v>5</v>
      </c>
      <c r="O2910" s="114">
        <v>14</v>
      </c>
      <c r="P2910" s="114">
        <v>0.2</v>
      </c>
      <c r="Q2910" s="114">
        <v>0.1</v>
      </c>
      <c r="R2910" s="114"/>
      <c r="S2910" s="114"/>
      <c r="T2910" s="114"/>
    </row>
    <row r="2911" spans="7:20" s="145" customFormat="1" hidden="1">
      <c r="G2911" s="152"/>
      <c r="K2911" s="128"/>
      <c r="M2911" s="114" t="s">
        <v>206</v>
      </c>
      <c r="N2911" s="114">
        <v>12.3</v>
      </c>
      <c r="O2911" s="114">
        <v>56</v>
      </c>
      <c r="P2911" s="114">
        <v>11.2</v>
      </c>
      <c r="Q2911" s="114">
        <v>3.4</v>
      </c>
      <c r="R2911" s="114"/>
      <c r="S2911" s="114"/>
      <c r="T2911" s="114"/>
    </row>
    <row r="2912" spans="7:20" s="145" customFormat="1" hidden="1">
      <c r="G2912" s="152"/>
      <c r="K2912" s="128"/>
      <c r="M2912" s="114"/>
      <c r="N2912" s="114"/>
      <c r="O2912" s="114"/>
      <c r="P2912" s="114"/>
      <c r="Q2912" s="114"/>
      <c r="R2912" s="114"/>
      <c r="S2912" s="114"/>
      <c r="T2912" s="114"/>
    </row>
    <row r="2913" spans="7:20" s="145" customFormat="1" hidden="1">
      <c r="G2913" s="152"/>
      <c r="K2913" s="128"/>
      <c r="M2913" s="114"/>
      <c r="N2913" s="114"/>
      <c r="O2913" s="114"/>
      <c r="P2913" s="114"/>
      <c r="Q2913" s="114"/>
      <c r="R2913" s="114"/>
      <c r="S2913" s="114"/>
      <c r="T2913" s="114"/>
    </row>
    <row r="2914" spans="7:20" s="145" customFormat="1" hidden="1">
      <c r="G2914" s="152"/>
      <c r="K2914" s="128"/>
      <c r="M2914" s="114"/>
      <c r="N2914" s="114"/>
      <c r="O2914" s="114"/>
      <c r="P2914" s="114"/>
      <c r="Q2914" s="114"/>
      <c r="R2914" s="114"/>
      <c r="S2914" s="114"/>
      <c r="T2914" s="114"/>
    </row>
    <row r="2915" spans="7:20" s="145" customFormat="1" hidden="1">
      <c r="G2915" s="152"/>
      <c r="K2915" s="128"/>
      <c r="M2915" s="114"/>
      <c r="N2915" s="114"/>
      <c r="O2915" s="114"/>
      <c r="P2915" s="114"/>
      <c r="Q2915" s="114"/>
      <c r="R2915" s="114"/>
      <c r="S2915" s="114"/>
      <c r="T2915" s="114"/>
    </row>
    <row r="2916" spans="7:20" s="145" customFormat="1" hidden="1">
      <c r="G2916" s="152"/>
      <c r="K2916" s="128"/>
      <c r="M2916" s="114"/>
      <c r="N2916" s="114"/>
      <c r="O2916" s="114"/>
      <c r="P2916" s="114"/>
      <c r="Q2916" s="114"/>
      <c r="R2916" s="114"/>
      <c r="S2916" s="114"/>
      <c r="T2916" s="114"/>
    </row>
    <row r="2917" spans="7:20" s="145" customFormat="1" hidden="1">
      <c r="G2917" s="152"/>
      <c r="K2917" s="128"/>
      <c r="M2917" s="114"/>
      <c r="N2917" s="114"/>
      <c r="O2917" s="114"/>
      <c r="P2917" s="114"/>
      <c r="Q2917" s="114"/>
      <c r="R2917" s="114"/>
      <c r="S2917" s="114"/>
      <c r="T2917" s="114"/>
    </row>
    <row r="2918" spans="7:20" s="145" customFormat="1" hidden="1">
      <c r="G2918" s="152"/>
      <c r="K2918" s="128"/>
      <c r="M2918" s="114"/>
      <c r="N2918" s="114"/>
      <c r="O2918" s="114"/>
      <c r="P2918" s="114"/>
      <c r="Q2918" s="114"/>
      <c r="R2918" s="114"/>
      <c r="S2918" s="114"/>
      <c r="T2918" s="114"/>
    </row>
    <row r="2919" spans="7:20" s="145" customFormat="1" hidden="1">
      <c r="G2919" s="152"/>
      <c r="K2919" s="128"/>
      <c r="M2919" s="114"/>
      <c r="N2919" s="114"/>
      <c r="O2919" s="114"/>
      <c r="P2919" s="114"/>
      <c r="Q2919" s="114"/>
      <c r="R2919" s="114"/>
      <c r="S2919" s="114"/>
      <c r="T2919" s="114"/>
    </row>
    <row r="2920" spans="7:20" s="145" customFormat="1" hidden="1">
      <c r="G2920" s="152"/>
      <c r="K2920" s="128"/>
      <c r="M2920" s="114"/>
      <c r="N2920" s="114"/>
      <c r="O2920" s="114"/>
      <c r="P2920" s="114"/>
      <c r="Q2920" s="114"/>
      <c r="R2920" s="114"/>
      <c r="S2920" s="114"/>
      <c r="T2920" s="114"/>
    </row>
    <row r="2921" spans="7:20" s="145" customFormat="1" hidden="1">
      <c r="G2921" s="152"/>
      <c r="K2921" s="128"/>
      <c r="M2921" s="114"/>
      <c r="N2921" s="114"/>
      <c r="O2921" s="114"/>
      <c r="P2921" s="114"/>
      <c r="Q2921" s="114"/>
      <c r="R2921" s="114"/>
      <c r="S2921" s="114"/>
      <c r="T2921" s="114"/>
    </row>
    <row r="2922" spans="7:20" s="145" customFormat="1" hidden="1">
      <c r="G2922" s="152"/>
      <c r="K2922" s="128"/>
      <c r="M2922" s="114"/>
      <c r="N2922" s="114"/>
      <c r="O2922" s="114"/>
      <c r="P2922" s="114"/>
      <c r="Q2922" s="114"/>
      <c r="R2922" s="114"/>
      <c r="S2922" s="114"/>
      <c r="T2922" s="114"/>
    </row>
    <row r="2923" spans="7:20" s="145" customFormat="1" hidden="1">
      <c r="G2923" s="152"/>
      <c r="K2923" s="128"/>
      <c r="M2923" s="114"/>
      <c r="N2923" s="114"/>
      <c r="O2923" s="114"/>
      <c r="P2923" s="114"/>
      <c r="Q2923" s="114"/>
      <c r="R2923" s="114"/>
      <c r="S2923" s="114"/>
      <c r="T2923" s="114"/>
    </row>
    <row r="2924" spans="7:20" s="145" customFormat="1" hidden="1">
      <c r="G2924" s="152"/>
      <c r="K2924" s="128"/>
      <c r="M2924" s="114"/>
      <c r="N2924" s="114"/>
      <c r="O2924" s="114"/>
      <c r="P2924" s="114"/>
      <c r="Q2924" s="114"/>
      <c r="R2924" s="114"/>
      <c r="S2924" s="114"/>
      <c r="T2924" s="114"/>
    </row>
    <row r="2925" spans="7:20" s="145" customFormat="1" hidden="1">
      <c r="G2925" s="152"/>
      <c r="K2925" s="128"/>
      <c r="M2925" s="114"/>
      <c r="N2925" s="114"/>
      <c r="O2925" s="114"/>
      <c r="P2925" s="114"/>
      <c r="Q2925" s="114"/>
      <c r="R2925" s="114"/>
      <c r="S2925" s="114"/>
      <c r="T2925" s="114"/>
    </row>
    <row r="2926" spans="7:20" s="145" customFormat="1" hidden="1">
      <c r="G2926" s="152"/>
      <c r="K2926" s="128"/>
      <c r="M2926" s="114"/>
      <c r="N2926" s="114"/>
      <c r="O2926" s="114"/>
      <c r="P2926" s="114"/>
      <c r="Q2926" s="114"/>
      <c r="R2926" s="114"/>
      <c r="S2926" s="114"/>
      <c r="T2926" s="114"/>
    </row>
    <row r="2927" spans="7:20" s="145" customFormat="1" hidden="1">
      <c r="G2927" s="152"/>
      <c r="K2927" s="128"/>
      <c r="M2927" s="114"/>
      <c r="N2927" s="114"/>
      <c r="O2927" s="114"/>
      <c r="P2927" s="114"/>
      <c r="Q2927" s="114"/>
      <c r="R2927" s="114"/>
      <c r="S2927" s="114"/>
      <c r="T2927" s="114"/>
    </row>
    <row r="2928" spans="7:20" s="145" customFormat="1" hidden="1">
      <c r="G2928" s="152"/>
      <c r="K2928" s="128"/>
      <c r="M2928" s="114"/>
      <c r="N2928" s="114"/>
      <c r="O2928" s="114"/>
      <c r="P2928" s="114"/>
      <c r="Q2928" s="114"/>
      <c r="R2928" s="114"/>
      <c r="S2928" s="114"/>
      <c r="T2928" s="114"/>
    </row>
    <row r="2929" spans="7:20" s="145" customFormat="1" hidden="1">
      <c r="G2929" s="152"/>
      <c r="K2929" s="128"/>
      <c r="M2929" s="114"/>
      <c r="N2929" s="114"/>
      <c r="O2929" s="114"/>
      <c r="P2929" s="114"/>
      <c r="Q2929" s="114"/>
      <c r="R2929" s="114"/>
      <c r="S2929" s="114"/>
      <c r="T2929" s="114"/>
    </row>
    <row r="2930" spans="7:20" s="145" customFormat="1" hidden="1">
      <c r="G2930" s="152"/>
      <c r="K2930" s="128"/>
      <c r="M2930" s="114"/>
      <c r="N2930" s="114"/>
      <c r="O2930" s="114"/>
      <c r="P2930" s="114"/>
      <c r="Q2930" s="114"/>
      <c r="R2930" s="114"/>
      <c r="S2930" s="114"/>
      <c r="T2930" s="114"/>
    </row>
    <row r="2931" spans="7:20" s="145" customFormat="1" hidden="1">
      <c r="G2931" s="152"/>
      <c r="K2931" s="128"/>
      <c r="M2931" s="114"/>
      <c r="N2931" s="114"/>
      <c r="O2931" s="114"/>
      <c r="P2931" s="114"/>
      <c r="Q2931" s="114"/>
      <c r="R2931" s="114"/>
      <c r="S2931" s="114"/>
      <c r="T2931" s="114"/>
    </row>
    <row r="2932" spans="7:20" s="145" customFormat="1" hidden="1">
      <c r="G2932" s="152"/>
      <c r="K2932" s="128"/>
      <c r="M2932" s="114"/>
      <c r="N2932" s="114"/>
      <c r="O2932" s="114"/>
      <c r="P2932" s="114"/>
      <c r="Q2932" s="114"/>
      <c r="R2932" s="114"/>
      <c r="S2932" s="114"/>
      <c r="T2932" s="114"/>
    </row>
    <row r="2933" spans="7:20" s="145" customFormat="1" hidden="1">
      <c r="G2933" s="152"/>
      <c r="K2933" s="128"/>
      <c r="M2933" s="114"/>
      <c r="N2933" s="114"/>
      <c r="O2933" s="114"/>
      <c r="P2933" s="114"/>
      <c r="Q2933" s="114"/>
      <c r="R2933" s="114"/>
      <c r="S2933" s="114"/>
      <c r="T2933" s="114"/>
    </row>
    <row r="2934" spans="7:20" s="145" customFormat="1" hidden="1">
      <c r="G2934" s="152"/>
      <c r="K2934" s="128"/>
      <c r="M2934" s="114"/>
      <c r="N2934" s="114"/>
      <c r="O2934" s="114"/>
      <c r="P2934" s="114"/>
      <c r="Q2934" s="114"/>
      <c r="R2934" s="114"/>
      <c r="S2934" s="114"/>
      <c r="T2934" s="114"/>
    </row>
    <row r="2935" spans="7:20" s="145" customFormat="1" hidden="1">
      <c r="G2935" s="152"/>
      <c r="K2935" s="128"/>
      <c r="M2935" s="114"/>
      <c r="N2935" s="114"/>
      <c r="O2935" s="114"/>
      <c r="P2935" s="114"/>
      <c r="Q2935" s="114"/>
      <c r="R2935" s="114"/>
      <c r="S2935" s="114"/>
      <c r="T2935" s="114"/>
    </row>
    <row r="2936" spans="7:20" s="145" customFormat="1" hidden="1">
      <c r="G2936" s="152"/>
      <c r="K2936" s="128"/>
      <c r="M2936" s="114"/>
      <c r="N2936" s="114"/>
      <c r="O2936" s="114"/>
      <c r="P2936" s="114"/>
      <c r="Q2936" s="114"/>
      <c r="R2936" s="114"/>
      <c r="S2936" s="114"/>
      <c r="T2936" s="114"/>
    </row>
    <row r="2937" spans="7:20" s="145" customFormat="1" hidden="1">
      <c r="G2937" s="152"/>
      <c r="K2937" s="128"/>
      <c r="M2937" s="114"/>
      <c r="N2937" s="114"/>
      <c r="O2937" s="114"/>
      <c r="P2937" s="114"/>
      <c r="Q2937" s="114"/>
      <c r="R2937" s="114"/>
      <c r="S2937" s="114"/>
      <c r="T2937" s="114"/>
    </row>
    <row r="2938" spans="7:20" s="145" customFormat="1" hidden="1">
      <c r="G2938" s="152"/>
      <c r="K2938" s="128"/>
      <c r="M2938" s="114"/>
      <c r="N2938" s="114"/>
      <c r="O2938" s="114"/>
      <c r="P2938" s="114"/>
      <c r="Q2938" s="114"/>
      <c r="R2938" s="114"/>
      <c r="S2938" s="114"/>
      <c r="T2938" s="114"/>
    </row>
    <row r="2939" spans="7:20" s="145" customFormat="1" hidden="1">
      <c r="G2939" s="152"/>
      <c r="K2939" s="128"/>
      <c r="M2939" s="114"/>
      <c r="N2939" s="114"/>
      <c r="O2939" s="114"/>
      <c r="P2939" s="114"/>
      <c r="Q2939" s="114"/>
      <c r="R2939" s="114"/>
      <c r="S2939" s="114"/>
      <c r="T2939" s="114"/>
    </row>
    <row r="2940" spans="7:20" s="145" customFormat="1" hidden="1">
      <c r="G2940" s="152"/>
      <c r="K2940" s="128"/>
      <c r="M2940" s="114"/>
      <c r="N2940" s="114"/>
      <c r="O2940" s="114"/>
      <c r="P2940" s="114"/>
      <c r="Q2940" s="114"/>
      <c r="R2940" s="114"/>
      <c r="S2940" s="114"/>
      <c r="T2940" s="114"/>
    </row>
    <row r="2941" spans="7:20" s="145" customFormat="1" hidden="1">
      <c r="G2941" s="152"/>
      <c r="K2941" s="128"/>
      <c r="M2941" s="114"/>
      <c r="N2941" s="114"/>
      <c r="O2941" s="114"/>
      <c r="P2941" s="114"/>
      <c r="Q2941" s="114"/>
      <c r="R2941" s="114"/>
      <c r="S2941" s="114"/>
      <c r="T2941" s="114"/>
    </row>
    <row r="2942" spans="7:20" s="145" customFormat="1" hidden="1">
      <c r="G2942" s="152"/>
      <c r="K2942" s="128"/>
      <c r="M2942" s="114"/>
      <c r="N2942" s="114"/>
      <c r="O2942" s="114"/>
      <c r="P2942" s="114"/>
      <c r="Q2942" s="114"/>
      <c r="R2942" s="114"/>
      <c r="S2942" s="114"/>
      <c r="T2942" s="114"/>
    </row>
    <row r="2943" spans="7:20" s="145" customFormat="1" hidden="1">
      <c r="G2943" s="152"/>
      <c r="K2943" s="128"/>
      <c r="M2943" s="114"/>
      <c r="N2943" s="114"/>
      <c r="O2943" s="114"/>
      <c r="P2943" s="114"/>
      <c r="Q2943" s="114"/>
      <c r="R2943" s="114"/>
      <c r="S2943" s="114"/>
      <c r="T2943" s="114"/>
    </row>
    <row r="2944" spans="7:20" s="145" customFormat="1" hidden="1">
      <c r="G2944" s="152"/>
      <c r="K2944" s="128"/>
      <c r="M2944" s="114"/>
      <c r="N2944" s="114"/>
      <c r="O2944" s="114"/>
      <c r="P2944" s="114"/>
      <c r="Q2944" s="114"/>
      <c r="R2944" s="114"/>
      <c r="S2944" s="114"/>
      <c r="T2944" s="114"/>
    </row>
    <row r="2945" spans="7:20" s="145" customFormat="1" hidden="1">
      <c r="G2945" s="152"/>
      <c r="K2945" s="128"/>
      <c r="M2945" s="114"/>
      <c r="N2945" s="114"/>
      <c r="O2945" s="114"/>
      <c r="P2945" s="114"/>
      <c r="Q2945" s="114"/>
      <c r="R2945" s="114"/>
      <c r="S2945" s="114"/>
      <c r="T2945" s="114"/>
    </row>
    <row r="2946" spans="7:20" s="145" customFormat="1" hidden="1">
      <c r="G2946" s="152"/>
      <c r="K2946" s="128"/>
      <c r="M2946" s="114"/>
      <c r="N2946" s="114"/>
      <c r="O2946" s="114"/>
      <c r="P2946" s="114"/>
      <c r="Q2946" s="114"/>
      <c r="R2946" s="114"/>
      <c r="S2946" s="114"/>
      <c r="T2946" s="114"/>
    </row>
    <row r="2947" spans="7:20" s="145" customFormat="1" hidden="1">
      <c r="G2947" s="152"/>
      <c r="K2947" s="128"/>
      <c r="M2947" s="114"/>
      <c r="N2947" s="114"/>
      <c r="O2947" s="114"/>
      <c r="P2947" s="114"/>
      <c r="Q2947" s="114"/>
      <c r="R2947" s="114"/>
      <c r="S2947" s="114"/>
      <c r="T2947" s="114"/>
    </row>
    <row r="2948" spans="7:20" s="145" customFormat="1" hidden="1">
      <c r="G2948" s="152"/>
      <c r="K2948" s="128"/>
      <c r="M2948" s="114"/>
      <c r="N2948" s="114"/>
      <c r="O2948" s="114"/>
      <c r="P2948" s="114"/>
      <c r="Q2948" s="114"/>
      <c r="R2948" s="114"/>
      <c r="S2948" s="114"/>
      <c r="T2948" s="114"/>
    </row>
    <row r="2949" spans="7:20" s="145" customFormat="1" hidden="1">
      <c r="G2949" s="152"/>
      <c r="K2949" s="128"/>
      <c r="M2949" s="114"/>
      <c r="N2949" s="114"/>
      <c r="O2949" s="114"/>
      <c r="P2949" s="114"/>
      <c r="Q2949" s="114"/>
      <c r="R2949" s="114"/>
      <c r="S2949" s="114"/>
      <c r="T2949" s="114"/>
    </row>
    <row r="2950" spans="7:20" s="145" customFormat="1" hidden="1">
      <c r="G2950" s="152"/>
      <c r="K2950" s="128"/>
      <c r="M2950" s="114"/>
      <c r="N2950" s="114"/>
      <c r="O2950" s="114"/>
      <c r="P2950" s="114"/>
      <c r="Q2950" s="114"/>
      <c r="R2950" s="114"/>
      <c r="S2950" s="114"/>
      <c r="T2950" s="114"/>
    </row>
  </sheetData>
  <sheetCalcPr fullCalcOnLoad="1"/>
  <sheetProtection password="CA51" sheet="1" objects="1" scenarios="1"/>
  <phoneticPr fontId="5" type="noConversion"/>
  <dataValidations count="3">
    <dataValidation type="list" allowBlank="1" showInputMessage="1" showErrorMessage="1" sqref="D3">
      <formula1>$M$3:$M$4</formula1>
    </dataValidation>
    <dataValidation type="list" allowBlank="1" showInputMessage="1" showErrorMessage="1" sqref="K3">
      <formula1>V4:V11</formula1>
    </dataValidation>
    <dataValidation type="list" allowBlank="1" showInputMessage="1" showErrorMessage="1" sqref="K25">
      <formula1>$V$12:$V$13</formula1>
    </dataValidation>
  </dataValidations>
  <printOptions horizontalCentered="1"/>
  <pageMargins left="0.25" right="0.25" top="0.35000000000000003" bottom="0.35000000000000003" header="0.30000000000000004" footer="0.30000000000000004"/>
  <pageSetup orientation="landscape"/>
  <drawing r:id="rId1"/>
  <extLst>
    <ext xmlns:mx="http://schemas.microsoft.com/office/mac/excel/2008/main" uri="http://schemas.microsoft.com/office/mac/excel/2008/main">
      <mx:PLV Mode="1"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B1:Z2907"/>
  <sheetViews>
    <sheetView showGridLines="0" view="pageLayout" zoomScale="75" workbookViewId="0">
      <selection activeCell="D11" sqref="D11"/>
    </sheetView>
  </sheetViews>
  <sheetFormatPr baseColWidth="10" defaultColWidth="8.83203125" defaultRowHeight="14"/>
  <cols>
    <col min="1" max="1" width="3.1640625" style="145" customWidth="1"/>
    <col min="2" max="2" width="24.83203125" style="145" customWidth="1"/>
    <col min="3" max="4" width="14.1640625" style="145" customWidth="1"/>
    <col min="5" max="5" width="12" style="145" customWidth="1"/>
    <col min="6" max="6" width="9.33203125" style="145" customWidth="1"/>
    <col min="7" max="7" width="9.5" style="152" hidden="1" customWidth="1"/>
    <col min="8" max="8" width="9.6640625" style="145" customWidth="1"/>
    <col min="9" max="9" width="6.6640625" style="145" customWidth="1"/>
    <col min="10" max="10" width="10.5" style="145" customWidth="1"/>
    <col min="11" max="11" width="10.1640625" style="145" customWidth="1"/>
    <col min="12" max="12" width="3.1640625" style="145" customWidth="1"/>
    <col min="13" max="13" width="53.33203125" style="114" hidden="1" customWidth="1"/>
    <col min="14" max="14" width="11.33203125" style="114" hidden="1" customWidth="1"/>
    <col min="15" max="15" width="17.83203125" style="114" hidden="1" customWidth="1"/>
    <col min="16" max="16" width="10.5" style="114" hidden="1" customWidth="1"/>
    <col min="17" max="17" width="19.1640625" style="114" hidden="1" customWidth="1"/>
    <col min="18" max="18" width="18.33203125" style="114" hidden="1" customWidth="1"/>
    <col min="19" max="19" width="25.6640625" style="114" hidden="1" customWidth="1"/>
    <col min="20" max="20" width="25.1640625" style="114" hidden="1" customWidth="1"/>
    <col min="21" max="26" width="8.83203125" style="145" hidden="1" customWidth="1"/>
    <col min="27" max="16384" width="8.83203125" style="145"/>
  </cols>
  <sheetData>
    <row r="1" spans="2:26" s="109" customFormat="1" ht="67" customHeight="1">
      <c r="B1" s="107"/>
      <c r="C1" s="108"/>
      <c r="D1" s="108"/>
      <c r="E1" s="108"/>
      <c r="F1" s="108"/>
      <c r="H1" s="110"/>
      <c r="I1" s="110"/>
      <c r="J1" s="111" t="s">
        <v>3</v>
      </c>
      <c r="K1" s="165"/>
      <c r="M1" s="113" t="s">
        <v>142</v>
      </c>
      <c r="N1" s="113" t="s">
        <v>143</v>
      </c>
      <c r="O1" s="113" t="s">
        <v>144</v>
      </c>
      <c r="P1" s="113" t="s">
        <v>4368</v>
      </c>
      <c r="Q1" s="113" t="s">
        <v>145</v>
      </c>
      <c r="R1" s="114" t="s">
        <v>4536</v>
      </c>
      <c r="S1" s="114" t="s">
        <v>3667</v>
      </c>
      <c r="T1" s="114" t="s">
        <v>3836</v>
      </c>
      <c r="U1" s="115"/>
    </row>
    <row r="2" spans="2:26" s="109" customFormat="1" ht="16" customHeight="1">
      <c r="C2" s="116"/>
      <c r="D2" s="116"/>
      <c r="E2" s="116"/>
      <c r="F2" s="116"/>
      <c r="H2" s="116"/>
      <c r="I2" s="116"/>
      <c r="J2" s="116"/>
      <c r="K2" s="116"/>
      <c r="M2" s="114" t="s">
        <v>146</v>
      </c>
      <c r="N2" s="118">
        <v>2.9</v>
      </c>
      <c r="O2" s="118">
        <v>0.8</v>
      </c>
      <c r="P2" s="119">
        <f>SUM(S2:T2)</f>
        <v>0.1</v>
      </c>
      <c r="Q2" s="120" t="s">
        <v>147</v>
      </c>
      <c r="R2" s="121" t="s">
        <v>4537</v>
      </c>
      <c r="S2" s="122">
        <v>0.1</v>
      </c>
      <c r="T2" s="120">
        <v>0</v>
      </c>
      <c r="U2" s="115"/>
    </row>
    <row r="3" spans="2:26" s="124" customFormat="1" ht="20" customHeight="1">
      <c r="B3" s="80" t="s">
        <v>20</v>
      </c>
      <c r="C3" s="86" t="s">
        <v>3817</v>
      </c>
      <c r="D3" s="123"/>
      <c r="E3" s="123"/>
      <c r="F3" s="123"/>
      <c r="H3" s="80" t="s">
        <v>82</v>
      </c>
      <c r="I3" s="155">
        <v>1</v>
      </c>
      <c r="J3" s="123"/>
      <c r="K3" s="123"/>
      <c r="L3" s="84"/>
      <c r="M3" s="114" t="s">
        <v>29</v>
      </c>
      <c r="N3" s="118">
        <v>1.3</v>
      </c>
      <c r="O3" s="120" t="s">
        <v>30</v>
      </c>
      <c r="P3" s="119">
        <f t="shared" ref="P3:P73" si="0">SUM(S3:T3)</f>
        <v>0.1</v>
      </c>
      <c r="Q3" s="122" t="s">
        <v>213</v>
      </c>
      <c r="R3" s="121" t="s">
        <v>4538</v>
      </c>
      <c r="S3" s="122">
        <v>0.1</v>
      </c>
      <c r="T3" s="120">
        <v>0</v>
      </c>
      <c r="U3" s="84"/>
    </row>
    <row r="4" spans="2:26" s="128" customFormat="1" ht="20" customHeight="1">
      <c r="B4" s="125"/>
      <c r="C4" s="126"/>
      <c r="D4" s="127"/>
      <c r="E4" s="127"/>
      <c r="F4" s="127"/>
      <c r="H4" s="127"/>
      <c r="I4" s="127"/>
      <c r="J4" s="127"/>
      <c r="K4" s="127"/>
      <c r="L4" s="123"/>
      <c r="M4" s="114" t="s">
        <v>214</v>
      </c>
      <c r="N4" s="118">
        <v>0.2</v>
      </c>
      <c r="O4" s="120" t="s">
        <v>30</v>
      </c>
      <c r="P4" s="119">
        <f t="shared" si="0"/>
        <v>0.1</v>
      </c>
      <c r="Q4" s="120" t="s">
        <v>30</v>
      </c>
      <c r="R4" s="121" t="s">
        <v>4539</v>
      </c>
      <c r="S4" s="122">
        <v>0.1</v>
      </c>
      <c r="T4" s="120">
        <v>0</v>
      </c>
      <c r="U4" s="123"/>
      <c r="V4" s="128">
        <v>1</v>
      </c>
      <c r="W4" s="129">
        <f>'Nutrient Calc'!F19</f>
        <v>30.312542857142855</v>
      </c>
      <c r="X4" s="130">
        <f>'Nutrient Calc'!F20</f>
        <v>22.73440714285714</v>
      </c>
      <c r="Y4" s="130">
        <f>'Nutrient Calc'!F21</f>
        <v>8.4201507936507927</v>
      </c>
      <c r="Z4" s="130">
        <f>'Nutrient Calc'!F22</f>
        <v>1.6840301587301585</v>
      </c>
    </row>
    <row r="5" spans="2:26" s="128" customFormat="1" ht="20" customHeight="1">
      <c r="B5" s="132" t="s">
        <v>3707</v>
      </c>
      <c r="C5" s="133" t="s">
        <v>4142</v>
      </c>
      <c r="D5" s="133" t="s">
        <v>4535</v>
      </c>
      <c r="E5" s="133" t="s">
        <v>4368</v>
      </c>
      <c r="F5" s="134" t="s">
        <v>4187</v>
      </c>
      <c r="G5" s="134" t="s">
        <v>4188</v>
      </c>
      <c r="H5" s="135" t="s">
        <v>4189</v>
      </c>
      <c r="I5" s="136"/>
      <c r="J5" s="127"/>
      <c r="K5" s="127"/>
      <c r="L5" s="123"/>
      <c r="M5" s="114" t="s">
        <v>215</v>
      </c>
      <c r="N5" s="118">
        <v>4</v>
      </c>
      <c r="O5" s="118">
        <v>0.4</v>
      </c>
      <c r="P5" s="119">
        <f t="shared" si="0"/>
        <v>0.1</v>
      </c>
      <c r="Q5" s="120" t="s">
        <v>147</v>
      </c>
      <c r="R5" s="121" t="s">
        <v>4540</v>
      </c>
      <c r="S5" s="122">
        <v>0.1</v>
      </c>
      <c r="T5" s="120">
        <v>0</v>
      </c>
      <c r="U5" s="123"/>
      <c r="V5" s="128">
        <v>2</v>
      </c>
    </row>
    <row r="6" spans="2:26" s="124" customFormat="1" ht="20" customHeight="1">
      <c r="B6" s="137" t="s">
        <v>4531</v>
      </c>
      <c r="C6" s="138">
        <f>32*$H$6/100</f>
        <v>25.44</v>
      </c>
      <c r="D6" s="138">
        <f>O676*$H$6/100</f>
        <v>0</v>
      </c>
      <c r="E6" s="138">
        <f>P676*$H$6/100</f>
        <v>4.4043000000000001</v>
      </c>
      <c r="F6" s="139">
        <f>Q676*$H$6/100</f>
        <v>0.47699999999999998</v>
      </c>
      <c r="G6" s="140">
        <f>R676*$H$6/100</f>
        <v>117.66</v>
      </c>
      <c r="H6" s="131">
        <f>106*C26/40</f>
        <v>79.5</v>
      </c>
      <c r="I6" s="141"/>
      <c r="J6" s="142"/>
      <c r="K6" s="142"/>
      <c r="L6" s="84"/>
      <c r="M6" s="114" t="s">
        <v>216</v>
      </c>
      <c r="N6" s="118">
        <v>6.1</v>
      </c>
      <c r="O6" s="120" t="s">
        <v>147</v>
      </c>
      <c r="P6" s="119">
        <f t="shared" si="0"/>
        <v>0.1</v>
      </c>
      <c r="Q6" s="122">
        <v>2.5</v>
      </c>
      <c r="R6" s="120" t="s">
        <v>147</v>
      </c>
      <c r="S6" s="122">
        <v>0.1</v>
      </c>
      <c r="T6" s="120">
        <v>0</v>
      </c>
      <c r="U6" s="84"/>
      <c r="V6" s="124">
        <v>3</v>
      </c>
    </row>
    <row r="7" spans="2:26" s="124" customFormat="1" ht="20" customHeight="1">
      <c r="B7" s="137" t="s">
        <v>3818</v>
      </c>
      <c r="C7" s="138">
        <f>N865*$H$7/100</f>
        <v>3.0359999999999996</v>
      </c>
      <c r="D7" s="138">
        <f>O865*$H$7/100</f>
        <v>15.8125</v>
      </c>
      <c r="E7" s="138">
        <f>P865*$H$7/100</f>
        <v>1.8426833333333332</v>
      </c>
      <c r="F7" s="139">
        <f>Q865*$H$7/100</f>
        <v>7.5899999999999995E-2</v>
      </c>
      <c r="G7" s="140">
        <f>R2600*$H$7/100</f>
        <v>33.311666666666667</v>
      </c>
      <c r="H7" s="131">
        <f>55*D26/30</f>
        <v>42.166666666666664</v>
      </c>
      <c r="I7" s="141"/>
      <c r="J7" s="143"/>
      <c r="K7" s="143"/>
      <c r="M7" s="114" t="s">
        <v>218</v>
      </c>
      <c r="N7" s="118">
        <v>21.1</v>
      </c>
      <c r="O7" s="118">
        <v>6.9</v>
      </c>
      <c r="P7" s="119">
        <f t="shared" si="0"/>
        <v>0.1</v>
      </c>
      <c r="Q7" s="122">
        <v>4.43</v>
      </c>
      <c r="R7" s="121" t="s">
        <v>4541</v>
      </c>
      <c r="S7" s="122">
        <v>0.1</v>
      </c>
      <c r="T7" s="120">
        <v>0</v>
      </c>
      <c r="U7" s="84"/>
      <c r="V7" s="124">
        <v>4</v>
      </c>
    </row>
    <row r="8" spans="2:26" s="145" customFormat="1" ht="20" customHeight="1">
      <c r="B8" s="137" t="s">
        <v>38</v>
      </c>
      <c r="C8" s="138">
        <f>N1527*$H$8/100</f>
        <v>1.0909090909090908E-2</v>
      </c>
      <c r="D8" s="138">
        <f>O1527*$H$8/100</f>
        <v>5.8181818181818182E-2</v>
      </c>
      <c r="E8" s="138">
        <f>P1527*$H$8/100</f>
        <v>7.2727272727272724E-2</v>
      </c>
      <c r="F8" s="139" t="str">
        <f>Q1527</f>
        <v>Tr</v>
      </c>
      <c r="G8" s="140">
        <f>R1971*$H$8/100</f>
        <v>9.127272727272727</v>
      </c>
      <c r="H8" s="131">
        <f>5*E26/11</f>
        <v>3.6363636363636362</v>
      </c>
      <c r="I8" s="141"/>
      <c r="J8" s="143"/>
      <c r="K8" s="143"/>
      <c r="M8" s="114" t="s">
        <v>220</v>
      </c>
      <c r="N8" s="118">
        <v>21.2</v>
      </c>
      <c r="O8" s="118">
        <v>7</v>
      </c>
      <c r="P8" s="119">
        <f t="shared" si="0"/>
        <v>0.1</v>
      </c>
      <c r="Q8" s="122" t="s">
        <v>221</v>
      </c>
      <c r="R8" s="121" t="s">
        <v>4542</v>
      </c>
      <c r="S8" s="122">
        <v>0.1</v>
      </c>
      <c r="T8" s="120">
        <v>0</v>
      </c>
      <c r="U8" s="115"/>
      <c r="V8" s="145">
        <v>5</v>
      </c>
    </row>
    <row r="9" spans="2:26" s="145" customFormat="1" ht="20" customHeight="1">
      <c r="B9" s="137" t="s">
        <v>36</v>
      </c>
      <c r="C9" s="138">
        <f>N1823*$H$9/100</f>
        <v>0.42933333333333334</v>
      </c>
      <c r="D9" s="138">
        <f>O1823*$H$9/100</f>
        <v>4.4006666666666661</v>
      </c>
      <c r="E9" s="138">
        <f>P1823*$H$9/100</f>
        <v>0.45079999999999998</v>
      </c>
      <c r="F9" s="139">
        <f>Q1823*$H$9/100</f>
        <v>2.6833333333333334E-2</v>
      </c>
      <c r="G9" s="140">
        <f>R455*$H$9/100</f>
        <v>10.196666666666665</v>
      </c>
      <c r="H9" s="131">
        <f>70*D26/30</f>
        <v>53.666666666666664</v>
      </c>
      <c r="I9" s="141"/>
      <c r="J9" s="143"/>
      <c r="K9" s="143"/>
      <c r="M9" s="114" t="s">
        <v>222</v>
      </c>
      <c r="N9" s="118">
        <v>7.8</v>
      </c>
      <c r="O9" s="118">
        <v>2.5</v>
      </c>
      <c r="P9" s="119">
        <f t="shared" si="0"/>
        <v>0.1</v>
      </c>
      <c r="Q9" s="122" t="s">
        <v>223</v>
      </c>
      <c r="R9" s="121" t="s">
        <v>4543</v>
      </c>
      <c r="S9" s="122">
        <v>0.1</v>
      </c>
      <c r="T9" s="120">
        <v>0</v>
      </c>
      <c r="U9" s="115"/>
      <c r="V9" s="145">
        <v>6</v>
      </c>
    </row>
    <row r="10" spans="2:26" s="145" customFormat="1" ht="20" customHeight="1">
      <c r="B10" s="137" t="s">
        <v>37</v>
      </c>
      <c r="C10" s="138">
        <f>N1820*$H$10/100</f>
        <v>4.5999999999999999E-2</v>
      </c>
      <c r="D10" s="138">
        <f>O1820*$H$10/100</f>
        <v>0.621</v>
      </c>
      <c r="E10" s="138">
        <f>P1820*$H$10/100</f>
        <v>5.9800000000000006E-2</v>
      </c>
      <c r="F10" s="139" t="str">
        <f>Q1820</f>
        <v>Tr</v>
      </c>
      <c r="G10" s="140">
        <f>R1791*$H$10/100</f>
        <v>68.923333333333346</v>
      </c>
      <c r="H10" s="146">
        <f>10*D26/30</f>
        <v>7.666666666666667</v>
      </c>
      <c r="I10" s="141"/>
      <c r="J10" s="142"/>
      <c r="K10" s="142"/>
      <c r="M10" s="114" t="s">
        <v>165</v>
      </c>
      <c r="N10" s="118">
        <v>3</v>
      </c>
      <c r="O10" s="118">
        <v>0.3</v>
      </c>
      <c r="P10" s="119">
        <f t="shared" si="0"/>
        <v>0.1</v>
      </c>
      <c r="Q10" s="122" t="s">
        <v>166</v>
      </c>
      <c r="R10" s="121" t="s">
        <v>4538</v>
      </c>
      <c r="S10" s="122">
        <v>0.1</v>
      </c>
      <c r="T10" s="120">
        <v>0</v>
      </c>
      <c r="U10" s="115"/>
      <c r="V10" s="145">
        <v>7</v>
      </c>
    </row>
    <row r="11" spans="2:26" s="145" customFormat="1" ht="20" customHeight="1">
      <c r="B11" s="147" t="s">
        <v>4281</v>
      </c>
      <c r="C11" s="148" t="str">
        <f>N1783</f>
        <v>Tr</v>
      </c>
      <c r="D11" s="148">
        <f>O1783*$H$11/100</f>
        <v>0</v>
      </c>
      <c r="E11" s="148">
        <f>P1783*$H$11/100</f>
        <v>3.7999999999999999E-2</v>
      </c>
      <c r="F11" s="149">
        <f>Q1783*$H$11/100</f>
        <v>0.71499999999999997</v>
      </c>
      <c r="G11" s="150" t="str">
        <f>R1817</f>
        <v>35</v>
      </c>
      <c r="H11" s="146">
        <f>5*F26/2</f>
        <v>5</v>
      </c>
      <c r="I11" s="141"/>
      <c r="J11" s="142"/>
      <c r="K11" s="142"/>
      <c r="M11" s="114" t="s">
        <v>280</v>
      </c>
      <c r="N11" s="118">
        <v>3.5</v>
      </c>
      <c r="O11" s="118">
        <v>0.3</v>
      </c>
      <c r="P11" s="119">
        <f t="shared" si="0"/>
        <v>0.1</v>
      </c>
      <c r="Q11" s="122" t="s">
        <v>166</v>
      </c>
      <c r="R11" s="121" t="s">
        <v>4544</v>
      </c>
      <c r="S11" s="122">
        <v>0.1</v>
      </c>
      <c r="T11" s="120">
        <v>0</v>
      </c>
      <c r="U11" s="115"/>
      <c r="V11" s="145">
        <v>8</v>
      </c>
    </row>
    <row r="12" spans="2:26" s="145" customFormat="1" ht="20" customHeight="1">
      <c r="B12" s="147" t="s">
        <v>4280</v>
      </c>
      <c r="C12" s="148">
        <f>N1971*$H$12/100</f>
        <v>0.1594666666666667</v>
      </c>
      <c r="D12" s="148">
        <f>O1971*$H$12/100</f>
        <v>0.98133333333333339</v>
      </c>
      <c r="E12" s="148">
        <f>P1971*$H$12/100</f>
        <v>2.9133333333333334E-2</v>
      </c>
      <c r="F12" s="149">
        <f>Q1971*$H$12/100</f>
        <v>2.1313333333333337E-2</v>
      </c>
      <c r="G12" s="151">
        <f>R1975*$H$8/100</f>
        <v>0.83636363636363642</v>
      </c>
      <c r="H12" s="146">
        <f>2*D26/30</f>
        <v>1.5333333333333334</v>
      </c>
      <c r="I12" s="141"/>
      <c r="J12" s="142"/>
      <c r="K12" s="142"/>
      <c r="M12" s="114" t="s">
        <v>281</v>
      </c>
      <c r="N12" s="118">
        <v>0.5</v>
      </c>
      <c r="O12" s="118">
        <v>13.7</v>
      </c>
      <c r="P12" s="119">
        <f t="shared" si="0"/>
        <v>0.06</v>
      </c>
      <c r="Q12" s="120" t="s">
        <v>30</v>
      </c>
      <c r="R12" s="121" t="s">
        <v>4545</v>
      </c>
      <c r="S12" s="122">
        <v>0.06</v>
      </c>
      <c r="T12" s="120">
        <v>0</v>
      </c>
      <c r="U12" s="115"/>
      <c r="V12" s="145" t="s">
        <v>60</v>
      </c>
    </row>
    <row r="13" spans="2:26" s="145" customFormat="1" ht="20" customHeight="1">
      <c r="B13" s="137" t="str">
        <f>M2455</f>
        <v>Salt</v>
      </c>
      <c r="C13" s="138">
        <f>N2455*$H$13/100</f>
        <v>0</v>
      </c>
      <c r="D13" s="138">
        <f>O2455*$H$13/100</f>
        <v>0</v>
      </c>
      <c r="E13" s="138">
        <f>P2455*$H$13/100</f>
        <v>0</v>
      </c>
      <c r="F13" s="139">
        <f>Q2455*$H$13/100</f>
        <v>0</v>
      </c>
      <c r="G13" s="140">
        <f>R1217*$H$13/100</f>
        <v>1.6866666666666668</v>
      </c>
      <c r="H13" s="131">
        <f>5*D26/30</f>
        <v>3.8333333333333335</v>
      </c>
      <c r="I13" s="141"/>
      <c r="J13" s="142"/>
      <c r="K13" s="142"/>
      <c r="M13" s="114" t="s">
        <v>282</v>
      </c>
      <c r="N13" s="118">
        <v>25.2</v>
      </c>
      <c r="O13" s="118">
        <v>0</v>
      </c>
      <c r="P13" s="119">
        <f t="shared" si="0"/>
        <v>0.06</v>
      </c>
      <c r="Q13" s="122" t="s">
        <v>283</v>
      </c>
      <c r="R13" s="121" t="s">
        <v>4546</v>
      </c>
      <c r="S13" s="122">
        <v>0.06</v>
      </c>
      <c r="T13" s="120">
        <v>0</v>
      </c>
      <c r="U13" s="115"/>
      <c r="V13" s="145" t="s">
        <v>61</v>
      </c>
    </row>
    <row r="14" spans="2:26" s="145" customFormat="1" ht="20" customHeight="1">
      <c r="B14" s="147" t="s">
        <v>3822</v>
      </c>
      <c r="C14" s="148">
        <f>N746*$H$14/100</f>
        <v>0.16799999999999998</v>
      </c>
      <c r="D14" s="148">
        <f>O746*$H$14/100</f>
        <v>9.6727272727272717E-2</v>
      </c>
      <c r="E14" s="148">
        <f>P746*$H$14/100</f>
        <v>0.31665454545454547</v>
      </c>
      <c r="F14" s="149">
        <f>Q746*$H$14/100</f>
        <v>7.6363636363636356E-3</v>
      </c>
      <c r="G14" s="151">
        <f>R1973*$H$14/100</f>
        <v>1.0690909090909091</v>
      </c>
      <c r="H14" s="131">
        <f>7*E26/11</f>
        <v>5.0909090909090908</v>
      </c>
      <c r="I14" s="141"/>
      <c r="J14" s="142"/>
      <c r="K14" s="142"/>
      <c r="M14" s="114" t="s">
        <v>284</v>
      </c>
      <c r="N14" s="118">
        <v>17.600000000000001</v>
      </c>
      <c r="O14" s="120" t="s">
        <v>147</v>
      </c>
      <c r="P14" s="119">
        <f t="shared" si="0"/>
        <v>0.1</v>
      </c>
      <c r="Q14" s="120" t="s">
        <v>285</v>
      </c>
      <c r="R14" s="120" t="s">
        <v>147</v>
      </c>
      <c r="S14" s="122">
        <v>0.1</v>
      </c>
      <c r="T14" s="120">
        <v>0</v>
      </c>
      <c r="U14" s="115"/>
    </row>
    <row r="15" spans="2:26" s="145" customFormat="1" ht="20" customHeight="1">
      <c r="B15" s="125" t="s">
        <v>35</v>
      </c>
      <c r="C15" s="139">
        <f>N115*$H$15/100</f>
        <v>0.11272727272727273</v>
      </c>
      <c r="D15" s="139">
        <f t="shared" ref="D15:E15" si="1">O115*$H$15/100</f>
        <v>0.18545454545454543</v>
      </c>
      <c r="E15" s="139">
        <f t="shared" si="1"/>
        <v>0.75636363636363635</v>
      </c>
      <c r="F15" s="139" t="str">
        <f>Q115</f>
        <v>N</v>
      </c>
      <c r="G15" s="131"/>
      <c r="H15" s="131">
        <f>5*E26/11</f>
        <v>3.6363636363636362</v>
      </c>
      <c r="I15" s="141"/>
      <c r="J15" s="142"/>
      <c r="K15" s="142"/>
      <c r="M15" s="114" t="s">
        <v>296</v>
      </c>
      <c r="N15" s="118">
        <v>0.5</v>
      </c>
      <c r="O15" s="118">
        <v>57.6</v>
      </c>
      <c r="P15" s="119">
        <f t="shared" si="0"/>
        <v>0.1</v>
      </c>
      <c r="Q15" s="122" t="s">
        <v>166</v>
      </c>
      <c r="R15" s="121" t="s">
        <v>4547</v>
      </c>
      <c r="S15" s="122">
        <v>0.1</v>
      </c>
      <c r="T15" s="120">
        <v>0</v>
      </c>
      <c r="U15" s="115"/>
    </row>
    <row r="16" spans="2:26" s="145" customFormat="1" ht="20" customHeight="1">
      <c r="B16" s="125" t="s">
        <v>169</v>
      </c>
      <c r="C16" s="139">
        <f>N1973*$H$16/100</f>
        <v>0.12266666666666667</v>
      </c>
      <c r="D16" s="139">
        <f>O1973*$H$16/100</f>
        <v>0.65933333333333333</v>
      </c>
      <c r="E16" s="139">
        <f t="shared" ref="E16:F16" si="2">P1973*$H$16/100</f>
        <v>1.5333333333333334E-2</v>
      </c>
      <c r="F16" s="139">
        <f t="shared" si="2"/>
        <v>7.6666666666666671E-3</v>
      </c>
      <c r="G16" s="131"/>
      <c r="H16" s="131">
        <f>20*D26/30</f>
        <v>15.333333333333334</v>
      </c>
      <c r="I16" s="141"/>
      <c r="J16" s="142"/>
      <c r="K16" s="142"/>
      <c r="M16" s="114" t="s">
        <v>170</v>
      </c>
      <c r="N16" s="118">
        <v>0.1</v>
      </c>
      <c r="O16" s="118">
        <v>9.6999999999999993</v>
      </c>
      <c r="P16" s="119">
        <f t="shared" si="0"/>
        <v>0.1</v>
      </c>
      <c r="Q16" s="120" t="s">
        <v>30</v>
      </c>
      <c r="R16" s="121" t="s">
        <v>4548</v>
      </c>
      <c r="S16" s="120">
        <v>0.1</v>
      </c>
      <c r="T16" s="120">
        <v>0</v>
      </c>
      <c r="U16" s="115"/>
    </row>
    <row r="17" spans="2:21" s="145" customFormat="1" ht="20" customHeight="1">
      <c r="B17" s="125"/>
      <c r="C17" s="153"/>
      <c r="D17" s="153"/>
      <c r="E17" s="153"/>
      <c r="F17" s="153"/>
      <c r="G17" s="131"/>
      <c r="H17" s="131"/>
      <c r="I17" s="141"/>
      <c r="J17" s="142"/>
      <c r="K17" s="142"/>
      <c r="M17" s="114" t="s">
        <v>171</v>
      </c>
      <c r="N17" s="118">
        <v>0.3</v>
      </c>
      <c r="O17" s="118">
        <v>20.2</v>
      </c>
      <c r="P17" s="119">
        <f t="shared" si="0"/>
        <v>0.1</v>
      </c>
      <c r="Q17" s="122" t="s">
        <v>172</v>
      </c>
      <c r="R17" s="121" t="s">
        <v>4549</v>
      </c>
      <c r="S17" s="120">
        <v>0.1</v>
      </c>
      <c r="T17" s="120">
        <v>0</v>
      </c>
      <c r="U17" s="115"/>
    </row>
    <row r="18" spans="2:21" s="145" customFormat="1" ht="20" customHeight="1">
      <c r="B18" s="125"/>
      <c r="C18" s="153"/>
      <c r="D18" s="153"/>
      <c r="E18" s="153"/>
      <c r="F18" s="153"/>
      <c r="G18" s="131"/>
      <c r="H18" s="131"/>
      <c r="I18" s="141"/>
      <c r="J18" s="142"/>
      <c r="K18" s="142"/>
      <c r="M18" s="114"/>
      <c r="N18" s="118"/>
      <c r="O18" s="118"/>
      <c r="P18" s="119"/>
      <c r="Q18" s="122"/>
      <c r="R18" s="121"/>
      <c r="S18" s="120"/>
      <c r="T18" s="120"/>
      <c r="U18" s="115"/>
    </row>
    <row r="19" spans="2:21" s="145" customFormat="1" ht="20" customHeight="1">
      <c r="B19" s="125"/>
      <c r="C19" s="153"/>
      <c r="D19" s="153"/>
      <c r="E19" s="153"/>
      <c r="F19" s="153"/>
      <c r="G19" s="131"/>
      <c r="H19" s="131"/>
      <c r="I19" s="141"/>
      <c r="J19" s="142"/>
      <c r="K19" s="142"/>
      <c r="M19" s="114"/>
      <c r="N19" s="118"/>
      <c r="O19" s="118"/>
      <c r="P19" s="119"/>
      <c r="Q19" s="122"/>
      <c r="R19" s="121"/>
      <c r="S19" s="120"/>
      <c r="T19" s="120"/>
      <c r="U19" s="115"/>
    </row>
    <row r="20" spans="2:21" s="145" customFormat="1" ht="20" customHeight="1">
      <c r="B20" s="125"/>
      <c r="C20" s="153"/>
      <c r="D20" s="153"/>
      <c r="E20" s="153"/>
      <c r="F20" s="153"/>
      <c r="G20" s="131"/>
      <c r="H20" s="131"/>
      <c r="I20" s="141"/>
      <c r="J20" s="142"/>
      <c r="K20" s="142"/>
      <c r="M20" s="114"/>
      <c r="N20" s="118"/>
      <c r="O20" s="118"/>
      <c r="P20" s="119"/>
      <c r="Q20" s="122"/>
      <c r="R20" s="121"/>
      <c r="S20" s="120"/>
      <c r="T20" s="120"/>
      <c r="U20" s="115"/>
    </row>
    <row r="21" spans="2:21" s="145" customFormat="1" ht="20" customHeight="1">
      <c r="B21" s="125"/>
      <c r="C21" s="153"/>
      <c r="D21" s="153"/>
      <c r="E21" s="153"/>
      <c r="F21" s="153"/>
      <c r="G21" s="131"/>
      <c r="H21" s="131"/>
      <c r="I21" s="141"/>
      <c r="J21" s="142"/>
      <c r="K21" s="142"/>
      <c r="M21" s="114"/>
      <c r="N21" s="118"/>
      <c r="O21" s="118"/>
      <c r="P21" s="119"/>
      <c r="Q21" s="122"/>
      <c r="R21" s="121"/>
      <c r="S21" s="120"/>
      <c r="T21" s="120"/>
      <c r="U21" s="115"/>
    </row>
    <row r="22" spans="2:21" s="145" customFormat="1" ht="20" customHeight="1">
      <c r="B22" s="125"/>
      <c r="C22" s="153"/>
      <c r="D22" s="153"/>
      <c r="E22" s="153"/>
      <c r="F22" s="153"/>
      <c r="G22" s="131"/>
      <c r="H22" s="131"/>
      <c r="I22" s="141"/>
      <c r="J22" s="142"/>
      <c r="K22" s="142"/>
      <c r="M22" s="114"/>
      <c r="N22" s="118"/>
      <c r="O22" s="118"/>
      <c r="P22" s="119"/>
      <c r="Q22" s="122"/>
      <c r="R22" s="121"/>
      <c r="S22" s="120"/>
      <c r="T22" s="120"/>
      <c r="U22" s="115"/>
    </row>
    <row r="23" spans="2:21" s="145" customFormat="1" ht="20" customHeight="1">
      <c r="B23" s="125"/>
      <c r="C23" s="153"/>
      <c r="D23" s="153"/>
      <c r="E23" s="153"/>
      <c r="F23" s="153"/>
      <c r="G23" s="131"/>
      <c r="H23" s="131"/>
      <c r="I23" s="141"/>
      <c r="J23" s="142"/>
      <c r="K23" s="142"/>
      <c r="M23" s="114"/>
      <c r="N23" s="118"/>
      <c r="O23" s="118"/>
      <c r="P23" s="119"/>
      <c r="Q23" s="122"/>
      <c r="R23" s="121"/>
      <c r="S23" s="120"/>
      <c r="T23" s="120"/>
      <c r="U23" s="115"/>
    </row>
    <row r="24" spans="2:21" s="145" customFormat="1" ht="18">
      <c r="B24" s="125"/>
      <c r="C24" s="153"/>
      <c r="D24" s="153"/>
      <c r="E24" s="153"/>
      <c r="F24" s="153"/>
      <c r="G24" s="131"/>
      <c r="H24" s="131"/>
      <c r="I24" s="141"/>
      <c r="J24" s="142"/>
      <c r="K24" s="142"/>
      <c r="M24" s="114" t="s">
        <v>173</v>
      </c>
      <c r="N24" s="118">
        <v>0.2</v>
      </c>
      <c r="O24" s="118">
        <v>17.100000000000001</v>
      </c>
      <c r="P24" s="119">
        <f t="shared" si="0"/>
        <v>0.06</v>
      </c>
      <c r="Q24" s="122" t="s">
        <v>174</v>
      </c>
      <c r="R24" s="121" t="s">
        <v>4550</v>
      </c>
      <c r="S24" s="122">
        <v>0.06</v>
      </c>
      <c r="T24" s="120">
        <v>0</v>
      </c>
      <c r="U24" s="115"/>
    </row>
    <row r="25" spans="2:21" s="145" customFormat="1" ht="18">
      <c r="B25" s="137" t="s">
        <v>4191</v>
      </c>
      <c r="C25" s="129">
        <f>SUM(C6:C16)</f>
        <v>29.525103030303029</v>
      </c>
      <c r="D25" s="130">
        <f>SUM(D6:D16)</f>
        <v>22.815196969696963</v>
      </c>
      <c r="E25" s="130">
        <f>SUM(E6:E16)</f>
        <v>7.9857954545454541</v>
      </c>
      <c r="F25" s="130">
        <f>SUM(F6:F16)</f>
        <v>1.331349696969697</v>
      </c>
      <c r="G25" s="131"/>
      <c r="H25" s="131"/>
      <c r="I25" s="141" t="s">
        <v>4480</v>
      </c>
      <c r="J25" s="142"/>
      <c r="K25" s="154" t="s">
        <v>58</v>
      </c>
      <c r="M25" s="114" t="s">
        <v>175</v>
      </c>
      <c r="N25" s="118">
        <v>0.2</v>
      </c>
      <c r="O25" s="118">
        <v>14.3</v>
      </c>
      <c r="P25" s="119">
        <f t="shared" si="0"/>
        <v>0.2</v>
      </c>
      <c r="Q25" s="122" t="s">
        <v>176</v>
      </c>
      <c r="R25" s="121" t="s">
        <v>4551</v>
      </c>
      <c r="S25" s="122">
        <v>0.2</v>
      </c>
      <c r="T25" s="120">
        <v>0</v>
      </c>
      <c r="U25" s="115"/>
    </row>
    <row r="26" spans="2:21" s="145" customFormat="1" ht="18">
      <c r="B26" s="137" t="s">
        <v>4192</v>
      </c>
      <c r="C26" s="129">
        <f>ROUND(C27,0)</f>
        <v>30</v>
      </c>
      <c r="D26" s="130">
        <f t="shared" ref="D26:F26" si="3">ROUND(D27,0)</f>
        <v>23</v>
      </c>
      <c r="E26" s="129">
        <f t="shared" si="3"/>
        <v>8</v>
      </c>
      <c r="F26" s="130">
        <f t="shared" si="3"/>
        <v>2</v>
      </c>
      <c r="G26" s="131"/>
      <c r="H26" s="131"/>
      <c r="I26" s="141"/>
      <c r="J26" s="142"/>
      <c r="K26" s="142"/>
      <c r="M26" s="114"/>
      <c r="N26" s="118"/>
      <c r="O26" s="118"/>
      <c r="P26" s="119"/>
      <c r="Q26" s="122"/>
      <c r="R26" s="121"/>
      <c r="S26" s="122"/>
      <c r="T26" s="120"/>
      <c r="U26" s="115"/>
    </row>
    <row r="27" spans="2:21" s="145" customFormat="1" ht="18" hidden="1">
      <c r="B27" s="137"/>
      <c r="C27" s="130">
        <f>IF($I$3=1,(W4*1),IF($I$3=2,((W4*2)),IF($I$3=3,(W4*3),IF($I$3=4,((W4*4)),IF($I$3=5,(W4*5),IF($I$3=6,((W4*6)),IF($I$3=7,(W4*7),IF($I$3=8,((W4*8))))))))))</f>
        <v>30.312542857142855</v>
      </c>
      <c r="D27" s="130">
        <f>IF($I$3=1,(X4*1),IF($I$3=2,((X4*2)),IF($I$3=3,(X4*3),IF($I$3=4,((X4*4)),IF($I$3=5,(X4*5),IF($I$3=6,((X4*6)),IF($I$3=7,(X4*7),IF($I$3=8,((X4*8))))))))))</f>
        <v>22.73440714285714</v>
      </c>
      <c r="E27" s="130">
        <f>IF($I$3=1,(Y4*1),IF($I$3=2,((Y4*2)),IF($I$3=3,(Y4*3),IF($I$3=4,((Y4*4)),IF($I$3=5,(Y4*5),IF($I$3=6,((Y4*6)),IF($I$3=7,(Y4*7),IF($I$3=8,((Y4*8))))))))))</f>
        <v>8.4201507936507927</v>
      </c>
      <c r="F27" s="130">
        <f>IF($I$3=1,(Z4*1),IF($I$3=2,((Z4*2)),IF($I$3=3,(Z4*3),IF($I$3=4,((Z4*4)),IF($I$3=5,(Z4*5),IF($I$3=6,((Z4*6)),IF($I$3=7,(Z4*7),IF($I$3=8,((Z4*8))))))))))</f>
        <v>1.6840301587301585</v>
      </c>
      <c r="G27" s="131"/>
      <c r="H27" s="131"/>
      <c r="I27" s="141"/>
      <c r="J27" s="142"/>
      <c r="K27" s="142"/>
      <c r="M27" s="114" t="s">
        <v>177</v>
      </c>
      <c r="N27" s="118">
        <v>0.2</v>
      </c>
      <c r="O27" s="118">
        <v>11.4</v>
      </c>
      <c r="P27" s="119">
        <f t="shared" si="0"/>
        <v>0.1</v>
      </c>
      <c r="Q27" s="122" t="s">
        <v>174</v>
      </c>
      <c r="R27" s="121" t="s">
        <v>4552</v>
      </c>
      <c r="S27" s="122">
        <v>0.1</v>
      </c>
      <c r="T27" s="120">
        <v>0</v>
      </c>
      <c r="U27" s="115"/>
    </row>
    <row r="28" spans="2:21" s="145" customFormat="1" ht="18" hidden="1">
      <c r="B28" s="125"/>
      <c r="C28" s="153"/>
      <c r="D28" s="153"/>
      <c r="E28" s="153"/>
      <c r="F28" s="153"/>
      <c r="G28" s="131"/>
      <c r="H28" s="131"/>
      <c r="I28" s="141"/>
      <c r="J28" s="142"/>
      <c r="K28" s="142"/>
      <c r="M28" s="114" t="s">
        <v>178</v>
      </c>
      <c r="N28" s="118">
        <v>0.2</v>
      </c>
      <c r="O28" s="118">
        <v>9.6</v>
      </c>
      <c r="P28" s="119">
        <f t="shared" si="0"/>
        <v>0.1</v>
      </c>
      <c r="Q28" s="122" t="s">
        <v>176</v>
      </c>
      <c r="R28" s="121" t="s">
        <v>4553</v>
      </c>
      <c r="S28" s="122">
        <v>0.1</v>
      </c>
      <c r="T28" s="120">
        <v>0</v>
      </c>
      <c r="U28" s="115"/>
    </row>
    <row r="29" spans="2:21" s="145" customFormat="1" ht="18" hidden="1">
      <c r="B29" s="127"/>
      <c r="C29" s="161"/>
      <c r="D29" s="161"/>
      <c r="E29" s="161"/>
      <c r="F29" s="161"/>
      <c r="G29" s="115"/>
      <c r="H29" s="161"/>
      <c r="I29" s="153"/>
      <c r="J29" s="142"/>
      <c r="K29" s="142"/>
      <c r="M29" s="114" t="s">
        <v>305</v>
      </c>
      <c r="N29" s="118">
        <v>0.3</v>
      </c>
      <c r="O29" s="118">
        <v>8.9</v>
      </c>
      <c r="P29" s="119">
        <f t="shared" si="0"/>
        <v>0.1</v>
      </c>
      <c r="Q29" s="122" t="s">
        <v>176</v>
      </c>
      <c r="R29" s="121" t="s">
        <v>4548</v>
      </c>
      <c r="S29" s="122">
        <v>0.1</v>
      </c>
      <c r="T29" s="120">
        <v>0</v>
      </c>
      <c r="U29" s="115"/>
    </row>
    <row r="30" spans="2:21" s="145" customFormat="1" ht="18" hidden="1">
      <c r="B30" s="127"/>
      <c r="C30" s="157"/>
      <c r="D30" s="157"/>
      <c r="E30" s="157"/>
      <c r="F30" s="157"/>
      <c r="G30" s="115"/>
      <c r="H30" s="157"/>
      <c r="I30" s="162"/>
      <c r="J30" s="142"/>
      <c r="K30" s="142"/>
      <c r="M30" s="114" t="s">
        <v>306</v>
      </c>
      <c r="N30" s="118">
        <v>0.2</v>
      </c>
      <c r="O30" s="118">
        <v>6.5</v>
      </c>
      <c r="P30" s="119">
        <f t="shared" si="0"/>
        <v>0.2</v>
      </c>
      <c r="Q30" s="122" t="s">
        <v>51</v>
      </c>
      <c r="R30" s="121" t="s">
        <v>4554</v>
      </c>
      <c r="S30" s="122">
        <v>0.2</v>
      </c>
      <c r="T30" s="120">
        <v>0</v>
      </c>
      <c r="U30" s="115"/>
    </row>
    <row r="31" spans="2:21" s="145" customFormat="1" ht="18" hidden="1">
      <c r="G31" s="163">
        <f>SUM(G6:G28)</f>
        <v>242.81106060606061</v>
      </c>
      <c r="H31" s="129"/>
      <c r="I31" s="157"/>
      <c r="J31" s="142"/>
      <c r="K31" s="142"/>
      <c r="M31" s="114" t="s">
        <v>79</v>
      </c>
      <c r="N31" s="118">
        <v>0.2</v>
      </c>
      <c r="O31" s="118">
        <v>20.8</v>
      </c>
      <c r="P31" s="119">
        <f t="shared" si="0"/>
        <v>0.24</v>
      </c>
      <c r="Q31" s="122" t="s">
        <v>176</v>
      </c>
      <c r="R31" s="121" t="s">
        <v>4555</v>
      </c>
      <c r="S31" s="122">
        <v>0.24</v>
      </c>
      <c r="T31" s="120">
        <v>0</v>
      </c>
      <c r="U31" s="115"/>
    </row>
    <row r="32" spans="2:21" s="145" customFormat="1" ht="18" hidden="1">
      <c r="G32" s="163">
        <f>'Nutrient Calc'!F18</f>
        <v>303.12542857142853</v>
      </c>
      <c r="H32" s="129"/>
      <c r="I32" s="157"/>
      <c r="J32" s="142"/>
      <c r="K32" s="142"/>
      <c r="M32" s="114" t="s">
        <v>80</v>
      </c>
      <c r="N32" s="118">
        <v>0.2</v>
      </c>
      <c r="O32" s="118">
        <v>9.6999999999999993</v>
      </c>
      <c r="P32" s="119">
        <f t="shared" si="0"/>
        <v>0.3</v>
      </c>
      <c r="Q32" s="120" t="s">
        <v>176</v>
      </c>
      <c r="R32" s="121" t="s">
        <v>4553</v>
      </c>
      <c r="S32" s="122">
        <v>0.3</v>
      </c>
      <c r="T32" s="120">
        <v>0</v>
      </c>
      <c r="U32" s="115"/>
    </row>
    <row r="33" spans="2:21" s="145" customFormat="1" ht="18" hidden="1">
      <c r="B33" s="115"/>
      <c r="C33" s="115"/>
      <c r="D33" s="115"/>
      <c r="E33" s="115"/>
      <c r="F33" s="115"/>
      <c r="G33" s="115"/>
      <c r="H33" s="84"/>
      <c r="I33" s="84"/>
      <c r="J33" s="84"/>
      <c r="K33" s="84"/>
      <c r="M33" s="114" t="s">
        <v>81</v>
      </c>
      <c r="N33" s="118">
        <v>2</v>
      </c>
      <c r="O33" s="118">
        <v>60.1</v>
      </c>
      <c r="P33" s="119">
        <f t="shared" si="0"/>
        <v>0.5</v>
      </c>
      <c r="Q33" s="122" t="s">
        <v>166</v>
      </c>
      <c r="R33" s="121" t="s">
        <v>4556</v>
      </c>
      <c r="S33" s="122">
        <v>0.5</v>
      </c>
      <c r="T33" s="120">
        <v>0</v>
      </c>
      <c r="U33" s="115"/>
    </row>
    <row r="34" spans="2:21" s="145" customFormat="1" ht="18" hidden="1">
      <c r="G34" s="152"/>
      <c r="I34" s="126"/>
      <c r="M34" s="114" t="s">
        <v>55</v>
      </c>
      <c r="N34" s="118">
        <v>0.6</v>
      </c>
      <c r="O34" s="118">
        <v>11.6</v>
      </c>
      <c r="P34" s="119">
        <f t="shared" si="0"/>
        <v>0.3</v>
      </c>
      <c r="Q34" s="120" t="s">
        <v>56</v>
      </c>
      <c r="R34" s="121" t="s">
        <v>4557</v>
      </c>
      <c r="S34" s="120">
        <v>0.3</v>
      </c>
      <c r="T34" s="120">
        <v>0</v>
      </c>
      <c r="U34" s="115"/>
    </row>
    <row r="35" spans="2:21" s="145" customFormat="1" ht="18" hidden="1">
      <c r="G35" s="152"/>
      <c r="I35" s="153"/>
      <c r="M35" s="114" t="s">
        <v>83</v>
      </c>
      <c r="N35" s="118">
        <v>0.5</v>
      </c>
      <c r="O35" s="118">
        <v>10</v>
      </c>
      <c r="P35" s="119">
        <f t="shared" si="0"/>
        <v>0.43</v>
      </c>
      <c r="Q35" s="122" t="s">
        <v>166</v>
      </c>
      <c r="R35" s="121" t="s">
        <v>4558</v>
      </c>
      <c r="S35" s="122">
        <v>0.43</v>
      </c>
      <c r="T35" s="120">
        <v>0</v>
      </c>
      <c r="U35" s="115"/>
    </row>
    <row r="36" spans="2:21" s="145" customFormat="1" ht="18" hidden="1">
      <c r="G36" s="152"/>
      <c r="I36" s="153"/>
      <c r="M36" s="114" t="s">
        <v>84</v>
      </c>
      <c r="N36" s="118">
        <v>4.8</v>
      </c>
      <c r="O36" s="118">
        <v>43.4</v>
      </c>
      <c r="P36" s="119">
        <f t="shared" si="0"/>
        <v>0.4</v>
      </c>
      <c r="Q36" s="120" t="s">
        <v>147</v>
      </c>
      <c r="R36" s="121" t="s">
        <v>4559</v>
      </c>
      <c r="S36" s="122">
        <v>0.4</v>
      </c>
      <c r="T36" s="120">
        <v>0</v>
      </c>
      <c r="U36" s="115"/>
    </row>
    <row r="37" spans="2:21" s="145" customFormat="1" ht="18" hidden="1">
      <c r="G37" s="152"/>
      <c r="I37" s="153"/>
      <c r="M37" s="114" t="s">
        <v>85</v>
      </c>
      <c r="N37" s="118">
        <v>1.9</v>
      </c>
      <c r="O37" s="118">
        <v>22</v>
      </c>
      <c r="P37" s="119">
        <f t="shared" si="0"/>
        <v>0.4</v>
      </c>
      <c r="Q37" s="120" t="s">
        <v>30</v>
      </c>
      <c r="R37" s="121" t="s">
        <v>4560</v>
      </c>
      <c r="S37" s="122">
        <v>0.4</v>
      </c>
      <c r="T37" s="120">
        <v>0</v>
      </c>
      <c r="U37" s="115"/>
    </row>
    <row r="38" spans="2:21" s="145" customFormat="1" ht="18" hidden="1">
      <c r="G38" s="152"/>
      <c r="I38" s="153"/>
      <c r="M38" s="114" t="s">
        <v>86</v>
      </c>
      <c r="N38" s="118">
        <v>2</v>
      </c>
      <c r="O38" s="118">
        <v>17.8</v>
      </c>
      <c r="P38" s="119">
        <f t="shared" si="0"/>
        <v>0.1</v>
      </c>
      <c r="Q38" s="120" t="s">
        <v>30</v>
      </c>
      <c r="R38" s="121" t="s">
        <v>4561</v>
      </c>
      <c r="S38" s="122">
        <v>0.1</v>
      </c>
      <c r="T38" s="120">
        <v>0</v>
      </c>
      <c r="U38" s="115"/>
    </row>
    <row r="39" spans="2:21" s="145" customFormat="1" ht="18" hidden="1">
      <c r="G39" s="152"/>
      <c r="I39" s="153"/>
      <c r="M39" s="114" t="s">
        <v>87</v>
      </c>
      <c r="N39" s="118">
        <v>0.9</v>
      </c>
      <c r="O39" s="118">
        <v>7.2</v>
      </c>
      <c r="P39" s="119">
        <f t="shared" si="0"/>
        <v>59.3</v>
      </c>
      <c r="Q39" s="120" t="s">
        <v>30</v>
      </c>
      <c r="R39" s="121" t="s">
        <v>4562</v>
      </c>
      <c r="S39" s="122">
        <v>59.3</v>
      </c>
      <c r="T39" s="122" t="s">
        <v>3837</v>
      </c>
      <c r="U39" s="115"/>
    </row>
    <row r="40" spans="2:21" s="145" customFormat="1" ht="18" hidden="1">
      <c r="G40" s="152"/>
      <c r="I40" s="153"/>
      <c r="M40" s="114" t="s">
        <v>199</v>
      </c>
      <c r="N40" s="118">
        <v>0.8</v>
      </c>
      <c r="O40" s="118">
        <v>6.6</v>
      </c>
      <c r="P40" s="119">
        <f t="shared" si="0"/>
        <v>59.3</v>
      </c>
      <c r="Q40" s="120" t="s">
        <v>30</v>
      </c>
      <c r="R40" s="121" t="s">
        <v>4563</v>
      </c>
      <c r="S40" s="122">
        <v>59.3</v>
      </c>
      <c r="T40" s="122" t="s">
        <v>3837</v>
      </c>
      <c r="U40" s="115"/>
    </row>
    <row r="41" spans="2:21" s="145" customFormat="1" ht="18" hidden="1">
      <c r="G41" s="152"/>
      <c r="I41" s="153"/>
      <c r="M41" s="114" t="s">
        <v>200</v>
      </c>
      <c r="N41" s="118">
        <v>4</v>
      </c>
      <c r="O41" s="118">
        <v>36.5</v>
      </c>
      <c r="P41" s="119">
        <f t="shared" si="0"/>
        <v>76.5</v>
      </c>
      <c r="Q41" s="120" t="s">
        <v>147</v>
      </c>
      <c r="R41" s="121" t="s">
        <v>4564</v>
      </c>
      <c r="S41" s="122">
        <v>76.5</v>
      </c>
      <c r="T41" s="122" t="s">
        <v>2119</v>
      </c>
      <c r="U41" s="115"/>
    </row>
    <row r="42" spans="2:21" s="145" customFormat="1" ht="18" hidden="1">
      <c r="G42" s="152"/>
      <c r="I42" s="153"/>
      <c r="M42" s="114" t="s">
        <v>228</v>
      </c>
      <c r="N42" s="118">
        <v>0.7</v>
      </c>
      <c r="O42" s="118">
        <v>18.3</v>
      </c>
      <c r="P42" s="119">
        <f t="shared" si="0"/>
        <v>10.6</v>
      </c>
      <c r="Q42" s="120" t="s">
        <v>30</v>
      </c>
      <c r="R42" s="121" t="s">
        <v>4565</v>
      </c>
      <c r="S42" s="122">
        <v>10.6</v>
      </c>
      <c r="T42" s="122" t="s">
        <v>3838</v>
      </c>
      <c r="U42" s="115"/>
    </row>
    <row r="43" spans="2:21" s="145" customFormat="1" ht="18" hidden="1">
      <c r="G43" s="152"/>
      <c r="I43" s="153"/>
      <c r="M43" s="114" t="s">
        <v>0</v>
      </c>
      <c r="N43" s="118">
        <v>0.6</v>
      </c>
      <c r="O43" s="118">
        <v>17.100000000000001</v>
      </c>
      <c r="P43" s="119">
        <f t="shared" si="0"/>
        <v>16.5</v>
      </c>
      <c r="Q43" s="120" t="s">
        <v>30</v>
      </c>
      <c r="R43" s="121" t="s">
        <v>4566</v>
      </c>
      <c r="S43" s="122">
        <v>16.5</v>
      </c>
      <c r="T43" s="122" t="s">
        <v>3839</v>
      </c>
      <c r="U43" s="115"/>
    </row>
    <row r="44" spans="2:21" s="145" customFormat="1" ht="18" hidden="1">
      <c r="G44" s="152"/>
      <c r="I44" s="153"/>
      <c r="M44" s="114" t="s">
        <v>1</v>
      </c>
      <c r="N44" s="118">
        <v>0.7</v>
      </c>
      <c r="O44" s="118">
        <v>6.2</v>
      </c>
      <c r="P44" s="119">
        <f t="shared" si="0"/>
        <v>12</v>
      </c>
      <c r="Q44" s="120" t="s">
        <v>30</v>
      </c>
      <c r="R44" s="121" t="s">
        <v>4554</v>
      </c>
      <c r="S44" s="122">
        <v>12</v>
      </c>
      <c r="T44" s="122" t="s">
        <v>3840</v>
      </c>
      <c r="U44" s="115"/>
    </row>
    <row r="45" spans="2:21" s="145" customFormat="1" ht="18" hidden="1">
      <c r="G45" s="152"/>
      <c r="I45" s="153"/>
      <c r="M45" s="114" t="s">
        <v>2</v>
      </c>
      <c r="N45" s="118">
        <v>0.7</v>
      </c>
      <c r="O45" s="118">
        <v>5.8</v>
      </c>
      <c r="P45" s="119">
        <f t="shared" si="0"/>
        <v>15.8</v>
      </c>
      <c r="Q45" s="120" t="s">
        <v>30</v>
      </c>
      <c r="R45" s="121" t="s">
        <v>3772</v>
      </c>
      <c r="S45" s="122">
        <v>15.8</v>
      </c>
      <c r="T45" s="122" t="s">
        <v>3841</v>
      </c>
      <c r="U45" s="115"/>
    </row>
    <row r="46" spans="2:21" s="145" customFormat="1" ht="18" hidden="1">
      <c r="G46" s="152"/>
      <c r="I46" s="153"/>
      <c r="M46" s="114" t="s">
        <v>352</v>
      </c>
      <c r="N46" s="118">
        <v>4.2</v>
      </c>
      <c r="O46" s="118">
        <v>17.8</v>
      </c>
      <c r="P46" s="119">
        <f t="shared" si="0"/>
        <v>20.5</v>
      </c>
      <c r="Q46" s="120" t="s">
        <v>147</v>
      </c>
      <c r="R46" s="121" t="s">
        <v>3773</v>
      </c>
      <c r="S46" s="122">
        <v>20.5</v>
      </c>
      <c r="T46" s="122" t="s">
        <v>3843</v>
      </c>
      <c r="U46" s="115"/>
    </row>
    <row r="47" spans="2:21" s="145" customFormat="1" ht="18" hidden="1">
      <c r="G47" s="152"/>
      <c r="I47" s="153"/>
      <c r="M47" s="114" t="s">
        <v>353</v>
      </c>
      <c r="N47" s="118">
        <v>5</v>
      </c>
      <c r="O47" s="118">
        <v>21.5</v>
      </c>
      <c r="P47" s="119">
        <f t="shared" si="0"/>
        <v>73</v>
      </c>
      <c r="Q47" s="120" t="s">
        <v>147</v>
      </c>
      <c r="R47" s="121" t="s">
        <v>3774</v>
      </c>
      <c r="S47" s="122">
        <v>73</v>
      </c>
      <c r="T47" s="122" t="s">
        <v>405</v>
      </c>
      <c r="U47" s="115"/>
    </row>
    <row r="48" spans="2:21" s="145" customFormat="1" ht="18" hidden="1">
      <c r="G48" s="152"/>
      <c r="I48" s="153"/>
      <c r="M48" s="114" t="s">
        <v>354</v>
      </c>
      <c r="N48" s="118">
        <v>0.4</v>
      </c>
      <c r="O48" s="118">
        <v>94</v>
      </c>
      <c r="P48" s="119">
        <f t="shared" si="0"/>
        <v>29.9</v>
      </c>
      <c r="Q48" s="114"/>
      <c r="R48" s="121" t="s">
        <v>3775</v>
      </c>
      <c r="S48" s="122">
        <v>29.9</v>
      </c>
      <c r="T48" s="122" t="s">
        <v>3844</v>
      </c>
      <c r="U48" s="115"/>
    </row>
    <row r="49" spans="6:21" s="145" customFormat="1" ht="18" hidden="1">
      <c r="G49" s="152"/>
      <c r="I49" s="153"/>
      <c r="M49" s="114" t="s">
        <v>355</v>
      </c>
      <c r="N49" s="118">
        <v>2.9</v>
      </c>
      <c r="O49" s="118">
        <v>2.7</v>
      </c>
      <c r="P49" s="119">
        <f t="shared" si="0"/>
        <v>37.5</v>
      </c>
      <c r="Q49" s="122" t="s">
        <v>166</v>
      </c>
      <c r="R49" s="121" t="s">
        <v>4544</v>
      </c>
      <c r="S49" s="122">
        <v>37.5</v>
      </c>
      <c r="T49" s="122" t="s">
        <v>3845</v>
      </c>
      <c r="U49" s="115"/>
    </row>
    <row r="50" spans="6:21" s="145" customFormat="1" ht="18" hidden="1">
      <c r="G50" s="152"/>
      <c r="I50" s="153"/>
      <c r="M50" s="114" t="s">
        <v>136</v>
      </c>
      <c r="N50" s="118">
        <v>1.2</v>
      </c>
      <c r="O50" s="118">
        <v>1.2</v>
      </c>
      <c r="P50" s="119">
        <f t="shared" si="0"/>
        <v>21.3</v>
      </c>
      <c r="Q50" s="120" t="s">
        <v>30</v>
      </c>
      <c r="R50" s="121" t="s">
        <v>3776</v>
      </c>
      <c r="S50" s="122">
        <v>21.3</v>
      </c>
      <c r="T50" s="122" t="s">
        <v>3846</v>
      </c>
      <c r="U50" s="115"/>
    </row>
    <row r="51" spans="6:21" s="145" customFormat="1" hidden="1">
      <c r="F51" s="164"/>
      <c r="G51" s="152"/>
      <c r="H51" s="164"/>
      <c r="M51" s="114" t="s">
        <v>137</v>
      </c>
      <c r="N51" s="118">
        <v>2.8</v>
      </c>
      <c r="O51" s="118">
        <v>2.7</v>
      </c>
      <c r="P51" s="119">
        <f t="shared" si="0"/>
        <v>16.600000000000001</v>
      </c>
      <c r="Q51" s="122" t="s">
        <v>166</v>
      </c>
      <c r="R51" s="121" t="s">
        <v>4544</v>
      </c>
      <c r="S51" s="122">
        <v>16.600000000000001</v>
      </c>
      <c r="T51" s="122" t="s">
        <v>3847</v>
      </c>
    </row>
    <row r="52" spans="6:21" s="145" customFormat="1" hidden="1">
      <c r="F52" s="164"/>
      <c r="G52" s="152"/>
      <c r="H52" s="164"/>
      <c r="M52" s="114" t="s">
        <v>357</v>
      </c>
      <c r="N52" s="118">
        <v>1.6</v>
      </c>
      <c r="O52" s="118">
        <v>10.6</v>
      </c>
      <c r="P52" s="119">
        <f t="shared" si="0"/>
        <v>44.4</v>
      </c>
      <c r="Q52" s="120" t="s">
        <v>30</v>
      </c>
      <c r="R52" s="121" t="s">
        <v>3777</v>
      </c>
      <c r="S52" s="122">
        <v>44.4</v>
      </c>
      <c r="T52" s="122" t="s">
        <v>3673</v>
      </c>
    </row>
    <row r="53" spans="6:21" s="145" customFormat="1" hidden="1">
      <c r="G53" s="152"/>
      <c r="M53" s="114" t="s">
        <v>229</v>
      </c>
      <c r="N53" s="118">
        <v>4</v>
      </c>
      <c r="O53" s="120" t="s">
        <v>147</v>
      </c>
      <c r="P53" s="119">
        <f t="shared" si="0"/>
        <v>44.6</v>
      </c>
      <c r="Q53" s="120" t="s">
        <v>147</v>
      </c>
      <c r="R53" s="120" t="s">
        <v>147</v>
      </c>
      <c r="S53" s="122">
        <v>44.6</v>
      </c>
      <c r="T53" s="122" t="s">
        <v>3674</v>
      </c>
    </row>
    <row r="54" spans="6:21" s="145" customFormat="1" hidden="1">
      <c r="G54" s="152"/>
      <c r="M54" s="114" t="s">
        <v>230</v>
      </c>
      <c r="N54" s="118">
        <v>3.4</v>
      </c>
      <c r="O54" s="118">
        <v>1.4</v>
      </c>
      <c r="P54" s="119">
        <f t="shared" si="0"/>
        <v>18.3</v>
      </c>
      <c r="Q54" s="122" t="s">
        <v>166</v>
      </c>
      <c r="R54" s="121" t="s">
        <v>3778</v>
      </c>
      <c r="S54" s="122">
        <v>18.3</v>
      </c>
      <c r="T54" s="122" t="s">
        <v>3675</v>
      </c>
    </row>
    <row r="55" spans="6:21" s="145" customFormat="1" hidden="1">
      <c r="G55" s="152"/>
      <c r="M55" s="114" t="s">
        <v>231</v>
      </c>
      <c r="N55" s="118">
        <v>2.9</v>
      </c>
      <c r="O55" s="118">
        <v>2</v>
      </c>
      <c r="P55" s="119">
        <f t="shared" si="0"/>
        <v>61.14</v>
      </c>
      <c r="Q55" s="122" t="s">
        <v>166</v>
      </c>
      <c r="R55" s="121" t="s">
        <v>3772</v>
      </c>
      <c r="S55" s="122">
        <v>61.14</v>
      </c>
      <c r="T55" s="122" t="s">
        <v>3676</v>
      </c>
    </row>
    <row r="56" spans="6:21" s="145" customFormat="1" hidden="1">
      <c r="G56" s="152"/>
      <c r="M56" s="114" t="s">
        <v>97</v>
      </c>
      <c r="N56" s="118">
        <v>1.2</v>
      </c>
      <c r="O56" s="118">
        <v>2.8</v>
      </c>
      <c r="P56" s="119">
        <f t="shared" si="0"/>
        <v>45.55</v>
      </c>
      <c r="Q56" s="122" t="s">
        <v>98</v>
      </c>
      <c r="R56" s="121" t="s">
        <v>3779</v>
      </c>
      <c r="S56" s="122">
        <v>45.55</v>
      </c>
      <c r="T56" s="122" t="s">
        <v>3852</v>
      </c>
    </row>
    <row r="57" spans="6:21" s="145" customFormat="1" hidden="1">
      <c r="G57" s="152"/>
      <c r="M57" s="114" t="s">
        <v>479</v>
      </c>
      <c r="N57" s="118">
        <v>1.2</v>
      </c>
      <c r="O57" s="118">
        <v>2.8</v>
      </c>
      <c r="P57" s="119">
        <f t="shared" si="0"/>
        <v>42.97</v>
      </c>
      <c r="Q57" s="122" t="s">
        <v>358</v>
      </c>
      <c r="R57" s="121" t="s">
        <v>3779</v>
      </c>
      <c r="S57" s="122">
        <v>42.97</v>
      </c>
      <c r="T57" s="122" t="s">
        <v>3853</v>
      </c>
    </row>
    <row r="58" spans="6:21" s="145" customFormat="1" hidden="1">
      <c r="G58" s="152"/>
      <c r="M58" s="114" t="s">
        <v>359</v>
      </c>
      <c r="N58" s="118">
        <v>1.2</v>
      </c>
      <c r="O58" s="118">
        <v>2.8</v>
      </c>
      <c r="P58" s="119">
        <f t="shared" si="0"/>
        <v>60.8</v>
      </c>
      <c r="Q58" s="122" t="s">
        <v>360</v>
      </c>
      <c r="R58" s="121" t="s">
        <v>3779</v>
      </c>
      <c r="S58" s="122">
        <v>60.8</v>
      </c>
      <c r="T58" s="122" t="s">
        <v>283</v>
      </c>
    </row>
    <row r="59" spans="6:21" s="145" customFormat="1" hidden="1">
      <c r="G59" s="152"/>
      <c r="M59" s="114" t="s">
        <v>232</v>
      </c>
      <c r="N59" s="118">
        <v>0.9</v>
      </c>
      <c r="O59" s="118">
        <v>2.2000000000000002</v>
      </c>
      <c r="P59" s="119">
        <f t="shared" si="0"/>
        <v>42.5</v>
      </c>
      <c r="Q59" s="122" t="s">
        <v>166</v>
      </c>
      <c r="R59" s="121" t="s">
        <v>3780</v>
      </c>
      <c r="S59" s="122">
        <v>42.5</v>
      </c>
      <c r="T59" s="122" t="s">
        <v>3854</v>
      </c>
    </row>
    <row r="60" spans="6:21" s="145" customFormat="1" hidden="1">
      <c r="G60" s="152"/>
      <c r="M60" s="114" t="s">
        <v>233</v>
      </c>
      <c r="N60" s="118">
        <v>2</v>
      </c>
      <c r="O60" s="118">
        <v>3.9</v>
      </c>
      <c r="P60" s="119">
        <f t="shared" si="0"/>
        <v>19.899999999999999</v>
      </c>
      <c r="Q60" s="122" t="s">
        <v>234</v>
      </c>
      <c r="R60" s="121" t="s">
        <v>3781</v>
      </c>
      <c r="S60" s="122">
        <v>19.899999999999999</v>
      </c>
      <c r="T60" s="122" t="s">
        <v>3855</v>
      </c>
    </row>
    <row r="61" spans="6:21" s="145" customFormat="1" hidden="1">
      <c r="G61" s="152"/>
      <c r="M61" s="114" t="s">
        <v>363</v>
      </c>
      <c r="N61" s="118">
        <v>1.9</v>
      </c>
      <c r="O61" s="118">
        <v>15.9</v>
      </c>
      <c r="P61" s="119">
        <f t="shared" si="0"/>
        <v>54.75</v>
      </c>
      <c r="Q61" s="122" t="s">
        <v>364</v>
      </c>
      <c r="R61" s="121" t="s">
        <v>3782</v>
      </c>
      <c r="S61" s="122">
        <v>54.75</v>
      </c>
      <c r="T61" s="122" t="s">
        <v>3856</v>
      </c>
    </row>
    <row r="62" spans="6:21" s="145" customFormat="1" hidden="1">
      <c r="G62" s="152"/>
      <c r="M62" s="114" t="s">
        <v>365</v>
      </c>
      <c r="N62" s="118">
        <v>5</v>
      </c>
      <c r="O62" s="118">
        <v>3.6</v>
      </c>
      <c r="P62" s="119">
        <f t="shared" si="0"/>
        <v>10.67</v>
      </c>
      <c r="Q62" s="122" t="s">
        <v>366</v>
      </c>
      <c r="R62" s="121" t="s">
        <v>3783</v>
      </c>
      <c r="S62" s="122">
        <v>10.67</v>
      </c>
      <c r="T62" s="122" t="s">
        <v>3857</v>
      </c>
    </row>
    <row r="63" spans="6:21" s="145" customFormat="1" hidden="1">
      <c r="G63" s="152"/>
      <c r="M63" s="114" t="s">
        <v>367</v>
      </c>
      <c r="N63" s="118">
        <v>1.9</v>
      </c>
      <c r="O63" s="118">
        <v>1.9</v>
      </c>
      <c r="P63" s="119">
        <f t="shared" si="0"/>
        <v>49.23</v>
      </c>
      <c r="Q63" s="122" t="s">
        <v>358</v>
      </c>
      <c r="R63" s="121" t="s">
        <v>3784</v>
      </c>
      <c r="S63" s="122">
        <v>49.23</v>
      </c>
      <c r="T63" s="122" t="s">
        <v>1502</v>
      </c>
    </row>
    <row r="64" spans="6:21" s="145" customFormat="1" hidden="1">
      <c r="G64" s="152"/>
      <c r="M64" s="114" t="s">
        <v>368</v>
      </c>
      <c r="N64" s="118">
        <v>1.3</v>
      </c>
      <c r="O64" s="118">
        <v>1.3</v>
      </c>
      <c r="P64" s="119">
        <f t="shared" si="0"/>
        <v>43.4</v>
      </c>
      <c r="Q64" s="122" t="s">
        <v>369</v>
      </c>
      <c r="R64" s="121" t="s">
        <v>3785</v>
      </c>
      <c r="S64" s="122">
        <v>43.4</v>
      </c>
      <c r="T64" s="122" t="s">
        <v>3859</v>
      </c>
    </row>
    <row r="65" spans="7:20" s="145" customFormat="1" hidden="1">
      <c r="G65" s="152"/>
      <c r="M65" s="114" t="s">
        <v>370</v>
      </c>
      <c r="N65" s="118">
        <v>2.1</v>
      </c>
      <c r="O65" s="118">
        <v>1.9</v>
      </c>
      <c r="P65" s="119">
        <f t="shared" si="0"/>
        <v>40.07</v>
      </c>
      <c r="Q65" s="122" t="s">
        <v>371</v>
      </c>
      <c r="R65" s="121" t="s">
        <v>4417</v>
      </c>
      <c r="S65" s="122">
        <v>40.07</v>
      </c>
      <c r="T65" s="122" t="s">
        <v>3860</v>
      </c>
    </row>
    <row r="66" spans="7:20" s="145" customFormat="1" hidden="1">
      <c r="G66" s="152"/>
      <c r="M66" s="114" t="s">
        <v>372</v>
      </c>
      <c r="N66" s="118">
        <v>1.5</v>
      </c>
      <c r="O66" s="118">
        <v>1.3</v>
      </c>
      <c r="P66" s="119">
        <f t="shared" si="0"/>
        <v>19.5</v>
      </c>
      <c r="Q66" s="122" t="s">
        <v>217</v>
      </c>
      <c r="R66" s="121" t="s">
        <v>3785</v>
      </c>
      <c r="S66" s="122">
        <v>19.5</v>
      </c>
      <c r="T66" s="122" t="s">
        <v>4082</v>
      </c>
    </row>
    <row r="67" spans="7:20" s="145" customFormat="1" hidden="1">
      <c r="G67" s="152"/>
      <c r="M67" s="114" t="s">
        <v>238</v>
      </c>
      <c r="N67" s="118">
        <v>1.6</v>
      </c>
      <c r="O67" s="118">
        <v>1.9</v>
      </c>
      <c r="P67" s="119">
        <f t="shared" si="0"/>
        <v>35</v>
      </c>
      <c r="Q67" s="122" t="s">
        <v>221</v>
      </c>
      <c r="R67" s="121" t="s">
        <v>4546</v>
      </c>
      <c r="S67" s="122">
        <v>35</v>
      </c>
      <c r="T67" s="122" t="s">
        <v>2104</v>
      </c>
    </row>
    <row r="68" spans="7:20" s="145" customFormat="1" hidden="1">
      <c r="G68" s="152"/>
      <c r="M68" s="114" t="s">
        <v>239</v>
      </c>
      <c r="N68" s="118">
        <v>1.1000000000000001</v>
      </c>
      <c r="O68" s="118">
        <v>1.3</v>
      </c>
      <c r="P68" s="119">
        <f t="shared" si="0"/>
        <v>38.19</v>
      </c>
      <c r="Q68" s="122" t="s">
        <v>240</v>
      </c>
      <c r="R68" s="121" t="s">
        <v>4418</v>
      </c>
      <c r="S68" s="122">
        <v>38.19</v>
      </c>
      <c r="T68" s="122" t="s">
        <v>1804</v>
      </c>
    </row>
    <row r="69" spans="7:20" s="145" customFormat="1" hidden="1">
      <c r="G69" s="152"/>
      <c r="M69" s="114" t="s">
        <v>118</v>
      </c>
      <c r="N69" s="118">
        <v>15.9</v>
      </c>
      <c r="O69" s="118">
        <v>0</v>
      </c>
      <c r="P69" s="119">
        <f t="shared" si="0"/>
        <v>38.92</v>
      </c>
      <c r="Q69" s="120" t="s">
        <v>147</v>
      </c>
      <c r="R69" s="121" t="s">
        <v>4419</v>
      </c>
      <c r="S69" s="122">
        <v>38.92</v>
      </c>
      <c r="T69" s="122" t="s">
        <v>4083</v>
      </c>
    </row>
    <row r="70" spans="7:20" s="145" customFormat="1" hidden="1">
      <c r="G70" s="152"/>
      <c r="M70" s="114" t="s">
        <v>119</v>
      </c>
      <c r="N70" s="118">
        <v>1.1000000000000001</v>
      </c>
      <c r="O70" s="118">
        <v>3.1</v>
      </c>
      <c r="P70" s="119">
        <f t="shared" si="0"/>
        <v>22</v>
      </c>
      <c r="Q70" s="120" t="s">
        <v>30</v>
      </c>
      <c r="R70" s="121" t="s">
        <v>4420</v>
      </c>
      <c r="S70" s="122">
        <v>22</v>
      </c>
      <c r="T70" s="122" t="s">
        <v>4084</v>
      </c>
    </row>
    <row r="71" spans="7:20" s="145" customFormat="1" hidden="1">
      <c r="G71" s="152"/>
      <c r="M71" s="114" t="s">
        <v>120</v>
      </c>
      <c r="N71" s="118">
        <v>18.100000000000001</v>
      </c>
      <c r="O71" s="118">
        <v>0</v>
      </c>
      <c r="P71" s="119">
        <f t="shared" si="0"/>
        <v>22.36</v>
      </c>
      <c r="Q71" s="120" t="s">
        <v>147</v>
      </c>
      <c r="R71" s="121" t="s">
        <v>4421</v>
      </c>
      <c r="S71" s="122">
        <v>22.36</v>
      </c>
      <c r="T71" s="122" t="s">
        <v>4085</v>
      </c>
    </row>
    <row r="72" spans="7:20" s="145" customFormat="1" hidden="1">
      <c r="G72" s="152"/>
      <c r="M72" s="114" t="s">
        <v>121</v>
      </c>
      <c r="N72" s="118">
        <v>28.9</v>
      </c>
      <c r="O72" s="118">
        <v>1.1000000000000001</v>
      </c>
      <c r="P72" s="119">
        <f t="shared" si="0"/>
        <v>22.07</v>
      </c>
      <c r="Q72" s="122" t="s">
        <v>15</v>
      </c>
      <c r="R72" s="121" t="s">
        <v>4564</v>
      </c>
      <c r="S72" s="122">
        <v>22.07</v>
      </c>
      <c r="T72" s="122" t="s">
        <v>4086</v>
      </c>
    </row>
    <row r="73" spans="7:20" s="145" customFormat="1" hidden="1">
      <c r="G73" s="152"/>
      <c r="M73" s="114" t="s">
        <v>71</v>
      </c>
      <c r="N73" s="118">
        <v>26.4</v>
      </c>
      <c r="O73" s="120" t="s">
        <v>30</v>
      </c>
      <c r="P73" s="119">
        <f t="shared" si="0"/>
        <v>37.1</v>
      </c>
      <c r="Q73" s="122" t="s">
        <v>72</v>
      </c>
      <c r="R73" s="121" t="s">
        <v>4422</v>
      </c>
      <c r="S73" s="122">
        <v>37.1</v>
      </c>
      <c r="T73" s="122" t="s">
        <v>2108</v>
      </c>
    </row>
    <row r="74" spans="7:20" s="145" customFormat="1" hidden="1">
      <c r="G74" s="152"/>
      <c r="M74" s="114" t="s">
        <v>73</v>
      </c>
      <c r="N74" s="118">
        <v>28.4</v>
      </c>
      <c r="O74" s="118">
        <v>0</v>
      </c>
      <c r="P74" s="119">
        <f t="shared" ref="P74:P137" si="4">SUM(S74:T74)</f>
        <v>34</v>
      </c>
      <c r="Q74" s="122" t="s">
        <v>74</v>
      </c>
      <c r="R74" s="121" t="s">
        <v>4423</v>
      </c>
      <c r="S74" s="122">
        <v>34</v>
      </c>
      <c r="T74" s="122" t="s">
        <v>4087</v>
      </c>
    </row>
    <row r="75" spans="7:20" s="145" customFormat="1" hidden="1">
      <c r="G75" s="152"/>
      <c r="M75" s="114" t="s">
        <v>18</v>
      </c>
      <c r="N75" s="118">
        <v>24.2</v>
      </c>
      <c r="O75" s="118">
        <v>0</v>
      </c>
      <c r="P75" s="119">
        <f t="shared" si="4"/>
        <v>29.3</v>
      </c>
      <c r="Q75" s="122" t="s">
        <v>19</v>
      </c>
      <c r="R75" s="121" t="s">
        <v>4424</v>
      </c>
      <c r="S75" s="122">
        <v>29.3</v>
      </c>
      <c r="T75" s="122" t="s">
        <v>4088</v>
      </c>
    </row>
    <row r="76" spans="7:20" s="145" customFormat="1" hidden="1">
      <c r="G76" s="152"/>
      <c r="M76" s="114" t="s">
        <v>128</v>
      </c>
      <c r="N76" s="118">
        <v>25.7</v>
      </c>
      <c r="O76" s="118">
        <v>0</v>
      </c>
      <c r="P76" s="119">
        <f t="shared" si="4"/>
        <v>27.6</v>
      </c>
      <c r="Q76" s="122" t="s">
        <v>129</v>
      </c>
      <c r="R76" s="121" t="s">
        <v>4397</v>
      </c>
      <c r="S76" s="122">
        <v>27.6</v>
      </c>
      <c r="T76" s="122" t="s">
        <v>3174</v>
      </c>
    </row>
    <row r="77" spans="7:20" s="145" customFormat="1" hidden="1">
      <c r="G77" s="152"/>
      <c r="M77" s="114" t="s">
        <v>130</v>
      </c>
      <c r="N77" s="118">
        <v>18.8</v>
      </c>
      <c r="O77" s="118">
        <v>0</v>
      </c>
      <c r="P77" s="119">
        <f t="shared" si="4"/>
        <v>33.380000000000003</v>
      </c>
      <c r="Q77" s="122" t="s">
        <v>217</v>
      </c>
      <c r="R77" s="121" t="s">
        <v>4398</v>
      </c>
      <c r="S77" s="122">
        <v>33.380000000000003</v>
      </c>
      <c r="T77" s="122" t="s">
        <v>3196</v>
      </c>
    </row>
    <row r="78" spans="7:20" s="145" customFormat="1" hidden="1">
      <c r="G78" s="152"/>
      <c r="M78" s="114" t="s">
        <v>24</v>
      </c>
      <c r="N78" s="118">
        <v>23.2</v>
      </c>
      <c r="O78" s="118">
        <v>0</v>
      </c>
      <c r="P78" s="119">
        <f t="shared" si="4"/>
        <v>36.1</v>
      </c>
      <c r="Q78" s="122" t="s">
        <v>25</v>
      </c>
      <c r="R78" s="121" t="s">
        <v>4399</v>
      </c>
      <c r="S78" s="122">
        <v>36.1</v>
      </c>
      <c r="T78" s="122" t="s">
        <v>196</v>
      </c>
    </row>
    <row r="79" spans="7:20" s="145" customFormat="1" hidden="1">
      <c r="G79" s="152"/>
      <c r="M79" s="114" t="s">
        <v>26</v>
      </c>
      <c r="N79" s="118">
        <v>36</v>
      </c>
      <c r="O79" s="118">
        <v>0</v>
      </c>
      <c r="P79" s="119">
        <f t="shared" si="4"/>
        <v>31.37</v>
      </c>
      <c r="Q79" s="122" t="s">
        <v>27</v>
      </c>
      <c r="R79" s="121" t="s">
        <v>4400</v>
      </c>
      <c r="S79" s="122">
        <v>31.37</v>
      </c>
      <c r="T79" s="122" t="s">
        <v>4089</v>
      </c>
    </row>
    <row r="80" spans="7:20" s="145" customFormat="1" hidden="1">
      <c r="G80" s="152"/>
      <c r="M80" s="114" t="s">
        <v>28</v>
      </c>
      <c r="N80" s="118">
        <v>24.2</v>
      </c>
      <c r="O80" s="118">
        <v>0</v>
      </c>
      <c r="P80" s="119">
        <f t="shared" si="4"/>
        <v>17.7</v>
      </c>
      <c r="Q80" s="122" t="s">
        <v>258</v>
      </c>
      <c r="R80" s="121" t="s">
        <v>4401</v>
      </c>
      <c r="S80" s="122">
        <v>17.7</v>
      </c>
      <c r="T80" s="122" t="s">
        <v>4090</v>
      </c>
    </row>
    <row r="81" spans="7:20" s="145" customFormat="1" hidden="1">
      <c r="G81" s="152"/>
      <c r="M81" s="114" t="s">
        <v>31</v>
      </c>
      <c r="N81" s="118">
        <v>16.5</v>
      </c>
      <c r="O81" s="118">
        <v>0</v>
      </c>
      <c r="P81" s="119">
        <f t="shared" si="4"/>
        <v>29.95</v>
      </c>
      <c r="Q81" s="122" t="s">
        <v>32</v>
      </c>
      <c r="R81" s="121" t="s">
        <v>4402</v>
      </c>
      <c r="S81" s="122">
        <v>29.95</v>
      </c>
      <c r="T81" s="122" t="s">
        <v>2014</v>
      </c>
    </row>
    <row r="82" spans="7:20" s="145" customFormat="1" hidden="1">
      <c r="G82" s="152"/>
      <c r="M82" s="114" t="s">
        <v>33</v>
      </c>
      <c r="N82" s="118">
        <v>24.1</v>
      </c>
      <c r="O82" s="118">
        <v>0</v>
      </c>
      <c r="P82" s="119">
        <f t="shared" si="4"/>
        <v>24.2</v>
      </c>
      <c r="Q82" s="122" t="s">
        <v>34</v>
      </c>
      <c r="R82" s="121" t="s">
        <v>4403</v>
      </c>
      <c r="S82" s="122">
        <v>24.2</v>
      </c>
      <c r="T82" s="122" t="s">
        <v>4091</v>
      </c>
    </row>
    <row r="83" spans="7:20" s="145" customFormat="1" hidden="1">
      <c r="G83" s="152"/>
      <c r="M83" s="114" t="s">
        <v>131</v>
      </c>
      <c r="N83" s="118">
        <v>23.4</v>
      </c>
      <c r="O83" s="118">
        <v>0</v>
      </c>
      <c r="P83" s="119">
        <f t="shared" si="4"/>
        <v>32.9</v>
      </c>
      <c r="Q83" s="122" t="s">
        <v>19</v>
      </c>
      <c r="R83" s="121" t="s">
        <v>4404</v>
      </c>
      <c r="S83" s="122">
        <v>32.9</v>
      </c>
      <c r="T83" s="122" t="s">
        <v>347</v>
      </c>
    </row>
    <row r="84" spans="7:20" s="145" customFormat="1" hidden="1">
      <c r="G84" s="152"/>
      <c r="M84" s="114" t="s">
        <v>132</v>
      </c>
      <c r="N84" s="118">
        <v>23.8</v>
      </c>
      <c r="O84" s="118">
        <v>1.6</v>
      </c>
      <c r="P84" s="119">
        <f t="shared" si="4"/>
        <v>38.04</v>
      </c>
      <c r="Q84" s="122" t="s">
        <v>270</v>
      </c>
      <c r="R84" s="121" t="s">
        <v>4405</v>
      </c>
      <c r="S84" s="122">
        <v>38.04</v>
      </c>
      <c r="T84" s="122" t="s">
        <v>4092</v>
      </c>
    </row>
    <row r="85" spans="7:20" s="145" customFormat="1" hidden="1">
      <c r="G85" s="152"/>
      <c r="M85" s="114" t="s">
        <v>271</v>
      </c>
      <c r="N85" s="118">
        <v>23.4</v>
      </c>
      <c r="O85" s="118">
        <v>0</v>
      </c>
      <c r="P85" s="119">
        <f t="shared" si="4"/>
        <v>11</v>
      </c>
      <c r="Q85" s="122" t="s">
        <v>272</v>
      </c>
      <c r="R85" s="121" t="s">
        <v>4478</v>
      </c>
      <c r="S85" s="122">
        <v>11</v>
      </c>
      <c r="T85" s="122" t="s">
        <v>4093</v>
      </c>
    </row>
    <row r="86" spans="7:20" s="145" customFormat="1" hidden="1">
      <c r="G86" s="152"/>
      <c r="M86" s="114" t="s">
        <v>273</v>
      </c>
      <c r="N86" s="118">
        <v>24.8</v>
      </c>
      <c r="O86" s="118">
        <v>0</v>
      </c>
      <c r="P86" s="119">
        <f t="shared" si="4"/>
        <v>29.54</v>
      </c>
      <c r="Q86" s="122" t="s">
        <v>274</v>
      </c>
      <c r="R86" s="121" t="s">
        <v>4401</v>
      </c>
      <c r="S86" s="122">
        <v>29.54</v>
      </c>
      <c r="T86" s="122" t="s">
        <v>3859</v>
      </c>
    </row>
    <row r="87" spans="7:20" s="145" customFormat="1" hidden="1">
      <c r="G87" s="152"/>
      <c r="M87" s="114" t="s">
        <v>159</v>
      </c>
      <c r="N87" s="118">
        <v>15.2</v>
      </c>
      <c r="O87" s="118">
        <v>0</v>
      </c>
      <c r="P87" s="119">
        <f t="shared" si="4"/>
        <v>27.25</v>
      </c>
      <c r="Q87" s="122" t="s">
        <v>160</v>
      </c>
      <c r="R87" s="121" t="s">
        <v>4479</v>
      </c>
      <c r="S87" s="122">
        <v>27.25</v>
      </c>
      <c r="T87" s="122" t="s">
        <v>4094</v>
      </c>
    </row>
    <row r="88" spans="7:20" s="145" customFormat="1" hidden="1">
      <c r="G88" s="152"/>
      <c r="M88" s="114" t="s">
        <v>161</v>
      </c>
      <c r="N88" s="118">
        <v>23.8</v>
      </c>
      <c r="O88" s="118">
        <v>0</v>
      </c>
      <c r="P88" s="119">
        <f t="shared" si="4"/>
        <v>10.67</v>
      </c>
      <c r="Q88" s="122" t="s">
        <v>162</v>
      </c>
      <c r="R88" s="121" t="s">
        <v>4369</v>
      </c>
      <c r="S88" s="122">
        <v>10.67</v>
      </c>
      <c r="T88" s="122" t="s">
        <v>3862</v>
      </c>
    </row>
    <row r="89" spans="7:20" s="145" customFormat="1" hidden="1">
      <c r="G89" s="152"/>
      <c r="M89" s="114" t="s">
        <v>163</v>
      </c>
      <c r="N89" s="118">
        <v>23.8</v>
      </c>
      <c r="O89" s="118">
        <v>0</v>
      </c>
      <c r="P89" s="119">
        <f t="shared" si="4"/>
        <v>29.4</v>
      </c>
      <c r="Q89" s="122" t="s">
        <v>272</v>
      </c>
      <c r="R89" s="121" t="s">
        <v>4370</v>
      </c>
      <c r="S89" s="122">
        <v>29.4</v>
      </c>
      <c r="T89" s="122" t="s">
        <v>162</v>
      </c>
    </row>
    <row r="90" spans="7:20" s="145" customFormat="1" hidden="1">
      <c r="G90" s="152"/>
      <c r="M90" s="114" t="s">
        <v>164</v>
      </c>
      <c r="N90" s="118">
        <v>15.8</v>
      </c>
      <c r="O90" s="118">
        <v>0</v>
      </c>
      <c r="P90" s="119">
        <f t="shared" si="4"/>
        <v>22.8</v>
      </c>
      <c r="Q90" s="122" t="s">
        <v>405</v>
      </c>
      <c r="R90" s="121" t="s">
        <v>4371</v>
      </c>
      <c r="S90" s="122">
        <v>22.8</v>
      </c>
      <c r="T90" s="122" t="s">
        <v>3863</v>
      </c>
    </row>
    <row r="91" spans="7:20" s="145" customFormat="1" hidden="1">
      <c r="G91" s="152"/>
      <c r="M91" s="114" t="s">
        <v>406</v>
      </c>
      <c r="N91" s="118">
        <v>9.3000000000000007</v>
      </c>
      <c r="O91" s="118">
        <v>0</v>
      </c>
      <c r="P91" s="119">
        <f t="shared" si="4"/>
        <v>10.58</v>
      </c>
      <c r="Q91" s="122" t="s">
        <v>407</v>
      </c>
      <c r="R91" s="121" t="s">
        <v>4372</v>
      </c>
      <c r="S91" s="122">
        <v>10.58</v>
      </c>
      <c r="T91" s="122" t="s">
        <v>3864</v>
      </c>
    </row>
    <row r="92" spans="7:20" s="145" customFormat="1" hidden="1">
      <c r="G92" s="152"/>
      <c r="M92" s="114" t="s">
        <v>408</v>
      </c>
      <c r="N92" s="118">
        <v>4.8</v>
      </c>
      <c r="O92" s="118">
        <v>0</v>
      </c>
      <c r="P92" s="119">
        <f t="shared" si="4"/>
        <v>19.91</v>
      </c>
      <c r="Q92" s="122" t="s">
        <v>409</v>
      </c>
      <c r="R92" s="121" t="s">
        <v>4373</v>
      </c>
      <c r="S92" s="122">
        <v>19.91</v>
      </c>
      <c r="T92" s="122" t="s">
        <v>3865</v>
      </c>
    </row>
    <row r="93" spans="7:20" s="145" customFormat="1" hidden="1">
      <c r="G93" s="152"/>
      <c r="M93" s="114" t="s">
        <v>410</v>
      </c>
      <c r="N93" s="118">
        <v>10</v>
      </c>
      <c r="O93" s="118">
        <v>57.8</v>
      </c>
      <c r="P93" s="119">
        <f t="shared" si="4"/>
        <v>27.8</v>
      </c>
      <c r="Q93" s="120" t="s">
        <v>147</v>
      </c>
      <c r="R93" s="121" t="s">
        <v>4374</v>
      </c>
      <c r="S93" s="122">
        <v>27.8</v>
      </c>
      <c r="T93" s="122" t="s">
        <v>258</v>
      </c>
    </row>
    <row r="94" spans="7:20" s="145" customFormat="1" hidden="1">
      <c r="G94" s="152"/>
      <c r="M94" s="114" t="s">
        <v>411</v>
      </c>
      <c r="N94" s="118">
        <v>5.3</v>
      </c>
      <c r="O94" s="118">
        <v>14</v>
      </c>
      <c r="P94" s="119">
        <f t="shared" si="4"/>
        <v>32.799999999999997</v>
      </c>
      <c r="Q94" s="120" t="s">
        <v>147</v>
      </c>
      <c r="R94" s="121" t="s">
        <v>4561</v>
      </c>
      <c r="S94" s="122">
        <v>32.799999999999997</v>
      </c>
      <c r="T94" s="122" t="s">
        <v>240</v>
      </c>
    </row>
    <row r="95" spans="7:20" s="145" customFormat="1" hidden="1">
      <c r="G95" s="152"/>
      <c r="M95" s="114" t="s">
        <v>286</v>
      </c>
      <c r="N95" s="118">
        <v>5</v>
      </c>
      <c r="O95" s="118">
        <v>15</v>
      </c>
      <c r="P95" s="119">
        <f t="shared" si="4"/>
        <v>22.03</v>
      </c>
      <c r="Q95" s="122" t="s">
        <v>287</v>
      </c>
      <c r="R95" s="121" t="s">
        <v>4555</v>
      </c>
      <c r="S95" s="122">
        <v>22.03</v>
      </c>
      <c r="T95" s="122" t="s">
        <v>3842</v>
      </c>
    </row>
    <row r="96" spans="7:20" s="145" customFormat="1" hidden="1">
      <c r="G96" s="152"/>
      <c r="M96" s="114" t="s">
        <v>413</v>
      </c>
      <c r="N96" s="118">
        <v>5</v>
      </c>
      <c r="O96" s="118">
        <v>13.5</v>
      </c>
      <c r="P96" s="119">
        <f t="shared" si="4"/>
        <v>8.3000000000000007</v>
      </c>
      <c r="Q96" s="120" t="s">
        <v>287</v>
      </c>
      <c r="R96" s="121">
        <v>75</v>
      </c>
      <c r="S96" s="122">
        <v>8.3000000000000007</v>
      </c>
      <c r="T96" s="122" t="s">
        <v>3866</v>
      </c>
    </row>
    <row r="97" spans="7:20" s="145" customFormat="1" hidden="1">
      <c r="G97" s="152"/>
      <c r="M97" s="114" t="s">
        <v>414</v>
      </c>
      <c r="N97" s="118">
        <v>6</v>
      </c>
      <c r="O97" s="118">
        <v>11</v>
      </c>
      <c r="P97" s="119">
        <f t="shared" si="4"/>
        <v>16.55</v>
      </c>
      <c r="Q97" s="120" t="s">
        <v>147</v>
      </c>
      <c r="R97" s="121" t="s">
        <v>4119</v>
      </c>
      <c r="S97" s="122">
        <v>16.55</v>
      </c>
      <c r="T97" s="122" t="s">
        <v>3867</v>
      </c>
    </row>
    <row r="98" spans="7:20" s="145" customFormat="1" hidden="1">
      <c r="G98" s="152"/>
      <c r="M98" s="114" t="s">
        <v>415</v>
      </c>
      <c r="N98" s="118" t="s">
        <v>30</v>
      </c>
      <c r="O98" s="118">
        <v>0</v>
      </c>
      <c r="P98" s="119">
        <f t="shared" si="4"/>
        <v>23.8</v>
      </c>
      <c r="Q98" s="122" t="s">
        <v>416</v>
      </c>
      <c r="R98" s="121" t="s">
        <v>4259</v>
      </c>
      <c r="S98" s="122">
        <v>23.8</v>
      </c>
      <c r="T98" s="122" t="s">
        <v>963</v>
      </c>
    </row>
    <row r="99" spans="7:20" s="145" customFormat="1" hidden="1">
      <c r="G99" s="152"/>
      <c r="M99" s="114" t="s">
        <v>417</v>
      </c>
      <c r="N99" s="118">
        <v>5.2</v>
      </c>
      <c r="O99" s="118">
        <v>37.799999999999997</v>
      </c>
      <c r="P99" s="119">
        <f t="shared" si="4"/>
        <v>22.41</v>
      </c>
      <c r="Q99" s="122" t="s">
        <v>418</v>
      </c>
      <c r="R99" s="121" t="s">
        <v>4260</v>
      </c>
      <c r="S99" s="122">
        <v>22.41</v>
      </c>
      <c r="T99" s="122" t="s">
        <v>3868</v>
      </c>
    </row>
    <row r="100" spans="7:20" s="145" customFormat="1" hidden="1">
      <c r="G100" s="152"/>
      <c r="M100" s="114" t="s">
        <v>295</v>
      </c>
      <c r="N100" s="118">
        <v>4.4000000000000004</v>
      </c>
      <c r="O100" s="118">
        <v>53.9</v>
      </c>
      <c r="P100" s="119">
        <f t="shared" si="4"/>
        <v>23.7</v>
      </c>
      <c r="Q100" s="122" t="s">
        <v>299</v>
      </c>
      <c r="R100" s="121" t="s">
        <v>4261</v>
      </c>
      <c r="S100" s="122">
        <v>23.7</v>
      </c>
      <c r="T100" s="122" t="s">
        <v>961</v>
      </c>
    </row>
    <row r="101" spans="7:20" s="145" customFormat="1" hidden="1">
      <c r="G101" s="152"/>
      <c r="M101" s="114" t="s">
        <v>300</v>
      </c>
      <c r="N101" s="118">
        <v>2.2999999999999998</v>
      </c>
      <c r="O101" s="118">
        <v>23.9</v>
      </c>
      <c r="P101" s="119">
        <f t="shared" si="4"/>
        <v>30.4</v>
      </c>
      <c r="Q101" s="122" t="s">
        <v>301</v>
      </c>
      <c r="R101" s="121" t="s">
        <v>4262</v>
      </c>
      <c r="S101" s="122">
        <v>30.4</v>
      </c>
      <c r="T101" s="122" t="s">
        <v>254</v>
      </c>
    </row>
    <row r="102" spans="7:20" s="145" customFormat="1" hidden="1">
      <c r="G102" s="152"/>
      <c r="M102" s="114" t="s">
        <v>302</v>
      </c>
      <c r="N102" s="118">
        <v>1.2</v>
      </c>
      <c r="O102" s="118">
        <v>20.3</v>
      </c>
      <c r="P102" s="119">
        <f t="shared" si="4"/>
        <v>23.6</v>
      </c>
      <c r="Q102" s="122" t="s">
        <v>51</v>
      </c>
      <c r="R102" s="121" t="s">
        <v>4555</v>
      </c>
      <c r="S102" s="122">
        <v>23.6</v>
      </c>
      <c r="T102" s="122" t="s">
        <v>25</v>
      </c>
    </row>
    <row r="103" spans="7:20" s="145" customFormat="1" hidden="1">
      <c r="G103" s="152"/>
      <c r="M103" s="114" t="s">
        <v>303</v>
      </c>
      <c r="N103" s="118">
        <v>0.8</v>
      </c>
      <c r="O103" s="118">
        <v>12.8</v>
      </c>
      <c r="P103" s="119">
        <f t="shared" si="4"/>
        <v>22.22</v>
      </c>
      <c r="Q103" s="122" t="s">
        <v>304</v>
      </c>
      <c r="R103" s="121" t="s">
        <v>4557</v>
      </c>
      <c r="S103" s="122">
        <v>22.22</v>
      </c>
      <c r="T103" s="122" t="s">
        <v>970</v>
      </c>
    </row>
    <row r="104" spans="7:20" s="145" customFormat="1" hidden="1">
      <c r="G104" s="152"/>
      <c r="M104" s="114" t="s">
        <v>423</v>
      </c>
      <c r="N104" s="118">
        <v>9.3000000000000007</v>
      </c>
      <c r="O104" s="118">
        <v>56.8</v>
      </c>
      <c r="P104" s="119">
        <f t="shared" si="4"/>
        <v>22.66</v>
      </c>
      <c r="Q104" s="122" t="s">
        <v>424</v>
      </c>
      <c r="R104" s="121" t="s">
        <v>4263</v>
      </c>
      <c r="S104" s="122">
        <v>22.66</v>
      </c>
      <c r="T104" s="122" t="s">
        <v>3869</v>
      </c>
    </row>
    <row r="105" spans="7:20" s="145" customFormat="1" hidden="1">
      <c r="G105" s="152"/>
      <c r="M105" s="114" t="s">
        <v>425</v>
      </c>
      <c r="N105" s="118">
        <v>8.5</v>
      </c>
      <c r="O105" s="118">
        <v>65.5</v>
      </c>
      <c r="P105" s="119">
        <f t="shared" si="4"/>
        <v>21.5</v>
      </c>
      <c r="Q105" s="122" t="s">
        <v>426</v>
      </c>
      <c r="R105" s="121" t="s">
        <v>4264</v>
      </c>
      <c r="S105" s="122">
        <v>21.5</v>
      </c>
      <c r="T105" s="122" t="s">
        <v>196</v>
      </c>
    </row>
    <row r="106" spans="7:20" s="145" customFormat="1" hidden="1">
      <c r="G106" s="152"/>
      <c r="M106" s="114" t="s">
        <v>427</v>
      </c>
      <c r="N106" s="118">
        <v>1</v>
      </c>
      <c r="O106" s="118">
        <v>36.1</v>
      </c>
      <c r="P106" s="119">
        <f t="shared" si="4"/>
        <v>25.7</v>
      </c>
      <c r="Q106" s="122" t="s">
        <v>418</v>
      </c>
      <c r="R106" s="121" t="s">
        <v>4265</v>
      </c>
      <c r="S106" s="122">
        <v>25.7</v>
      </c>
      <c r="T106" s="122" t="s">
        <v>1040</v>
      </c>
    </row>
    <row r="107" spans="7:20" s="145" customFormat="1" hidden="1">
      <c r="G107" s="152"/>
      <c r="M107" s="114" t="s">
        <v>428</v>
      </c>
      <c r="N107" s="118">
        <v>2.7</v>
      </c>
      <c r="O107" s="118">
        <v>26.1</v>
      </c>
      <c r="P107" s="119">
        <f t="shared" si="4"/>
        <v>22.5</v>
      </c>
      <c r="Q107" s="122" t="s">
        <v>429</v>
      </c>
      <c r="R107" s="121" t="s">
        <v>4266</v>
      </c>
      <c r="S107" s="122">
        <v>22.5</v>
      </c>
      <c r="T107" s="122" t="s">
        <v>324</v>
      </c>
    </row>
    <row r="108" spans="7:20" s="145" customFormat="1" hidden="1">
      <c r="G108" s="152"/>
      <c r="M108" s="114" t="s">
        <v>430</v>
      </c>
      <c r="N108" s="118">
        <v>10.9</v>
      </c>
      <c r="O108" s="118">
        <v>5.2</v>
      </c>
      <c r="P108" s="119">
        <f t="shared" si="4"/>
        <v>20.8</v>
      </c>
      <c r="Q108" s="120" t="s">
        <v>147</v>
      </c>
      <c r="R108" s="121" t="s">
        <v>4267</v>
      </c>
      <c r="S108" s="122">
        <v>20.8</v>
      </c>
      <c r="T108" s="122" t="s">
        <v>46</v>
      </c>
    </row>
    <row r="109" spans="7:20" s="145" customFormat="1" hidden="1">
      <c r="G109" s="152"/>
      <c r="M109" s="114" t="s">
        <v>431</v>
      </c>
      <c r="N109" s="118">
        <v>6.8</v>
      </c>
      <c r="O109" s="118">
        <v>3.2</v>
      </c>
      <c r="P109" s="119">
        <f t="shared" si="4"/>
        <v>22.8</v>
      </c>
      <c r="Q109" s="120" t="s">
        <v>147</v>
      </c>
      <c r="R109" s="121" t="s">
        <v>4268</v>
      </c>
      <c r="S109" s="122">
        <v>22.8</v>
      </c>
      <c r="T109" s="122" t="s">
        <v>536</v>
      </c>
    </row>
    <row r="110" spans="7:20" s="145" customFormat="1" hidden="1">
      <c r="G110" s="152"/>
      <c r="M110" s="114" t="s">
        <v>432</v>
      </c>
      <c r="N110" s="118">
        <v>0.1</v>
      </c>
      <c r="O110" s="118">
        <v>4.7</v>
      </c>
      <c r="P110" s="119">
        <f t="shared" si="4"/>
        <v>11.2</v>
      </c>
      <c r="Q110" s="120" t="s">
        <v>30</v>
      </c>
      <c r="R110" s="121" t="s">
        <v>4544</v>
      </c>
      <c r="S110" s="122">
        <v>11.2</v>
      </c>
      <c r="T110" s="122" t="s">
        <v>3870</v>
      </c>
    </row>
    <row r="111" spans="7:20" s="145" customFormat="1" hidden="1">
      <c r="G111" s="152"/>
      <c r="M111" s="114" t="s">
        <v>433</v>
      </c>
      <c r="N111" s="118">
        <v>0.3</v>
      </c>
      <c r="O111" s="118">
        <v>23.7</v>
      </c>
      <c r="P111" s="119">
        <f t="shared" si="4"/>
        <v>16.5</v>
      </c>
      <c r="Q111" s="120" t="s">
        <v>30</v>
      </c>
      <c r="R111" s="121" t="s">
        <v>4269</v>
      </c>
      <c r="S111" s="122">
        <v>16.5</v>
      </c>
      <c r="T111" s="122" t="s">
        <v>3871</v>
      </c>
    </row>
    <row r="112" spans="7:20" s="145" customFormat="1" hidden="1">
      <c r="G112" s="152"/>
      <c r="M112" s="114" t="s">
        <v>180</v>
      </c>
      <c r="N112" s="118">
        <v>2.7</v>
      </c>
      <c r="O112" s="118">
        <v>27.6</v>
      </c>
      <c r="P112" s="119">
        <f t="shared" si="4"/>
        <v>14</v>
      </c>
      <c r="Q112" s="114"/>
      <c r="R112" s="121" t="s">
        <v>4270</v>
      </c>
      <c r="S112" s="120">
        <v>14</v>
      </c>
      <c r="T112" s="120" t="s">
        <v>1166</v>
      </c>
    </row>
    <row r="113" spans="7:20" s="145" customFormat="1" hidden="1">
      <c r="G113" s="152"/>
      <c r="M113" s="114" t="s">
        <v>181</v>
      </c>
      <c r="N113" s="118">
        <v>7.9</v>
      </c>
      <c r="O113" s="118">
        <v>83.6</v>
      </c>
      <c r="P113" s="119">
        <f t="shared" si="4"/>
        <v>21.68</v>
      </c>
      <c r="Q113" s="114"/>
      <c r="R113" s="121" t="s">
        <v>4271</v>
      </c>
      <c r="S113" s="122">
        <v>21.68</v>
      </c>
      <c r="T113" s="122" t="s">
        <v>4343</v>
      </c>
    </row>
    <row r="114" spans="7:20" s="145" customFormat="1" hidden="1">
      <c r="G114" s="152"/>
      <c r="M114" s="114" t="s">
        <v>182</v>
      </c>
      <c r="N114" s="118">
        <v>14.4</v>
      </c>
      <c r="O114" s="118">
        <v>43.2</v>
      </c>
      <c r="P114" s="119">
        <f t="shared" si="4"/>
        <v>26.8</v>
      </c>
      <c r="Q114" s="120" t="s">
        <v>147</v>
      </c>
      <c r="R114" s="121" t="s">
        <v>4272</v>
      </c>
      <c r="S114" s="122">
        <v>26.8</v>
      </c>
      <c r="T114" s="122" t="s">
        <v>797</v>
      </c>
    </row>
    <row r="115" spans="7:20" s="145" customFormat="1" hidden="1">
      <c r="G115" s="152"/>
      <c r="M115" s="114" t="s">
        <v>183</v>
      </c>
      <c r="N115" s="118">
        <v>3.1</v>
      </c>
      <c r="O115" s="118">
        <v>5.0999999999999996</v>
      </c>
      <c r="P115" s="119">
        <f t="shared" si="4"/>
        <v>20.8</v>
      </c>
      <c r="Q115" s="120" t="s">
        <v>147</v>
      </c>
      <c r="R115" s="121" t="s">
        <v>4553</v>
      </c>
      <c r="S115" s="122">
        <v>20.8</v>
      </c>
      <c r="T115" s="122" t="s">
        <v>27</v>
      </c>
    </row>
    <row r="116" spans="7:20" s="145" customFormat="1" hidden="1">
      <c r="G116" s="152"/>
      <c r="M116" s="114" t="s">
        <v>41</v>
      </c>
      <c r="N116" s="118">
        <v>23.2</v>
      </c>
      <c r="O116" s="118">
        <v>0</v>
      </c>
      <c r="P116" s="119">
        <f t="shared" si="4"/>
        <v>18.399999999999999</v>
      </c>
      <c r="Q116" s="122" t="s">
        <v>42</v>
      </c>
      <c r="R116" s="121" t="s">
        <v>4273</v>
      </c>
      <c r="S116" s="122">
        <v>18.399999999999999</v>
      </c>
      <c r="T116" s="122" t="s">
        <v>961</v>
      </c>
    </row>
    <row r="117" spans="7:20" s="145" customFormat="1" hidden="1">
      <c r="G117" s="152"/>
      <c r="M117" s="114" t="s">
        <v>209</v>
      </c>
      <c r="N117" s="118">
        <v>20.6</v>
      </c>
      <c r="O117" s="118">
        <v>0</v>
      </c>
      <c r="P117" s="119">
        <f t="shared" si="4"/>
        <v>7.85</v>
      </c>
      <c r="Q117" s="122" t="s">
        <v>210</v>
      </c>
      <c r="R117" s="121" t="s">
        <v>4274</v>
      </c>
      <c r="S117" s="122">
        <v>7.85</v>
      </c>
      <c r="T117" s="122" t="s">
        <v>4344</v>
      </c>
    </row>
    <row r="118" spans="7:20" s="145" customFormat="1" hidden="1">
      <c r="G118" s="152"/>
      <c r="M118" s="114" t="s">
        <v>211</v>
      </c>
      <c r="N118" s="118">
        <v>20</v>
      </c>
      <c r="O118" s="118">
        <v>0</v>
      </c>
      <c r="P118" s="119">
        <f t="shared" si="4"/>
        <v>23.93</v>
      </c>
      <c r="Q118" s="122" t="s">
        <v>212</v>
      </c>
      <c r="R118" s="121" t="s">
        <v>4275</v>
      </c>
      <c r="S118" s="122">
        <v>23.93</v>
      </c>
      <c r="T118" s="122" t="s">
        <v>1958</v>
      </c>
    </row>
    <row r="119" spans="7:20" s="145" customFormat="1" hidden="1">
      <c r="G119" s="152"/>
      <c r="M119" s="114" t="s">
        <v>49</v>
      </c>
      <c r="N119" s="118">
        <v>17.2</v>
      </c>
      <c r="O119" s="118">
        <v>0</v>
      </c>
      <c r="P119" s="119">
        <f t="shared" si="4"/>
        <v>19.93</v>
      </c>
      <c r="Q119" s="122" t="s">
        <v>50</v>
      </c>
      <c r="R119" s="121" t="s">
        <v>4276</v>
      </c>
      <c r="S119" s="122">
        <v>19.93</v>
      </c>
      <c r="T119" s="122" t="s">
        <v>1511</v>
      </c>
    </row>
    <row r="120" spans="7:20" s="145" customFormat="1" hidden="1">
      <c r="G120" s="152"/>
      <c r="M120" s="114" t="s">
        <v>47</v>
      </c>
      <c r="N120" s="118">
        <v>7.6</v>
      </c>
      <c r="O120" s="118">
        <v>48.6</v>
      </c>
      <c r="P120" s="119">
        <f t="shared" si="4"/>
        <v>19.600000000000001</v>
      </c>
      <c r="Q120" s="122" t="s">
        <v>285</v>
      </c>
      <c r="R120" s="121" t="s">
        <v>4400</v>
      </c>
      <c r="S120" s="122">
        <v>19.600000000000001</v>
      </c>
      <c r="T120" s="122" t="s">
        <v>2920</v>
      </c>
    </row>
    <row r="121" spans="7:20" s="145" customFormat="1" hidden="1">
      <c r="G121" s="152"/>
      <c r="M121" s="114" t="s">
        <v>48</v>
      </c>
      <c r="N121" s="118">
        <v>6.6</v>
      </c>
      <c r="O121" s="118">
        <v>15.1</v>
      </c>
      <c r="P121" s="119">
        <f t="shared" si="4"/>
        <v>16.329999999999998</v>
      </c>
      <c r="Q121" s="122" t="s">
        <v>190</v>
      </c>
      <c r="R121" s="121" t="s">
        <v>4277</v>
      </c>
      <c r="S121" s="122">
        <v>16.329999999999998</v>
      </c>
      <c r="T121" s="122" t="s">
        <v>4345</v>
      </c>
    </row>
    <row r="122" spans="7:20" s="145" customFormat="1" hidden="1">
      <c r="G122" s="152"/>
      <c r="M122" s="114" t="s">
        <v>191</v>
      </c>
      <c r="N122" s="118">
        <v>8.1</v>
      </c>
      <c r="O122" s="118">
        <v>24.1</v>
      </c>
      <c r="P122" s="119">
        <f t="shared" si="4"/>
        <v>24.1</v>
      </c>
      <c r="Q122" s="120" t="s">
        <v>147</v>
      </c>
      <c r="R122" s="121" t="s">
        <v>3784</v>
      </c>
      <c r="S122" s="122">
        <v>24.1</v>
      </c>
      <c r="T122" s="122" t="s">
        <v>551</v>
      </c>
    </row>
    <row r="123" spans="7:20" s="145" customFormat="1" hidden="1">
      <c r="G123" s="152"/>
      <c r="M123" s="114" t="s">
        <v>192</v>
      </c>
      <c r="N123" s="118">
        <v>5.7</v>
      </c>
      <c r="O123" s="118">
        <v>20.2</v>
      </c>
      <c r="P123" s="119">
        <f t="shared" si="4"/>
        <v>17.39</v>
      </c>
      <c r="Q123" s="122" t="s">
        <v>193</v>
      </c>
      <c r="R123" s="121" t="s">
        <v>4278</v>
      </c>
      <c r="S123" s="122">
        <v>17.39</v>
      </c>
      <c r="T123" s="122" t="s">
        <v>4346</v>
      </c>
    </row>
    <row r="124" spans="7:20" s="145" customFormat="1" hidden="1">
      <c r="G124" s="152"/>
      <c r="M124" s="114" t="s">
        <v>52</v>
      </c>
      <c r="N124" s="118">
        <v>6.2</v>
      </c>
      <c r="O124" s="118">
        <v>21.7</v>
      </c>
      <c r="P124" s="119">
        <f t="shared" si="4"/>
        <v>11.5</v>
      </c>
      <c r="Q124" s="122" t="s">
        <v>193</v>
      </c>
      <c r="R124" s="121" t="s">
        <v>4279</v>
      </c>
      <c r="S124" s="122">
        <v>11.5</v>
      </c>
      <c r="T124" s="122" t="s">
        <v>4347</v>
      </c>
    </row>
    <row r="125" spans="7:20" s="145" customFormat="1" hidden="1">
      <c r="G125" s="152"/>
      <c r="M125" s="114" t="s">
        <v>53</v>
      </c>
      <c r="N125" s="118">
        <v>10.5</v>
      </c>
      <c r="O125" s="118">
        <v>14.5</v>
      </c>
      <c r="P125" s="119">
        <f t="shared" si="4"/>
        <v>7.9</v>
      </c>
      <c r="Q125" s="122" t="s">
        <v>54</v>
      </c>
      <c r="R125" s="121" t="s">
        <v>4039</v>
      </c>
      <c r="S125" s="122">
        <v>7.9</v>
      </c>
      <c r="T125" s="122" t="s">
        <v>4348</v>
      </c>
    </row>
    <row r="126" spans="7:20" s="145" customFormat="1" hidden="1">
      <c r="G126" s="152"/>
      <c r="M126" s="114" t="s">
        <v>57</v>
      </c>
      <c r="N126" s="118">
        <v>9.3000000000000007</v>
      </c>
      <c r="O126" s="118">
        <v>22.5</v>
      </c>
      <c r="P126" s="119">
        <f t="shared" si="4"/>
        <v>17.63</v>
      </c>
      <c r="Q126" s="120" t="s">
        <v>147</v>
      </c>
      <c r="R126" s="121" t="s">
        <v>4421</v>
      </c>
      <c r="S126" s="122">
        <v>17.63</v>
      </c>
      <c r="T126" s="122" t="s">
        <v>4349</v>
      </c>
    </row>
    <row r="127" spans="7:20" s="145" customFormat="1" hidden="1">
      <c r="G127" s="152"/>
      <c r="M127" s="114" t="s">
        <v>197</v>
      </c>
      <c r="N127" s="118">
        <v>19.899999999999999</v>
      </c>
      <c r="O127" s="118">
        <v>50.1</v>
      </c>
      <c r="P127" s="119">
        <f t="shared" si="4"/>
        <v>18.18</v>
      </c>
      <c r="Q127" s="120" t="s">
        <v>147</v>
      </c>
      <c r="R127" s="121" t="s">
        <v>4040</v>
      </c>
      <c r="S127" s="122">
        <v>18.18</v>
      </c>
      <c r="T127" s="122" t="s">
        <v>4350</v>
      </c>
    </row>
    <row r="128" spans="7:20" s="145" customFormat="1" hidden="1">
      <c r="G128" s="152"/>
      <c r="M128" s="114" t="s">
        <v>198</v>
      </c>
      <c r="N128" s="118">
        <v>2.7</v>
      </c>
      <c r="O128" s="118">
        <v>3</v>
      </c>
      <c r="P128" s="119">
        <f t="shared" si="4"/>
        <v>16.68</v>
      </c>
      <c r="Q128" s="120" t="s">
        <v>30</v>
      </c>
      <c r="R128" s="121" t="s">
        <v>4041</v>
      </c>
      <c r="S128" s="122">
        <v>16.68</v>
      </c>
      <c r="T128" s="122" t="s">
        <v>4351</v>
      </c>
    </row>
    <row r="129" spans="7:20" s="145" customFormat="1" hidden="1">
      <c r="G129" s="152"/>
      <c r="M129" s="114" t="s">
        <v>342</v>
      </c>
      <c r="N129" s="118">
        <v>8.8000000000000007</v>
      </c>
      <c r="O129" s="118">
        <v>19.899999999999999</v>
      </c>
      <c r="P129" s="119">
        <f t="shared" si="4"/>
        <v>17.760000000000002</v>
      </c>
      <c r="Q129" s="122" t="s">
        <v>343</v>
      </c>
      <c r="R129" s="121" t="s">
        <v>4042</v>
      </c>
      <c r="S129" s="122">
        <v>17.760000000000002</v>
      </c>
      <c r="T129" s="122" t="s">
        <v>780</v>
      </c>
    </row>
    <row r="130" spans="7:20" s="145" customFormat="1" hidden="1">
      <c r="G130" s="152"/>
      <c r="M130" s="114" t="s">
        <v>344</v>
      </c>
      <c r="N130" s="118">
        <v>23.5</v>
      </c>
      <c r="O130" s="118">
        <v>54.1</v>
      </c>
      <c r="P130" s="119">
        <f t="shared" si="4"/>
        <v>24.2</v>
      </c>
      <c r="Q130" s="122" t="s">
        <v>234</v>
      </c>
      <c r="R130" s="121" t="s">
        <v>4043</v>
      </c>
      <c r="S130" s="122">
        <v>24.2</v>
      </c>
      <c r="T130" s="122" t="s">
        <v>223</v>
      </c>
    </row>
    <row r="131" spans="7:20" s="145" customFormat="1" hidden="1">
      <c r="G131" s="152"/>
      <c r="M131" s="114" t="s">
        <v>345</v>
      </c>
      <c r="N131" s="118">
        <v>26.1</v>
      </c>
      <c r="O131" s="118">
        <v>32.5</v>
      </c>
      <c r="P131" s="119">
        <f t="shared" si="4"/>
        <v>18.39</v>
      </c>
      <c r="Q131" s="122" t="s">
        <v>213</v>
      </c>
      <c r="R131" s="121" t="s">
        <v>4044</v>
      </c>
      <c r="S131" s="122">
        <v>18.39</v>
      </c>
      <c r="T131" s="122" t="s">
        <v>1826</v>
      </c>
    </row>
    <row r="132" spans="7:20" s="145" customFormat="1" hidden="1">
      <c r="G132" s="152"/>
      <c r="M132" s="114" t="s">
        <v>201</v>
      </c>
      <c r="N132" s="118">
        <v>5.0999999999999996</v>
      </c>
      <c r="O132" s="118">
        <v>5.6</v>
      </c>
      <c r="P132" s="119">
        <f t="shared" si="4"/>
        <v>19.100000000000001</v>
      </c>
      <c r="Q132" s="122" t="s">
        <v>166</v>
      </c>
      <c r="R132" s="121" t="s">
        <v>3889</v>
      </c>
      <c r="S132" s="122">
        <v>19.100000000000001</v>
      </c>
      <c r="T132" s="122" t="s">
        <v>397</v>
      </c>
    </row>
    <row r="133" spans="7:20" s="145" customFormat="1" hidden="1">
      <c r="G133" s="152"/>
      <c r="M133" s="114" t="s">
        <v>202</v>
      </c>
      <c r="N133" s="118">
        <v>5.7</v>
      </c>
      <c r="O133" s="118">
        <v>7.2</v>
      </c>
      <c r="P133" s="119">
        <f t="shared" si="4"/>
        <v>16.03</v>
      </c>
      <c r="Q133" s="122" t="s">
        <v>166</v>
      </c>
      <c r="R133" s="121" t="s">
        <v>3890</v>
      </c>
      <c r="S133" s="122">
        <v>16.03</v>
      </c>
      <c r="T133" s="122" t="s">
        <v>463</v>
      </c>
    </row>
    <row r="134" spans="7:20" s="145" customFormat="1" hidden="1">
      <c r="G134" s="152"/>
      <c r="M134" s="114" t="s">
        <v>203</v>
      </c>
      <c r="N134" s="118">
        <v>5.9</v>
      </c>
      <c r="O134" s="118">
        <v>13</v>
      </c>
      <c r="P134" s="119">
        <f t="shared" si="4"/>
        <v>19.8</v>
      </c>
      <c r="Q134" s="122" t="s">
        <v>166</v>
      </c>
      <c r="R134" s="121" t="s">
        <v>4561</v>
      </c>
      <c r="S134" s="122">
        <v>19.8</v>
      </c>
      <c r="T134" s="122" t="s">
        <v>546</v>
      </c>
    </row>
    <row r="135" spans="7:20" s="145" customFormat="1" hidden="1">
      <c r="G135" s="152"/>
      <c r="M135" s="114" t="s">
        <v>204</v>
      </c>
      <c r="N135" s="118">
        <v>7.1</v>
      </c>
      <c r="O135" s="118">
        <v>18.399999999999999</v>
      </c>
      <c r="P135" s="119">
        <f t="shared" si="4"/>
        <v>19.8</v>
      </c>
      <c r="Q135" s="122" t="s">
        <v>166</v>
      </c>
      <c r="R135" s="121" t="s">
        <v>3891</v>
      </c>
      <c r="S135" s="122">
        <v>19.8</v>
      </c>
      <c r="T135" s="122" t="s">
        <v>546</v>
      </c>
    </row>
    <row r="136" spans="7:20" s="145" customFormat="1" hidden="1">
      <c r="G136" s="152"/>
      <c r="M136" s="114" t="s">
        <v>467</v>
      </c>
      <c r="N136" s="118">
        <v>19.100000000000001</v>
      </c>
      <c r="O136" s="118">
        <v>52.9</v>
      </c>
      <c r="P136" s="119">
        <f t="shared" si="4"/>
        <v>23.4</v>
      </c>
      <c r="Q136" s="122" t="s">
        <v>468</v>
      </c>
      <c r="R136" s="121" t="s">
        <v>3892</v>
      </c>
      <c r="S136" s="122">
        <v>23.4</v>
      </c>
      <c r="T136" s="122" t="s">
        <v>452</v>
      </c>
    </row>
    <row r="137" spans="7:20" s="145" customFormat="1" hidden="1">
      <c r="G137" s="152"/>
      <c r="M137" s="114" t="s">
        <v>469</v>
      </c>
      <c r="N137" s="118">
        <v>7.2</v>
      </c>
      <c r="O137" s="118">
        <v>16.100000000000001</v>
      </c>
      <c r="P137" s="119">
        <f t="shared" si="4"/>
        <v>15.2</v>
      </c>
      <c r="Q137" s="122" t="s">
        <v>213</v>
      </c>
      <c r="R137" s="121" t="s">
        <v>3893</v>
      </c>
      <c r="S137" s="122">
        <v>15.2</v>
      </c>
      <c r="T137" s="122" t="s">
        <v>272</v>
      </c>
    </row>
    <row r="138" spans="7:20" s="145" customFormat="1" hidden="1">
      <c r="G138" s="152"/>
      <c r="M138" s="114" t="s">
        <v>470</v>
      </c>
      <c r="N138" s="118">
        <v>7.7</v>
      </c>
      <c r="O138" s="120">
        <v>17.399999999999999</v>
      </c>
      <c r="P138" s="119">
        <f t="shared" ref="P138:P201" si="5">SUM(S138:T138)</f>
        <v>22.43</v>
      </c>
      <c r="Q138" s="122" t="s">
        <v>343</v>
      </c>
      <c r="R138" s="121" t="s">
        <v>3894</v>
      </c>
      <c r="S138" s="122">
        <v>22.43</v>
      </c>
      <c r="T138" s="122" t="s">
        <v>4352</v>
      </c>
    </row>
    <row r="139" spans="7:20" s="145" customFormat="1" hidden="1">
      <c r="G139" s="152"/>
      <c r="M139" s="114" t="s">
        <v>471</v>
      </c>
      <c r="N139" s="118">
        <v>22.7</v>
      </c>
      <c r="O139" s="120">
        <v>49.6</v>
      </c>
      <c r="P139" s="119">
        <f t="shared" si="5"/>
        <v>4.59</v>
      </c>
      <c r="Q139" s="122" t="s">
        <v>234</v>
      </c>
      <c r="R139" s="121" t="s">
        <v>3895</v>
      </c>
      <c r="S139" s="122">
        <v>4.59</v>
      </c>
      <c r="T139" s="122" t="s">
        <v>4353</v>
      </c>
    </row>
    <row r="140" spans="7:20" s="145" customFormat="1" hidden="1">
      <c r="G140" s="152"/>
      <c r="M140" s="114" t="s">
        <v>356</v>
      </c>
      <c r="N140" s="118">
        <v>8.4</v>
      </c>
      <c r="O140" s="118">
        <v>18.2</v>
      </c>
      <c r="P140" s="119">
        <f t="shared" si="5"/>
        <v>20.91</v>
      </c>
      <c r="Q140" s="122" t="s">
        <v>343</v>
      </c>
      <c r="R140" s="121" t="s">
        <v>3896</v>
      </c>
      <c r="S140" s="122">
        <v>20.91</v>
      </c>
      <c r="T140" s="122" t="s">
        <v>725</v>
      </c>
    </row>
    <row r="141" spans="7:20" s="145" customFormat="1" hidden="1">
      <c r="G141" s="152"/>
      <c r="M141" s="114" t="s">
        <v>472</v>
      </c>
      <c r="N141" s="118">
        <v>21.3</v>
      </c>
      <c r="O141" s="118">
        <v>49.6</v>
      </c>
      <c r="P141" s="119">
        <f t="shared" si="5"/>
        <v>15.1</v>
      </c>
      <c r="Q141" s="122" t="s">
        <v>234</v>
      </c>
      <c r="R141" s="121" t="s">
        <v>3897</v>
      </c>
      <c r="S141" s="122">
        <v>15.1</v>
      </c>
      <c r="T141" s="122" t="s">
        <v>4354</v>
      </c>
    </row>
    <row r="142" spans="7:20" s="145" customFormat="1" hidden="1">
      <c r="G142" s="152"/>
      <c r="M142" s="114" t="s">
        <v>473</v>
      </c>
      <c r="N142" s="118">
        <v>2.6</v>
      </c>
      <c r="O142" s="118">
        <v>3</v>
      </c>
      <c r="P142" s="119">
        <f t="shared" si="5"/>
        <v>19</v>
      </c>
      <c r="Q142" s="120" t="s">
        <v>30</v>
      </c>
      <c r="R142" s="121" t="s">
        <v>4041</v>
      </c>
      <c r="S142" s="122">
        <v>19</v>
      </c>
      <c r="T142" s="122" t="s">
        <v>624</v>
      </c>
    </row>
    <row r="143" spans="7:20" s="145" customFormat="1" hidden="1">
      <c r="G143" s="152"/>
      <c r="M143" s="114" t="s">
        <v>474</v>
      </c>
      <c r="N143" s="118">
        <v>2.1</v>
      </c>
      <c r="O143" s="118">
        <v>4</v>
      </c>
      <c r="P143" s="119">
        <f t="shared" si="5"/>
        <v>19.3</v>
      </c>
      <c r="Q143" s="120" t="s">
        <v>176</v>
      </c>
      <c r="R143" s="121" t="s">
        <v>3778</v>
      </c>
      <c r="S143" s="122">
        <v>19.3</v>
      </c>
      <c r="T143" s="122" t="s">
        <v>277</v>
      </c>
    </row>
    <row r="144" spans="7:20" s="145" customFormat="1" hidden="1">
      <c r="G144" s="152"/>
      <c r="M144" s="114" t="s">
        <v>475</v>
      </c>
      <c r="N144" s="118">
        <v>2.1</v>
      </c>
      <c r="O144" s="118">
        <v>3.1</v>
      </c>
      <c r="P144" s="119">
        <f t="shared" si="5"/>
        <v>17.11</v>
      </c>
      <c r="Q144" s="120" t="s">
        <v>476</v>
      </c>
      <c r="R144" s="121" t="s">
        <v>4540</v>
      </c>
      <c r="S144" s="120">
        <v>17.11</v>
      </c>
      <c r="T144" s="120" t="s">
        <v>1470</v>
      </c>
    </row>
    <row r="145" spans="7:20" s="145" customFormat="1" hidden="1">
      <c r="G145" s="152"/>
      <c r="M145" s="114" t="s">
        <v>477</v>
      </c>
      <c r="N145" s="118">
        <v>6.6</v>
      </c>
      <c r="O145" s="118">
        <v>17.2</v>
      </c>
      <c r="P145" s="119">
        <f t="shared" si="5"/>
        <v>11.92</v>
      </c>
      <c r="Q145" s="122" t="s">
        <v>166</v>
      </c>
      <c r="R145" s="121" t="s">
        <v>3898</v>
      </c>
      <c r="S145" s="122">
        <v>11.92</v>
      </c>
      <c r="T145" s="122" t="s">
        <v>4355</v>
      </c>
    </row>
    <row r="146" spans="7:20" s="145" customFormat="1" hidden="1">
      <c r="G146" s="152"/>
      <c r="M146" s="114" t="s">
        <v>478</v>
      </c>
      <c r="N146" s="118">
        <v>21.4</v>
      </c>
      <c r="O146" s="118">
        <v>49.7</v>
      </c>
      <c r="P146" s="119">
        <f t="shared" si="5"/>
        <v>15.6</v>
      </c>
      <c r="Q146" s="122" t="s">
        <v>213</v>
      </c>
      <c r="R146" s="121" t="s">
        <v>3899</v>
      </c>
      <c r="S146" s="122">
        <v>15.6</v>
      </c>
      <c r="T146" s="122" t="s">
        <v>258</v>
      </c>
    </row>
    <row r="147" spans="7:20" s="145" customFormat="1" hidden="1">
      <c r="G147" s="152"/>
      <c r="M147" s="114" t="s">
        <v>361</v>
      </c>
      <c r="N147" s="118">
        <v>7.8</v>
      </c>
      <c r="O147" s="120">
        <v>15.3</v>
      </c>
      <c r="P147" s="119">
        <f t="shared" si="5"/>
        <v>19.89</v>
      </c>
      <c r="Q147" s="120" t="s">
        <v>166</v>
      </c>
      <c r="R147" s="121" t="s">
        <v>4560</v>
      </c>
      <c r="S147" s="122">
        <v>19.89</v>
      </c>
      <c r="T147" s="122" t="s">
        <v>4356</v>
      </c>
    </row>
    <row r="148" spans="7:20" s="145" customFormat="1" hidden="1">
      <c r="G148" s="152"/>
      <c r="M148" s="114" t="s">
        <v>362</v>
      </c>
      <c r="N148" s="118">
        <v>26.8</v>
      </c>
      <c r="O148" s="120">
        <v>46.3</v>
      </c>
      <c r="P148" s="119">
        <f t="shared" si="5"/>
        <v>15.2</v>
      </c>
      <c r="Q148" s="120" t="s">
        <v>213</v>
      </c>
      <c r="R148" s="121" t="s">
        <v>3900</v>
      </c>
      <c r="S148" s="122">
        <v>15.2</v>
      </c>
      <c r="T148" s="122" t="s">
        <v>4357</v>
      </c>
    </row>
    <row r="149" spans="7:20" s="145" customFormat="1" hidden="1">
      <c r="G149" s="152"/>
      <c r="M149" s="114" t="s">
        <v>484</v>
      </c>
      <c r="N149" s="118">
        <v>7.6</v>
      </c>
      <c r="O149" s="118">
        <v>15.3</v>
      </c>
      <c r="P149" s="119">
        <f t="shared" si="5"/>
        <v>21.6</v>
      </c>
      <c r="Q149" s="122" t="s">
        <v>166</v>
      </c>
      <c r="R149" s="121" t="s">
        <v>3773</v>
      </c>
      <c r="S149" s="122">
        <v>21.6</v>
      </c>
      <c r="T149" s="122" t="s">
        <v>404</v>
      </c>
    </row>
    <row r="150" spans="7:20" s="145" customFormat="1" hidden="1">
      <c r="G150" s="152"/>
      <c r="M150" s="114" t="s">
        <v>485</v>
      </c>
      <c r="N150" s="118">
        <v>23.9</v>
      </c>
      <c r="O150" s="118">
        <v>46.3</v>
      </c>
      <c r="P150" s="119">
        <f t="shared" si="5"/>
        <v>20.91</v>
      </c>
      <c r="Q150" s="122" t="s">
        <v>213</v>
      </c>
      <c r="R150" s="121" t="s">
        <v>3901</v>
      </c>
      <c r="S150" s="122">
        <v>20.91</v>
      </c>
      <c r="T150" s="122" t="s">
        <v>2189</v>
      </c>
    </row>
    <row r="151" spans="7:20" s="145" customFormat="1" hidden="1">
      <c r="G151" s="152"/>
      <c r="M151" s="114" t="s">
        <v>486</v>
      </c>
      <c r="N151" s="118">
        <v>5.4</v>
      </c>
      <c r="O151" s="118">
        <v>4.2</v>
      </c>
      <c r="P151" s="119">
        <f t="shared" si="5"/>
        <v>20.91</v>
      </c>
      <c r="Q151" s="120" t="s">
        <v>147</v>
      </c>
      <c r="R151" s="121" t="s">
        <v>4553</v>
      </c>
      <c r="S151" s="122">
        <v>20.91</v>
      </c>
      <c r="T151" s="122" t="s">
        <v>2189</v>
      </c>
    </row>
    <row r="152" spans="7:20" s="145" customFormat="1" hidden="1">
      <c r="G152" s="152"/>
      <c r="M152" s="114" t="s">
        <v>487</v>
      </c>
      <c r="N152" s="118">
        <v>8.6999999999999993</v>
      </c>
      <c r="O152" s="120">
        <v>21.2</v>
      </c>
      <c r="P152" s="119">
        <f t="shared" si="5"/>
        <v>20.09</v>
      </c>
      <c r="Q152" s="120" t="s">
        <v>166</v>
      </c>
      <c r="R152" s="121" t="s">
        <v>3902</v>
      </c>
      <c r="S152" s="122">
        <v>20.09</v>
      </c>
      <c r="T152" s="122" t="s">
        <v>1657</v>
      </c>
    </row>
    <row r="153" spans="7:20" s="145" customFormat="1" hidden="1">
      <c r="G153" s="152"/>
      <c r="M153" s="114" t="s">
        <v>488</v>
      </c>
      <c r="N153" s="118">
        <v>21.8</v>
      </c>
      <c r="O153" s="118">
        <v>58.6</v>
      </c>
      <c r="P153" s="119">
        <f t="shared" si="5"/>
        <v>19.760000000000002</v>
      </c>
      <c r="Q153" s="120" t="s">
        <v>468</v>
      </c>
      <c r="R153" s="121" t="s">
        <v>3903</v>
      </c>
      <c r="S153" s="122">
        <v>19.760000000000002</v>
      </c>
      <c r="T153" s="122" t="s">
        <v>4358</v>
      </c>
    </row>
    <row r="154" spans="7:20" s="145" customFormat="1" hidden="1">
      <c r="G154" s="152"/>
      <c r="M154" s="114" t="s">
        <v>489</v>
      </c>
      <c r="N154" s="118">
        <v>8.5</v>
      </c>
      <c r="O154" s="118">
        <v>21.2</v>
      </c>
      <c r="P154" s="119">
        <f t="shared" si="5"/>
        <v>16.82</v>
      </c>
      <c r="Q154" s="122" t="s">
        <v>166</v>
      </c>
      <c r="R154" s="121" t="s">
        <v>3904</v>
      </c>
      <c r="S154" s="122">
        <v>16.82</v>
      </c>
      <c r="T154" s="122" t="s">
        <v>546</v>
      </c>
    </row>
    <row r="155" spans="7:20" s="145" customFormat="1" hidden="1">
      <c r="G155" s="152"/>
      <c r="M155" s="114" t="s">
        <v>490</v>
      </c>
      <c r="N155" s="118">
        <v>20</v>
      </c>
      <c r="O155" s="118">
        <v>58.6</v>
      </c>
      <c r="P155" s="119">
        <f t="shared" si="5"/>
        <v>17.36</v>
      </c>
      <c r="Q155" s="122" t="s">
        <v>468</v>
      </c>
      <c r="R155" s="121" t="s">
        <v>3905</v>
      </c>
      <c r="S155" s="122">
        <v>17.36</v>
      </c>
      <c r="T155" s="122" t="s">
        <v>1682</v>
      </c>
    </row>
    <row r="156" spans="7:20" s="145" customFormat="1" hidden="1">
      <c r="G156" s="152"/>
      <c r="M156" s="114" t="s">
        <v>241</v>
      </c>
      <c r="N156" s="118">
        <v>8.9</v>
      </c>
      <c r="O156" s="118">
        <v>23.9</v>
      </c>
      <c r="P156" s="119">
        <f t="shared" si="5"/>
        <v>17.7</v>
      </c>
      <c r="Q156" s="122" t="s">
        <v>166</v>
      </c>
      <c r="R156" s="121" t="s">
        <v>4274</v>
      </c>
      <c r="S156" s="122">
        <v>17.7</v>
      </c>
      <c r="T156" s="122" t="s">
        <v>556</v>
      </c>
    </row>
    <row r="157" spans="7:20" s="145" customFormat="1" hidden="1">
      <c r="G157" s="152"/>
      <c r="M157" s="114" t="s">
        <v>242</v>
      </c>
      <c r="N157" s="118">
        <v>21.1</v>
      </c>
      <c r="O157" s="118">
        <v>57.1</v>
      </c>
      <c r="P157" s="119">
        <f t="shared" si="5"/>
        <v>16.02</v>
      </c>
      <c r="Q157" s="122" t="s">
        <v>343</v>
      </c>
      <c r="R157" s="121" t="s">
        <v>3906</v>
      </c>
      <c r="S157" s="122">
        <v>16.02</v>
      </c>
      <c r="T157" s="122" t="s">
        <v>3459</v>
      </c>
    </row>
    <row r="158" spans="7:20" s="145" customFormat="1" hidden="1">
      <c r="G158" s="152"/>
      <c r="M158" s="114" t="s">
        <v>243</v>
      </c>
      <c r="N158" s="118">
        <v>6.2</v>
      </c>
      <c r="O158" s="118">
        <v>15.3</v>
      </c>
      <c r="P158" s="119">
        <f t="shared" si="5"/>
        <v>19.5</v>
      </c>
      <c r="Q158" s="120" t="s">
        <v>147</v>
      </c>
      <c r="R158" s="121" t="s">
        <v>3774</v>
      </c>
      <c r="S158" s="122">
        <v>19.5</v>
      </c>
      <c r="T158" s="122" t="s">
        <v>285</v>
      </c>
    </row>
    <row r="159" spans="7:20" s="145" customFormat="1" hidden="1">
      <c r="G159" s="152"/>
      <c r="M159" s="114" t="s">
        <v>16</v>
      </c>
      <c r="N159" s="118">
        <v>6.9</v>
      </c>
      <c r="O159" s="118">
        <v>15.7</v>
      </c>
      <c r="P159" s="119">
        <f t="shared" si="5"/>
        <v>6.5</v>
      </c>
      <c r="Q159" s="122" t="s">
        <v>166</v>
      </c>
      <c r="R159" s="121" t="s">
        <v>4560</v>
      </c>
      <c r="S159" s="122">
        <v>6.5</v>
      </c>
      <c r="T159" s="122" t="s">
        <v>23</v>
      </c>
    </row>
    <row r="160" spans="7:20" s="145" customFormat="1" hidden="1">
      <c r="G160" s="152"/>
      <c r="M160" s="114" t="s">
        <v>17</v>
      </c>
      <c r="N160" s="118">
        <v>8.4</v>
      </c>
      <c r="O160" s="118">
        <v>17.399999999999999</v>
      </c>
      <c r="P160" s="119">
        <f t="shared" si="5"/>
        <v>10.29</v>
      </c>
      <c r="Q160" s="122" t="s">
        <v>166</v>
      </c>
      <c r="R160" s="121" t="s">
        <v>3891</v>
      </c>
      <c r="S160" s="122">
        <v>10.29</v>
      </c>
      <c r="T160" s="122" t="s">
        <v>4359</v>
      </c>
    </row>
    <row r="161" spans="7:20" s="145" customFormat="1" hidden="1">
      <c r="G161" s="152"/>
      <c r="M161" s="114" t="s">
        <v>127</v>
      </c>
      <c r="N161" s="118">
        <v>22.1</v>
      </c>
      <c r="O161" s="118">
        <v>44.1</v>
      </c>
      <c r="P161" s="119">
        <f t="shared" si="5"/>
        <v>13.1</v>
      </c>
      <c r="Q161" s="122" t="s">
        <v>343</v>
      </c>
      <c r="R161" s="121" t="s">
        <v>4263</v>
      </c>
      <c r="S161" s="122">
        <v>13.1</v>
      </c>
      <c r="T161" s="122" t="s">
        <v>4360</v>
      </c>
    </row>
    <row r="162" spans="7:20" s="145" customFormat="1" hidden="1">
      <c r="G162" s="152"/>
      <c r="M162" s="114" t="s">
        <v>125</v>
      </c>
      <c r="N162" s="118">
        <v>1.2</v>
      </c>
      <c r="O162" s="118">
        <v>2.2999999999999998</v>
      </c>
      <c r="P162" s="119">
        <f t="shared" si="5"/>
        <v>18.71</v>
      </c>
      <c r="Q162" s="122" t="s">
        <v>166</v>
      </c>
      <c r="R162" s="121" t="s">
        <v>4544</v>
      </c>
      <c r="S162" s="122">
        <v>18.71</v>
      </c>
      <c r="T162" s="122" t="s">
        <v>1732</v>
      </c>
    </row>
    <row r="163" spans="7:20" s="145" customFormat="1" hidden="1">
      <c r="G163" s="152"/>
      <c r="M163" s="114" t="s">
        <v>126</v>
      </c>
      <c r="N163" s="118">
        <v>1.6</v>
      </c>
      <c r="O163" s="118">
        <v>3.2</v>
      </c>
      <c r="P163" s="119">
        <f t="shared" si="5"/>
        <v>11.3</v>
      </c>
      <c r="Q163" s="122" t="s">
        <v>166</v>
      </c>
      <c r="R163" s="121" t="s">
        <v>3907</v>
      </c>
      <c r="S163" s="122">
        <v>11.3</v>
      </c>
      <c r="T163" s="122" t="s">
        <v>899</v>
      </c>
    </row>
    <row r="164" spans="7:20" s="145" customFormat="1" hidden="1">
      <c r="G164" s="152"/>
      <c r="M164" s="114" t="s">
        <v>250</v>
      </c>
      <c r="N164" s="118">
        <v>14</v>
      </c>
      <c r="O164" s="118">
        <v>5.0999999999999996</v>
      </c>
      <c r="P164" s="119">
        <f t="shared" si="5"/>
        <v>12.1</v>
      </c>
      <c r="Q164" s="122" t="s">
        <v>141</v>
      </c>
      <c r="R164" s="121" t="s">
        <v>3908</v>
      </c>
      <c r="S164" s="122">
        <v>12.1</v>
      </c>
      <c r="T164" s="122" t="s">
        <v>4361</v>
      </c>
    </row>
    <row r="165" spans="7:20" s="145" customFormat="1" hidden="1">
      <c r="G165" s="152"/>
      <c r="M165" s="114" t="s">
        <v>251</v>
      </c>
      <c r="N165" s="118">
        <v>35.9</v>
      </c>
      <c r="O165" s="118">
        <v>15.8</v>
      </c>
      <c r="P165" s="119">
        <f t="shared" si="5"/>
        <v>9.4</v>
      </c>
      <c r="Q165" s="122" t="s">
        <v>285</v>
      </c>
      <c r="R165" s="121" t="s">
        <v>3909</v>
      </c>
      <c r="S165" s="122">
        <v>9.4</v>
      </c>
      <c r="T165" s="122" t="s">
        <v>4362</v>
      </c>
    </row>
    <row r="166" spans="7:20" s="145" customFormat="1" hidden="1">
      <c r="G166" s="152"/>
      <c r="M166" s="114" t="s">
        <v>252</v>
      </c>
      <c r="N166" s="118">
        <v>2.5</v>
      </c>
      <c r="O166" s="118">
        <v>7.2</v>
      </c>
      <c r="P166" s="119">
        <f t="shared" si="5"/>
        <v>17.3</v>
      </c>
      <c r="Q166" s="120" t="s">
        <v>147</v>
      </c>
      <c r="R166" s="121" t="s">
        <v>3777</v>
      </c>
      <c r="S166" s="120">
        <v>17.3</v>
      </c>
      <c r="T166" s="120" t="s">
        <v>666</v>
      </c>
    </row>
    <row r="167" spans="7:20" s="145" customFormat="1" hidden="1">
      <c r="G167" s="152"/>
      <c r="M167" s="114" t="s">
        <v>255</v>
      </c>
      <c r="N167" s="118">
        <v>2.5</v>
      </c>
      <c r="O167" s="118">
        <v>2.8</v>
      </c>
      <c r="P167" s="119">
        <f t="shared" si="5"/>
        <v>13.29</v>
      </c>
      <c r="Q167" s="122" t="s">
        <v>166</v>
      </c>
      <c r="R167" s="121" t="s">
        <v>3772</v>
      </c>
      <c r="S167" s="122">
        <v>13.29</v>
      </c>
      <c r="T167" s="122" t="s">
        <v>4425</v>
      </c>
    </row>
    <row r="168" spans="7:20" s="145" customFormat="1" hidden="1">
      <c r="G168" s="152"/>
      <c r="M168" s="114" t="s">
        <v>256</v>
      </c>
      <c r="N168" s="118">
        <v>2.9</v>
      </c>
      <c r="O168" s="118">
        <v>4</v>
      </c>
      <c r="P168" s="119">
        <f t="shared" si="5"/>
        <v>18.399999999999999</v>
      </c>
      <c r="Q168" s="122" t="s">
        <v>166</v>
      </c>
      <c r="R168" s="121" t="s">
        <v>4562</v>
      </c>
      <c r="S168" s="122">
        <v>18.399999999999999</v>
      </c>
      <c r="T168" s="122" t="s">
        <v>452</v>
      </c>
    </row>
    <row r="169" spans="7:20" s="145" customFormat="1" hidden="1">
      <c r="G169" s="152"/>
      <c r="M169" s="114" t="s">
        <v>257</v>
      </c>
      <c r="N169" s="118">
        <v>1.9</v>
      </c>
      <c r="O169" s="118">
        <v>2.5</v>
      </c>
      <c r="P169" s="119">
        <f t="shared" si="5"/>
        <v>10.6</v>
      </c>
      <c r="Q169" s="120" t="s">
        <v>392</v>
      </c>
      <c r="R169" s="121" t="s">
        <v>4565</v>
      </c>
      <c r="S169" s="122">
        <v>10.6</v>
      </c>
      <c r="T169" s="122" t="s">
        <v>961</v>
      </c>
    </row>
    <row r="170" spans="7:20" s="145" customFormat="1" hidden="1">
      <c r="G170" s="152"/>
      <c r="M170" s="114" t="s">
        <v>259</v>
      </c>
      <c r="N170" s="118">
        <v>13.8</v>
      </c>
      <c r="O170" s="118">
        <v>2.5</v>
      </c>
      <c r="P170" s="119">
        <f t="shared" si="5"/>
        <v>14.93</v>
      </c>
      <c r="Q170" s="122" t="s">
        <v>260</v>
      </c>
      <c r="R170" s="121" t="s">
        <v>4265</v>
      </c>
      <c r="S170" s="122">
        <v>14.93</v>
      </c>
      <c r="T170" s="122" t="s">
        <v>2423</v>
      </c>
    </row>
    <row r="171" spans="7:20" s="145" customFormat="1" hidden="1">
      <c r="G171" s="152"/>
      <c r="M171" s="114" t="s">
        <v>261</v>
      </c>
      <c r="N171" s="118">
        <v>14.1</v>
      </c>
      <c r="O171" s="118">
        <v>2.5</v>
      </c>
      <c r="P171" s="119">
        <f t="shared" si="5"/>
        <v>15.9</v>
      </c>
      <c r="Q171" s="122" t="s">
        <v>262</v>
      </c>
      <c r="R171" s="121" t="s">
        <v>3910</v>
      </c>
      <c r="S171" s="122">
        <v>15.9</v>
      </c>
      <c r="T171" s="122" t="s">
        <v>666</v>
      </c>
    </row>
    <row r="172" spans="7:20" s="145" customFormat="1" hidden="1">
      <c r="G172" s="152"/>
      <c r="M172" s="114" t="s">
        <v>263</v>
      </c>
      <c r="N172" s="118">
        <v>40.4</v>
      </c>
      <c r="O172" s="118">
        <v>3.2</v>
      </c>
      <c r="P172" s="119">
        <f t="shared" si="5"/>
        <v>12.3</v>
      </c>
      <c r="Q172" s="120" t="s">
        <v>147</v>
      </c>
      <c r="R172" s="121" t="s">
        <v>3911</v>
      </c>
      <c r="S172" s="122">
        <v>12.3</v>
      </c>
      <c r="T172" s="122" t="s">
        <v>160</v>
      </c>
    </row>
    <row r="173" spans="7:20" s="145" customFormat="1" hidden="1">
      <c r="G173" s="152"/>
      <c r="M173" s="114" t="s">
        <v>264</v>
      </c>
      <c r="N173" s="118">
        <v>13.9</v>
      </c>
      <c r="O173" s="118">
        <v>1.6</v>
      </c>
      <c r="P173" s="119">
        <f t="shared" si="5"/>
        <v>12.5</v>
      </c>
      <c r="Q173" s="122" t="s">
        <v>265</v>
      </c>
      <c r="R173" s="121" t="s">
        <v>3912</v>
      </c>
      <c r="S173" s="122">
        <v>12.5</v>
      </c>
      <c r="T173" s="122" t="s">
        <v>1396</v>
      </c>
    </row>
    <row r="174" spans="7:20" s="145" customFormat="1" hidden="1">
      <c r="G174" s="152"/>
      <c r="M174" s="114" t="s">
        <v>266</v>
      </c>
      <c r="N174" s="118">
        <v>11.5</v>
      </c>
      <c r="O174" s="118">
        <v>18.7</v>
      </c>
      <c r="P174" s="119">
        <f t="shared" si="5"/>
        <v>12.27</v>
      </c>
      <c r="Q174" s="122" t="s">
        <v>267</v>
      </c>
      <c r="R174" s="121" t="s">
        <v>3913</v>
      </c>
      <c r="S174" s="122">
        <v>12.27</v>
      </c>
      <c r="T174" s="122" t="s">
        <v>4426</v>
      </c>
    </row>
    <row r="175" spans="7:20" s="145" customFormat="1" hidden="1">
      <c r="G175" s="152"/>
      <c r="M175" s="114" t="s">
        <v>268</v>
      </c>
      <c r="N175" s="118">
        <v>15.3</v>
      </c>
      <c r="O175" s="118">
        <v>2.5</v>
      </c>
      <c r="P175" s="119">
        <f t="shared" si="5"/>
        <v>14.5</v>
      </c>
      <c r="Q175" s="122" t="s">
        <v>269</v>
      </c>
      <c r="R175" s="121" t="s">
        <v>3914</v>
      </c>
      <c r="S175" s="122">
        <v>14.5</v>
      </c>
      <c r="T175" s="122" t="s">
        <v>4427</v>
      </c>
    </row>
    <row r="176" spans="7:20" s="145" customFormat="1" hidden="1">
      <c r="G176" s="152"/>
      <c r="M176" s="114" t="s">
        <v>401</v>
      </c>
      <c r="N176" s="118">
        <v>16.3</v>
      </c>
      <c r="O176" s="118">
        <v>16.2</v>
      </c>
      <c r="P176" s="119">
        <f t="shared" si="5"/>
        <v>12.95</v>
      </c>
      <c r="Q176" s="122" t="s">
        <v>275</v>
      </c>
      <c r="R176" s="121" t="s">
        <v>3915</v>
      </c>
      <c r="S176" s="122">
        <v>12.95</v>
      </c>
      <c r="T176" s="122" t="s">
        <v>920</v>
      </c>
    </row>
    <row r="177" spans="7:20" s="145" customFormat="1" hidden="1">
      <c r="G177" s="152"/>
      <c r="M177" s="114" t="s">
        <v>276</v>
      </c>
      <c r="N177" s="118">
        <v>32.9</v>
      </c>
      <c r="O177" s="118">
        <v>0</v>
      </c>
      <c r="P177" s="119">
        <f t="shared" si="5"/>
        <v>17.13</v>
      </c>
      <c r="Q177" s="122" t="s">
        <v>277</v>
      </c>
      <c r="R177" s="121" t="s">
        <v>3916</v>
      </c>
      <c r="S177" s="122">
        <v>17.13</v>
      </c>
      <c r="T177" s="122" t="s">
        <v>2776</v>
      </c>
    </row>
    <row r="178" spans="7:20" s="145" customFormat="1" hidden="1">
      <c r="G178" s="152"/>
      <c r="M178" s="114" t="s">
        <v>278</v>
      </c>
      <c r="N178" s="118">
        <v>34.4</v>
      </c>
      <c r="O178" s="118">
        <v>0</v>
      </c>
      <c r="P178" s="119">
        <f t="shared" si="5"/>
        <v>12.3</v>
      </c>
      <c r="Q178" s="122" t="s">
        <v>358</v>
      </c>
      <c r="R178" s="121" t="s">
        <v>3917</v>
      </c>
      <c r="S178" s="122">
        <v>12.3</v>
      </c>
      <c r="T178" s="122" t="s">
        <v>2000</v>
      </c>
    </row>
    <row r="179" spans="7:20" s="145" customFormat="1" hidden="1">
      <c r="G179" s="152"/>
      <c r="M179" s="114" t="s">
        <v>279</v>
      </c>
      <c r="N179" s="118">
        <v>21.8</v>
      </c>
      <c r="O179" s="118">
        <v>0</v>
      </c>
      <c r="P179" s="119">
        <f t="shared" si="5"/>
        <v>12.2</v>
      </c>
      <c r="Q179" s="122" t="s">
        <v>404</v>
      </c>
      <c r="R179" s="121" t="s">
        <v>3918</v>
      </c>
      <c r="S179" s="122">
        <v>12.2</v>
      </c>
      <c r="T179" s="122" t="s">
        <v>2000</v>
      </c>
    </row>
    <row r="180" spans="7:20" s="145" customFormat="1" hidden="1">
      <c r="G180" s="152"/>
      <c r="M180" s="114" t="s">
        <v>529</v>
      </c>
      <c r="N180" s="118">
        <v>20.7</v>
      </c>
      <c r="O180" s="118">
        <v>0</v>
      </c>
      <c r="P180" s="119">
        <f t="shared" si="5"/>
        <v>11.97</v>
      </c>
      <c r="Q180" s="122" t="s">
        <v>530</v>
      </c>
      <c r="R180" s="121" t="s">
        <v>3919</v>
      </c>
      <c r="S180" s="122">
        <v>11.97</v>
      </c>
      <c r="T180" s="122" t="s">
        <v>4428</v>
      </c>
    </row>
    <row r="181" spans="7:20" s="145" customFormat="1" hidden="1">
      <c r="G181" s="152"/>
      <c r="M181" s="114" t="s">
        <v>531</v>
      </c>
      <c r="N181" s="118">
        <v>31.4</v>
      </c>
      <c r="O181" s="118">
        <v>0</v>
      </c>
      <c r="P181" s="119">
        <f t="shared" si="5"/>
        <v>10.199999999999999</v>
      </c>
      <c r="Q181" s="122" t="s">
        <v>532</v>
      </c>
      <c r="R181" s="121" t="s">
        <v>4135</v>
      </c>
      <c r="S181" s="122">
        <v>10.199999999999999</v>
      </c>
      <c r="T181" s="122" t="s">
        <v>196</v>
      </c>
    </row>
    <row r="182" spans="7:20" s="145" customFormat="1" hidden="1">
      <c r="G182" s="152"/>
      <c r="M182" s="114" t="s">
        <v>533</v>
      </c>
      <c r="N182" s="118">
        <v>29</v>
      </c>
      <c r="O182" s="118">
        <v>0</v>
      </c>
      <c r="P182" s="119">
        <f t="shared" si="5"/>
        <v>11.67</v>
      </c>
      <c r="Q182" s="122" t="s">
        <v>534</v>
      </c>
      <c r="R182" s="121" t="s">
        <v>4136</v>
      </c>
      <c r="S182" s="122">
        <v>11.67</v>
      </c>
      <c r="T182" s="122" t="s">
        <v>1091</v>
      </c>
    </row>
    <row r="183" spans="7:20" s="145" customFormat="1" hidden="1">
      <c r="G183" s="152"/>
      <c r="M183" s="114" t="s">
        <v>412</v>
      </c>
      <c r="N183" s="118">
        <v>31.4</v>
      </c>
      <c r="O183" s="118">
        <v>0</v>
      </c>
      <c r="P183" s="119">
        <f t="shared" si="5"/>
        <v>13.28</v>
      </c>
      <c r="Q183" s="122" t="s">
        <v>129</v>
      </c>
      <c r="R183" s="121" t="s">
        <v>3917</v>
      </c>
      <c r="S183" s="122">
        <v>13.28</v>
      </c>
      <c r="T183" s="122" t="s">
        <v>1416</v>
      </c>
    </row>
    <row r="184" spans="7:20" s="145" customFormat="1" hidden="1">
      <c r="G184" s="152"/>
      <c r="M184" s="114" t="s">
        <v>535</v>
      </c>
      <c r="N184" s="118">
        <v>27.8</v>
      </c>
      <c r="O184" s="118">
        <v>0</v>
      </c>
      <c r="P184" s="119">
        <f t="shared" si="5"/>
        <v>9.6999999999999993</v>
      </c>
      <c r="Q184" s="122" t="s">
        <v>536</v>
      </c>
      <c r="R184" s="121" t="s">
        <v>4137</v>
      </c>
      <c r="S184" s="122">
        <v>9.6999999999999993</v>
      </c>
      <c r="T184" s="122" t="s">
        <v>659</v>
      </c>
    </row>
    <row r="185" spans="7:20" s="145" customFormat="1" hidden="1">
      <c r="G185" s="152"/>
      <c r="M185" s="114" t="s">
        <v>537</v>
      </c>
      <c r="N185" s="118">
        <v>21.1</v>
      </c>
      <c r="O185" s="118">
        <v>0</v>
      </c>
      <c r="P185" s="119">
        <f t="shared" si="5"/>
        <v>13.65</v>
      </c>
      <c r="Q185" s="122" t="s">
        <v>217</v>
      </c>
      <c r="R185" s="121" t="s">
        <v>3918</v>
      </c>
      <c r="S185" s="122">
        <v>13.65</v>
      </c>
      <c r="T185" s="122" t="s">
        <v>2423</v>
      </c>
    </row>
    <row r="186" spans="7:20" s="145" customFormat="1" hidden="1">
      <c r="G186" s="152"/>
      <c r="M186" s="114" t="s">
        <v>538</v>
      </c>
      <c r="N186" s="118">
        <v>18.399999999999999</v>
      </c>
      <c r="O186" s="118">
        <v>0</v>
      </c>
      <c r="P186" s="119">
        <f t="shared" si="5"/>
        <v>16.75</v>
      </c>
      <c r="Q186" s="122" t="s">
        <v>539</v>
      </c>
      <c r="R186" s="121" t="s">
        <v>4138</v>
      </c>
      <c r="S186" s="122">
        <v>16.75</v>
      </c>
      <c r="T186" s="122" t="s">
        <v>1411</v>
      </c>
    </row>
    <row r="187" spans="7:20" s="145" customFormat="1" hidden="1">
      <c r="G187" s="152"/>
      <c r="M187" s="114" t="s">
        <v>540</v>
      </c>
      <c r="N187" s="118">
        <v>15.5</v>
      </c>
      <c r="O187" s="118">
        <v>0</v>
      </c>
      <c r="P187" s="119">
        <f t="shared" si="5"/>
        <v>11.9</v>
      </c>
      <c r="Q187" s="122" t="s">
        <v>541</v>
      </c>
      <c r="R187" s="121" t="s">
        <v>4139</v>
      </c>
      <c r="S187" s="122">
        <v>11.9</v>
      </c>
      <c r="T187" s="122" t="s">
        <v>539</v>
      </c>
    </row>
    <row r="188" spans="7:20" s="145" customFormat="1" hidden="1">
      <c r="G188" s="152"/>
      <c r="M188" s="114" t="s">
        <v>419</v>
      </c>
      <c r="N188" s="118">
        <v>18.899999999999999</v>
      </c>
      <c r="O188" s="118">
        <v>0</v>
      </c>
      <c r="P188" s="119">
        <f t="shared" si="5"/>
        <v>8.1</v>
      </c>
      <c r="Q188" s="122" t="s">
        <v>420</v>
      </c>
      <c r="R188" s="121" t="s">
        <v>4140</v>
      </c>
      <c r="S188" s="122">
        <v>8.1</v>
      </c>
      <c r="T188" s="122" t="s">
        <v>2154</v>
      </c>
    </row>
    <row r="189" spans="7:20" s="145" customFormat="1" hidden="1">
      <c r="G189" s="152"/>
      <c r="M189" s="114" t="s">
        <v>297</v>
      </c>
      <c r="N189" s="118">
        <v>6.8</v>
      </c>
      <c r="O189" s="118">
        <v>0</v>
      </c>
      <c r="P189" s="119">
        <f t="shared" si="5"/>
        <v>16.399999999999999</v>
      </c>
      <c r="Q189" s="122" t="s">
        <v>298</v>
      </c>
      <c r="R189" s="121" t="s">
        <v>4120</v>
      </c>
      <c r="S189" s="122">
        <v>16.399999999999999</v>
      </c>
      <c r="T189" s="122" t="s">
        <v>254</v>
      </c>
    </row>
    <row r="190" spans="7:20" s="145" customFormat="1" hidden="1">
      <c r="G190" s="152"/>
      <c r="M190" s="114" t="s">
        <v>544</v>
      </c>
      <c r="N190" s="118">
        <v>28.2</v>
      </c>
      <c r="O190" s="118">
        <v>0</v>
      </c>
      <c r="P190" s="119">
        <f t="shared" si="5"/>
        <v>12.09</v>
      </c>
      <c r="Q190" s="122" t="s">
        <v>532</v>
      </c>
      <c r="R190" s="121" t="s">
        <v>4121</v>
      </c>
      <c r="S190" s="122">
        <v>12.09</v>
      </c>
      <c r="T190" s="122" t="s">
        <v>397</v>
      </c>
    </row>
    <row r="191" spans="7:20" s="145" customFormat="1" hidden="1">
      <c r="G191" s="152"/>
      <c r="M191" s="114" t="s">
        <v>421</v>
      </c>
      <c r="N191" s="118">
        <v>28</v>
      </c>
      <c r="O191" s="118">
        <v>0</v>
      </c>
      <c r="P191" s="119">
        <f t="shared" si="5"/>
        <v>10.6</v>
      </c>
      <c r="Q191" s="122" t="s">
        <v>422</v>
      </c>
      <c r="R191" s="121" t="s">
        <v>4122</v>
      </c>
      <c r="S191" s="122">
        <v>10.6</v>
      </c>
      <c r="T191" s="122" t="s">
        <v>34</v>
      </c>
    </row>
    <row r="192" spans="7:20" s="145" customFormat="1" hidden="1">
      <c r="G192" s="152"/>
      <c r="M192" s="114" t="s">
        <v>550</v>
      </c>
      <c r="N192" s="118">
        <v>28.7</v>
      </c>
      <c r="O192" s="118">
        <v>0</v>
      </c>
      <c r="P192" s="119">
        <f t="shared" si="5"/>
        <v>7.34</v>
      </c>
      <c r="Q192" s="122" t="s">
        <v>551</v>
      </c>
      <c r="R192" s="121" t="s">
        <v>4123</v>
      </c>
      <c r="S192" s="122">
        <v>7.34</v>
      </c>
      <c r="T192" s="122" t="s">
        <v>993</v>
      </c>
    </row>
    <row r="193" spans="7:20" s="145" customFormat="1" hidden="1">
      <c r="G193" s="152"/>
      <c r="M193" s="114" t="s">
        <v>552</v>
      </c>
      <c r="N193" s="118">
        <v>28.5</v>
      </c>
      <c r="O193" s="118">
        <v>0</v>
      </c>
      <c r="P193" s="119">
        <f t="shared" si="5"/>
        <v>13.26</v>
      </c>
      <c r="Q193" s="122" t="s">
        <v>553</v>
      </c>
      <c r="R193" s="121" t="s">
        <v>4121</v>
      </c>
      <c r="S193" s="122">
        <v>13.26</v>
      </c>
      <c r="T193" s="122" t="s">
        <v>2039</v>
      </c>
    </row>
    <row r="194" spans="7:20" s="145" customFormat="1" hidden="1">
      <c r="G194" s="152"/>
      <c r="M194" s="114" t="s">
        <v>554</v>
      </c>
      <c r="N194" s="118">
        <v>29.1</v>
      </c>
      <c r="O194" s="118">
        <v>0</v>
      </c>
      <c r="P194" s="119">
        <f t="shared" si="5"/>
        <v>12.7</v>
      </c>
      <c r="Q194" s="122" t="s">
        <v>553</v>
      </c>
      <c r="R194" s="121" t="s">
        <v>4559</v>
      </c>
      <c r="S194" s="122">
        <v>12.7</v>
      </c>
      <c r="T194" s="122" t="s">
        <v>277</v>
      </c>
    </row>
    <row r="195" spans="7:20" s="145" customFormat="1" hidden="1">
      <c r="G195" s="152"/>
      <c r="M195" s="114" t="s">
        <v>555</v>
      </c>
      <c r="N195" s="118">
        <v>28.7</v>
      </c>
      <c r="O195" s="118">
        <v>0</v>
      </c>
      <c r="P195" s="119">
        <f t="shared" si="5"/>
        <v>12.47</v>
      </c>
      <c r="Q195" s="122" t="s">
        <v>556</v>
      </c>
      <c r="R195" s="121" t="s">
        <v>4124</v>
      </c>
      <c r="S195" s="122">
        <v>12.47</v>
      </c>
      <c r="T195" s="122" t="s">
        <v>4429</v>
      </c>
    </row>
    <row r="196" spans="7:20" s="145" customFormat="1" hidden="1">
      <c r="G196" s="152"/>
      <c r="M196" s="114" t="s">
        <v>557</v>
      </c>
      <c r="N196" s="118">
        <v>21.2</v>
      </c>
      <c r="O196" s="118">
        <v>0</v>
      </c>
      <c r="P196" s="119">
        <f t="shared" si="5"/>
        <v>8</v>
      </c>
      <c r="Q196" s="122" t="s">
        <v>558</v>
      </c>
      <c r="R196" s="121" t="s">
        <v>4265</v>
      </c>
      <c r="S196" s="120">
        <v>8</v>
      </c>
      <c r="T196" s="120" t="s">
        <v>899</v>
      </c>
    </row>
    <row r="197" spans="7:20" s="145" customFormat="1" hidden="1">
      <c r="G197" s="152"/>
      <c r="M197" s="114" t="s">
        <v>559</v>
      </c>
      <c r="N197" s="118">
        <v>20.9</v>
      </c>
      <c r="O197" s="118">
        <v>0</v>
      </c>
      <c r="P197" s="119">
        <f t="shared" si="5"/>
        <v>11.2</v>
      </c>
      <c r="Q197" s="122" t="s">
        <v>530</v>
      </c>
      <c r="R197" s="121" t="s">
        <v>4125</v>
      </c>
      <c r="S197" s="122">
        <v>11.2</v>
      </c>
      <c r="T197" s="122" t="s">
        <v>270</v>
      </c>
    </row>
    <row r="198" spans="7:20" s="145" customFormat="1" hidden="1">
      <c r="G198" s="152"/>
      <c r="M198" s="114" t="s">
        <v>314</v>
      </c>
      <c r="N198" s="118">
        <v>31.8</v>
      </c>
      <c r="O198" s="118">
        <v>0</v>
      </c>
      <c r="P198" s="119">
        <f t="shared" si="5"/>
        <v>6.8</v>
      </c>
      <c r="Q198" s="122" t="s">
        <v>315</v>
      </c>
      <c r="R198" s="121" t="s">
        <v>4126</v>
      </c>
      <c r="S198" s="122">
        <v>6.8</v>
      </c>
      <c r="T198" s="122" t="s">
        <v>993</v>
      </c>
    </row>
    <row r="199" spans="7:20" s="145" customFormat="1" hidden="1">
      <c r="G199" s="152"/>
      <c r="M199" s="114" t="s">
        <v>316</v>
      </c>
      <c r="N199" s="118">
        <v>27.1</v>
      </c>
      <c r="O199" s="118">
        <v>0</v>
      </c>
      <c r="P199" s="119">
        <f t="shared" si="5"/>
        <v>15.61</v>
      </c>
      <c r="Q199" s="122" t="s">
        <v>162</v>
      </c>
      <c r="R199" s="121" t="s">
        <v>4127</v>
      </c>
      <c r="S199" s="122">
        <v>15.61</v>
      </c>
      <c r="T199" s="122" t="s">
        <v>351</v>
      </c>
    </row>
    <row r="200" spans="7:20" s="145" customFormat="1" hidden="1">
      <c r="G200" s="152"/>
      <c r="M200" s="114" t="s">
        <v>317</v>
      </c>
      <c r="N200" s="118">
        <v>22.7</v>
      </c>
      <c r="O200" s="118">
        <v>0</v>
      </c>
      <c r="P200" s="119">
        <f t="shared" si="5"/>
        <v>12.52</v>
      </c>
      <c r="Q200" s="122" t="s">
        <v>530</v>
      </c>
      <c r="R200" s="121" t="s">
        <v>4128</v>
      </c>
      <c r="S200" s="122">
        <v>12.52</v>
      </c>
      <c r="T200" s="122" t="s">
        <v>4430</v>
      </c>
    </row>
    <row r="201" spans="7:20" s="145" customFormat="1" hidden="1">
      <c r="G201" s="152"/>
      <c r="M201" s="114" t="s">
        <v>184</v>
      </c>
      <c r="N201" s="118">
        <v>19.7</v>
      </c>
      <c r="O201" s="118">
        <v>0</v>
      </c>
      <c r="P201" s="119">
        <f t="shared" si="5"/>
        <v>5.6</v>
      </c>
      <c r="Q201" s="122" t="s">
        <v>185</v>
      </c>
      <c r="R201" s="121" t="s">
        <v>4263</v>
      </c>
      <c r="S201" s="120">
        <v>5.6</v>
      </c>
      <c r="T201" s="120" t="s">
        <v>1074</v>
      </c>
    </row>
    <row r="202" spans="7:20" s="145" customFormat="1" hidden="1">
      <c r="G202" s="152"/>
      <c r="M202" s="114" t="s">
        <v>43</v>
      </c>
      <c r="N202" s="118">
        <v>35</v>
      </c>
      <c r="O202" s="118">
        <v>0</v>
      </c>
      <c r="P202" s="119">
        <f t="shared" ref="P202:P265" si="6">SUM(S202:T202)</f>
        <v>10.6</v>
      </c>
      <c r="Q202" s="122" t="s">
        <v>44</v>
      </c>
      <c r="R202" s="121" t="s">
        <v>4129</v>
      </c>
      <c r="S202" s="122">
        <v>10.6</v>
      </c>
      <c r="T202" s="122" t="s">
        <v>245</v>
      </c>
    </row>
    <row r="203" spans="7:20" s="145" customFormat="1" hidden="1">
      <c r="G203" s="152"/>
      <c r="M203" s="114" t="s">
        <v>45</v>
      </c>
      <c r="N203" s="118">
        <v>30.4</v>
      </c>
      <c r="O203" s="118">
        <v>0</v>
      </c>
      <c r="P203" s="119">
        <f t="shared" si="6"/>
        <v>14.04</v>
      </c>
      <c r="Q203" s="122" t="s">
        <v>46</v>
      </c>
      <c r="R203" s="121" t="s">
        <v>4143</v>
      </c>
      <c r="S203" s="122">
        <v>14.04</v>
      </c>
      <c r="T203" s="122" t="s">
        <v>4431</v>
      </c>
    </row>
    <row r="204" spans="7:20" s="145" customFormat="1" hidden="1">
      <c r="G204" s="152"/>
      <c r="M204" s="114" t="s">
        <v>323</v>
      </c>
      <c r="N204" s="118">
        <v>25.2</v>
      </c>
      <c r="O204" s="118">
        <v>0</v>
      </c>
      <c r="P204" s="119">
        <f t="shared" si="6"/>
        <v>11.39</v>
      </c>
      <c r="Q204" s="122" t="s">
        <v>324</v>
      </c>
      <c r="R204" s="121" t="s">
        <v>4144</v>
      </c>
      <c r="S204" s="122">
        <v>11.39</v>
      </c>
      <c r="T204" s="122" t="s">
        <v>4432</v>
      </c>
    </row>
    <row r="205" spans="7:20" s="145" customFormat="1" hidden="1">
      <c r="G205" s="152"/>
      <c r="M205" s="114" t="s">
        <v>194</v>
      </c>
      <c r="N205" s="118">
        <v>21.5</v>
      </c>
      <c r="O205" s="118">
        <v>0</v>
      </c>
      <c r="P205" s="119">
        <f t="shared" si="6"/>
        <v>10.8</v>
      </c>
      <c r="Q205" s="122" t="s">
        <v>369</v>
      </c>
      <c r="R205" s="121" t="s">
        <v>4145</v>
      </c>
      <c r="S205" s="122">
        <v>10.8</v>
      </c>
      <c r="T205" s="122" t="s">
        <v>3237</v>
      </c>
    </row>
    <row r="206" spans="7:20" s="145" customFormat="1" hidden="1">
      <c r="G206" s="152"/>
      <c r="M206" s="114" t="s">
        <v>195</v>
      </c>
      <c r="N206" s="118">
        <v>18.8</v>
      </c>
      <c r="O206" s="118">
        <v>0</v>
      </c>
      <c r="P206" s="119">
        <f t="shared" si="6"/>
        <v>5.45</v>
      </c>
      <c r="Q206" s="122" t="s">
        <v>196</v>
      </c>
      <c r="R206" s="121" t="s">
        <v>4126</v>
      </c>
      <c r="S206" s="122">
        <v>5.45</v>
      </c>
      <c r="T206" s="122" t="s">
        <v>4433</v>
      </c>
    </row>
    <row r="207" spans="7:20" s="145" customFormat="1" hidden="1">
      <c r="G207" s="152"/>
      <c r="M207" s="114" t="s">
        <v>326</v>
      </c>
      <c r="N207" s="118">
        <v>33.299999999999997</v>
      </c>
      <c r="O207" s="118">
        <v>0</v>
      </c>
      <c r="P207" s="119">
        <f t="shared" si="6"/>
        <v>10.81</v>
      </c>
      <c r="Q207" s="122" t="s">
        <v>327</v>
      </c>
      <c r="R207" s="121" t="s">
        <v>4146</v>
      </c>
      <c r="S207" s="122">
        <v>10.81</v>
      </c>
      <c r="T207" s="122" t="s">
        <v>3409</v>
      </c>
    </row>
    <row r="208" spans="7:20" s="145" customFormat="1" hidden="1">
      <c r="G208" s="152"/>
      <c r="M208" s="114" t="s">
        <v>457</v>
      </c>
      <c r="N208" s="118">
        <v>29.1</v>
      </c>
      <c r="O208" s="118">
        <v>0</v>
      </c>
      <c r="P208" s="119">
        <f t="shared" si="6"/>
        <v>12.02</v>
      </c>
      <c r="Q208" s="122" t="s">
        <v>46</v>
      </c>
      <c r="R208" s="121" t="s">
        <v>4266</v>
      </c>
      <c r="S208" s="122">
        <v>12.02</v>
      </c>
      <c r="T208" s="122" t="s">
        <v>4434</v>
      </c>
    </row>
    <row r="209" spans="7:20" s="145" customFormat="1" hidden="1">
      <c r="G209" s="152"/>
      <c r="M209" s="114" t="s">
        <v>328</v>
      </c>
      <c r="N209" s="118">
        <v>24.4</v>
      </c>
      <c r="O209" s="118">
        <v>0</v>
      </c>
      <c r="P209" s="119">
        <f t="shared" si="6"/>
        <v>11.27</v>
      </c>
      <c r="Q209" s="122" t="s">
        <v>324</v>
      </c>
      <c r="R209" s="121" t="s">
        <v>4147</v>
      </c>
      <c r="S209" s="122">
        <v>11.27</v>
      </c>
      <c r="T209" s="122" t="s">
        <v>4435</v>
      </c>
    </row>
    <row r="210" spans="7:20" s="145" customFormat="1" hidden="1">
      <c r="G210" s="152"/>
      <c r="M210" s="114" t="s">
        <v>329</v>
      </c>
      <c r="N210" s="118">
        <v>22.5</v>
      </c>
      <c r="O210" s="118">
        <v>0</v>
      </c>
      <c r="P210" s="119">
        <f t="shared" si="6"/>
        <v>8.4</v>
      </c>
      <c r="Q210" s="122" t="s">
        <v>330</v>
      </c>
      <c r="R210" s="121" t="s">
        <v>4148</v>
      </c>
      <c r="S210" s="120">
        <v>8.4</v>
      </c>
      <c r="T210" s="120" t="s">
        <v>805</v>
      </c>
    </row>
    <row r="211" spans="7:20" s="145" customFormat="1" hidden="1">
      <c r="G211" s="152"/>
      <c r="M211" s="114" t="s">
        <v>331</v>
      </c>
      <c r="N211" s="118">
        <v>21.6</v>
      </c>
      <c r="O211" s="118">
        <v>0</v>
      </c>
      <c r="P211" s="119">
        <f t="shared" si="6"/>
        <v>11.9</v>
      </c>
      <c r="Q211" s="122" t="s">
        <v>332</v>
      </c>
      <c r="R211" s="121" t="s">
        <v>4149</v>
      </c>
      <c r="S211" s="122">
        <v>11.9</v>
      </c>
      <c r="T211" s="122" t="s">
        <v>534</v>
      </c>
    </row>
    <row r="212" spans="7:20" s="145" customFormat="1" hidden="1">
      <c r="G212" s="152"/>
      <c r="M212" s="114" t="s">
        <v>333</v>
      </c>
      <c r="N212" s="118">
        <v>29.6</v>
      </c>
      <c r="O212" s="118">
        <v>0</v>
      </c>
      <c r="P212" s="119">
        <f t="shared" si="6"/>
        <v>12.51</v>
      </c>
      <c r="Q212" s="122" t="s">
        <v>27</v>
      </c>
      <c r="R212" s="121" t="s">
        <v>4150</v>
      </c>
      <c r="S212" s="122">
        <v>12.51</v>
      </c>
      <c r="T212" s="122" t="s">
        <v>4437</v>
      </c>
    </row>
    <row r="213" spans="7:20" s="145" customFormat="1" hidden="1">
      <c r="G213" s="152"/>
      <c r="M213" s="114" t="s">
        <v>334</v>
      </c>
      <c r="N213" s="118">
        <v>24.7</v>
      </c>
      <c r="O213" s="118">
        <v>0</v>
      </c>
      <c r="P213" s="119">
        <f t="shared" si="6"/>
        <v>7.4</v>
      </c>
      <c r="Q213" s="122" t="s">
        <v>335</v>
      </c>
      <c r="R213" s="121" t="s">
        <v>4274</v>
      </c>
      <c r="S213" s="120">
        <v>7.4</v>
      </c>
      <c r="T213" s="120" t="s">
        <v>46</v>
      </c>
    </row>
    <row r="214" spans="7:20" s="145" customFormat="1" hidden="1">
      <c r="G214" s="152"/>
      <c r="M214" s="114" t="s">
        <v>336</v>
      </c>
      <c r="N214" s="118">
        <v>19.3</v>
      </c>
      <c r="O214" s="118">
        <v>0</v>
      </c>
      <c r="P214" s="119">
        <f t="shared" si="6"/>
        <v>10.199999999999999</v>
      </c>
      <c r="Q214" s="122" t="s">
        <v>32</v>
      </c>
      <c r="R214" s="121" t="s">
        <v>4151</v>
      </c>
      <c r="S214" s="122">
        <v>10.199999999999999</v>
      </c>
      <c r="T214" s="122" t="s">
        <v>2308</v>
      </c>
    </row>
    <row r="215" spans="7:20" s="145" customFormat="1" hidden="1">
      <c r="G215" s="152"/>
      <c r="M215" s="114" t="s">
        <v>346</v>
      </c>
      <c r="N215" s="118">
        <v>26.4</v>
      </c>
      <c r="O215" s="118">
        <v>0</v>
      </c>
      <c r="P215" s="119">
        <f t="shared" si="6"/>
        <v>13.3</v>
      </c>
      <c r="Q215" s="122" t="s">
        <v>347</v>
      </c>
      <c r="R215" s="121" t="s">
        <v>4152</v>
      </c>
      <c r="S215" s="122">
        <v>13.3</v>
      </c>
      <c r="T215" s="122" t="s">
        <v>930</v>
      </c>
    </row>
    <row r="216" spans="7:20" s="145" customFormat="1" hidden="1">
      <c r="G216" s="152"/>
      <c r="M216" s="114" t="s">
        <v>348</v>
      </c>
      <c r="N216" s="118">
        <v>19.7</v>
      </c>
      <c r="O216" s="118">
        <v>0</v>
      </c>
      <c r="P216" s="119">
        <f t="shared" si="6"/>
        <v>12.88</v>
      </c>
      <c r="Q216" s="122" t="s">
        <v>349</v>
      </c>
      <c r="R216" s="121" t="s">
        <v>3917</v>
      </c>
      <c r="S216" s="122">
        <v>12.88</v>
      </c>
      <c r="T216" s="122" t="s">
        <v>4438</v>
      </c>
    </row>
    <row r="217" spans="7:20" s="145" customFormat="1" hidden="1">
      <c r="G217" s="152"/>
      <c r="M217" s="114" t="s">
        <v>350</v>
      </c>
      <c r="N217" s="118">
        <v>21.9</v>
      </c>
      <c r="O217" s="118">
        <v>0</v>
      </c>
      <c r="P217" s="119">
        <f t="shared" si="6"/>
        <v>5.2</v>
      </c>
      <c r="Q217" s="122" t="s">
        <v>351</v>
      </c>
      <c r="R217" s="121" t="s">
        <v>3932</v>
      </c>
      <c r="S217" s="120">
        <v>5.2</v>
      </c>
      <c r="T217" s="120" t="s">
        <v>2119</v>
      </c>
    </row>
    <row r="218" spans="7:20" s="145" customFormat="1" hidden="1">
      <c r="G218" s="152"/>
      <c r="M218" s="114" t="s">
        <v>339</v>
      </c>
      <c r="N218" s="118">
        <v>21.8</v>
      </c>
      <c r="O218" s="118">
        <v>0</v>
      </c>
      <c r="P218" s="119">
        <f t="shared" si="6"/>
        <v>5.4</v>
      </c>
      <c r="Q218" s="122" t="s">
        <v>340</v>
      </c>
      <c r="R218" s="121" t="s">
        <v>3933</v>
      </c>
      <c r="S218" s="122">
        <v>5.4</v>
      </c>
      <c r="T218" s="122" t="s">
        <v>1203</v>
      </c>
    </row>
    <row r="219" spans="7:20" s="145" customFormat="1" hidden="1">
      <c r="G219" s="152"/>
      <c r="M219" s="114" t="s">
        <v>339</v>
      </c>
      <c r="N219" s="118">
        <v>10.9</v>
      </c>
      <c r="O219" s="118">
        <v>2.5</v>
      </c>
      <c r="P219" s="119">
        <f t="shared" si="6"/>
        <v>10.95</v>
      </c>
      <c r="Q219" s="122" t="s">
        <v>341</v>
      </c>
      <c r="R219" s="121" t="s">
        <v>3918</v>
      </c>
      <c r="S219" s="122">
        <v>10.95</v>
      </c>
      <c r="T219" s="122" t="s">
        <v>4439</v>
      </c>
    </row>
    <row r="220" spans="7:20" s="145" customFormat="1" hidden="1">
      <c r="G220" s="152"/>
      <c r="M220" s="114" t="s">
        <v>596</v>
      </c>
      <c r="N220" s="118">
        <v>9.1999999999999993</v>
      </c>
      <c r="O220" s="118">
        <v>5.7</v>
      </c>
      <c r="P220" s="119">
        <f t="shared" si="6"/>
        <v>10.55</v>
      </c>
      <c r="Q220" s="122" t="s">
        <v>597</v>
      </c>
      <c r="R220" s="121" t="s">
        <v>3934</v>
      </c>
      <c r="S220" s="122">
        <v>10.55</v>
      </c>
      <c r="T220" s="122" t="s">
        <v>624</v>
      </c>
    </row>
    <row r="221" spans="7:20" s="145" customFormat="1" hidden="1">
      <c r="G221" s="152"/>
      <c r="M221" s="114" t="s">
        <v>598</v>
      </c>
      <c r="N221" s="118">
        <v>12.1</v>
      </c>
      <c r="O221" s="118">
        <v>2.5</v>
      </c>
      <c r="P221" s="119">
        <f t="shared" si="6"/>
        <v>10.3</v>
      </c>
      <c r="Q221" s="122" t="s">
        <v>599</v>
      </c>
      <c r="R221" s="121" t="s">
        <v>3935</v>
      </c>
      <c r="S221" s="122">
        <v>10.3</v>
      </c>
      <c r="T221" s="122" t="s">
        <v>4440</v>
      </c>
    </row>
    <row r="222" spans="7:20" s="145" customFormat="1" hidden="1">
      <c r="G222" s="152"/>
      <c r="M222" s="114" t="s">
        <v>600</v>
      </c>
      <c r="N222" s="118">
        <v>31.2</v>
      </c>
      <c r="O222" s="118">
        <v>0</v>
      </c>
      <c r="P222" s="119">
        <f t="shared" si="6"/>
        <v>11.45</v>
      </c>
      <c r="Q222" s="122" t="s">
        <v>404</v>
      </c>
      <c r="R222" s="121" t="s">
        <v>3936</v>
      </c>
      <c r="S222" s="122">
        <v>11.45</v>
      </c>
      <c r="T222" s="122" t="s">
        <v>4356</v>
      </c>
    </row>
    <row r="223" spans="7:20" s="145" customFormat="1" hidden="1">
      <c r="G223" s="152"/>
      <c r="M223" s="114" t="s">
        <v>601</v>
      </c>
      <c r="N223" s="118">
        <v>29.5</v>
      </c>
      <c r="O223" s="118">
        <v>0</v>
      </c>
      <c r="P223" s="119">
        <f t="shared" si="6"/>
        <v>12.73</v>
      </c>
      <c r="Q223" s="122" t="s">
        <v>602</v>
      </c>
      <c r="R223" s="121" t="s">
        <v>3937</v>
      </c>
      <c r="S223" s="122">
        <v>12.73</v>
      </c>
      <c r="T223" s="122" t="s">
        <v>1118</v>
      </c>
    </row>
    <row r="224" spans="7:20" s="145" customFormat="1" hidden="1">
      <c r="G224" s="152"/>
      <c r="M224" s="114" t="s">
        <v>603</v>
      </c>
      <c r="N224" s="118">
        <v>28.4</v>
      </c>
      <c r="O224" s="118">
        <v>0</v>
      </c>
      <c r="P224" s="119">
        <f t="shared" si="6"/>
        <v>12.3</v>
      </c>
      <c r="Q224" s="122" t="s">
        <v>604</v>
      </c>
      <c r="R224" s="121" t="s">
        <v>3724</v>
      </c>
      <c r="S224" s="120">
        <v>12.3</v>
      </c>
      <c r="T224" s="120" t="s">
        <v>532</v>
      </c>
    </row>
    <row r="225" spans="7:20" s="145" customFormat="1" hidden="1">
      <c r="G225" s="152"/>
      <c r="M225" s="114" t="s">
        <v>605</v>
      </c>
      <c r="N225" s="118">
        <v>30.9</v>
      </c>
      <c r="O225" s="118">
        <v>0</v>
      </c>
      <c r="P225" s="119">
        <f t="shared" si="6"/>
        <v>13.81</v>
      </c>
      <c r="Q225" s="122" t="s">
        <v>606</v>
      </c>
      <c r="R225" s="121" t="s">
        <v>3725</v>
      </c>
      <c r="S225" s="122">
        <v>13.81</v>
      </c>
      <c r="T225" s="122" t="s">
        <v>2893</v>
      </c>
    </row>
    <row r="226" spans="7:20" s="145" customFormat="1" hidden="1">
      <c r="G226" s="152"/>
      <c r="M226" s="114" t="s">
        <v>607</v>
      </c>
      <c r="N226" s="118">
        <v>27.5</v>
      </c>
      <c r="O226" s="118">
        <v>0</v>
      </c>
      <c r="P226" s="119">
        <f t="shared" si="6"/>
        <v>11.1</v>
      </c>
      <c r="Q226" s="122" t="s">
        <v>604</v>
      </c>
      <c r="R226" s="121" t="s">
        <v>4422</v>
      </c>
      <c r="S226" s="122">
        <v>11.1</v>
      </c>
      <c r="T226" s="122" t="s">
        <v>72</v>
      </c>
    </row>
    <row r="227" spans="7:20" s="145" customFormat="1" hidden="1">
      <c r="G227" s="152"/>
      <c r="M227" s="114" t="s">
        <v>480</v>
      </c>
      <c r="N227" s="118">
        <v>29.8</v>
      </c>
      <c r="O227" s="118">
        <v>0</v>
      </c>
      <c r="P227" s="119">
        <f t="shared" si="6"/>
        <v>11.2</v>
      </c>
      <c r="Q227" s="122" t="s">
        <v>332</v>
      </c>
      <c r="R227" s="121" t="s">
        <v>3726</v>
      </c>
      <c r="S227" s="122">
        <v>11.2</v>
      </c>
      <c r="T227" s="122" t="s">
        <v>556</v>
      </c>
    </row>
    <row r="228" spans="7:20" s="145" customFormat="1" hidden="1">
      <c r="G228" s="152"/>
      <c r="M228" s="114" t="s">
        <v>611</v>
      </c>
      <c r="N228" s="118">
        <v>31</v>
      </c>
      <c r="O228" s="118">
        <v>0</v>
      </c>
      <c r="P228" s="119">
        <f t="shared" si="6"/>
        <v>11.98</v>
      </c>
      <c r="Q228" s="122" t="s">
        <v>217</v>
      </c>
      <c r="R228" s="121" t="s">
        <v>3727</v>
      </c>
      <c r="S228" s="122">
        <v>11.98</v>
      </c>
      <c r="T228" s="122" t="s">
        <v>553</v>
      </c>
    </row>
    <row r="229" spans="7:20" s="145" customFormat="1" hidden="1">
      <c r="G229" s="152"/>
      <c r="M229" s="114" t="s">
        <v>481</v>
      </c>
      <c r="N229" s="118">
        <v>22</v>
      </c>
      <c r="O229" s="118">
        <v>0</v>
      </c>
      <c r="P229" s="119">
        <f t="shared" si="6"/>
        <v>12.18</v>
      </c>
      <c r="Q229" s="122" t="s">
        <v>223</v>
      </c>
      <c r="R229" s="121" t="s">
        <v>3728</v>
      </c>
      <c r="S229" s="122">
        <v>12.18</v>
      </c>
      <c r="T229" s="122" t="s">
        <v>2428</v>
      </c>
    </row>
    <row r="230" spans="7:20" s="145" customFormat="1" hidden="1">
      <c r="G230" s="152"/>
      <c r="M230" s="114" t="s">
        <v>482</v>
      </c>
      <c r="N230" s="118">
        <v>20.7</v>
      </c>
      <c r="O230" s="118">
        <v>0</v>
      </c>
      <c r="P230" s="119">
        <f t="shared" si="6"/>
        <v>9.3000000000000007</v>
      </c>
      <c r="Q230" s="122" t="s">
        <v>483</v>
      </c>
      <c r="R230" s="121" t="s">
        <v>3729</v>
      </c>
      <c r="S230" s="122">
        <v>9.3000000000000007</v>
      </c>
      <c r="T230" s="122" t="s">
        <v>32</v>
      </c>
    </row>
    <row r="231" spans="7:20" s="145" customFormat="1" hidden="1">
      <c r="G231" s="152"/>
      <c r="M231" s="114" t="s">
        <v>622</v>
      </c>
      <c r="N231" s="118">
        <v>32.299999999999997</v>
      </c>
      <c r="O231" s="118">
        <v>0</v>
      </c>
      <c r="P231" s="119">
        <f t="shared" si="6"/>
        <v>9.35</v>
      </c>
      <c r="Q231" s="122" t="s">
        <v>240</v>
      </c>
      <c r="R231" s="121" t="s">
        <v>3730</v>
      </c>
      <c r="S231" s="122">
        <v>9.35</v>
      </c>
      <c r="T231" s="122" t="s">
        <v>3790</v>
      </c>
    </row>
    <row r="232" spans="7:20" s="145" customFormat="1" hidden="1">
      <c r="G232" s="152"/>
      <c r="M232" s="114" t="s">
        <v>623</v>
      </c>
      <c r="N232" s="118">
        <v>29.7</v>
      </c>
      <c r="O232" s="118">
        <v>0</v>
      </c>
      <c r="P232" s="119">
        <f t="shared" si="6"/>
        <v>13.58</v>
      </c>
      <c r="Q232" s="122" t="s">
        <v>624</v>
      </c>
      <c r="R232" s="121" t="s">
        <v>3731</v>
      </c>
      <c r="S232" s="122">
        <v>13.58</v>
      </c>
      <c r="T232" s="122" t="s">
        <v>3048</v>
      </c>
    </row>
    <row r="233" spans="7:20" s="145" customFormat="1" hidden="1">
      <c r="G233" s="152"/>
      <c r="M233" s="114" t="s">
        <v>625</v>
      </c>
      <c r="N233" s="118">
        <v>34</v>
      </c>
      <c r="O233" s="118">
        <v>0</v>
      </c>
      <c r="P233" s="119">
        <f t="shared" si="6"/>
        <v>10.71</v>
      </c>
      <c r="Q233" s="122" t="s">
        <v>217</v>
      </c>
      <c r="R233" s="121" t="s">
        <v>4039</v>
      </c>
      <c r="S233" s="122">
        <v>10.71</v>
      </c>
      <c r="T233" s="122" t="s">
        <v>3791</v>
      </c>
    </row>
    <row r="234" spans="7:20" s="145" customFormat="1" hidden="1">
      <c r="G234" s="152"/>
      <c r="M234" s="114" t="s">
        <v>626</v>
      </c>
      <c r="N234" s="118">
        <v>31</v>
      </c>
      <c r="O234" s="118">
        <v>0</v>
      </c>
      <c r="P234" s="119">
        <f t="shared" si="6"/>
        <v>8.74</v>
      </c>
      <c r="Q234" s="122" t="s">
        <v>624</v>
      </c>
      <c r="R234" s="121" t="s">
        <v>3732</v>
      </c>
      <c r="S234" s="122">
        <v>8.74</v>
      </c>
      <c r="T234" s="122" t="s">
        <v>1576</v>
      </c>
    </row>
    <row r="235" spans="7:20" s="145" customFormat="1" hidden="1">
      <c r="G235" s="152"/>
      <c r="M235" s="114" t="s">
        <v>491</v>
      </c>
      <c r="N235" s="118">
        <v>23.8</v>
      </c>
      <c r="O235" s="118">
        <v>0</v>
      </c>
      <c r="P235" s="119">
        <f t="shared" si="6"/>
        <v>10.78</v>
      </c>
      <c r="Q235" s="122" t="s">
        <v>283</v>
      </c>
      <c r="R235" s="121" t="s">
        <v>3785</v>
      </c>
      <c r="S235" s="122">
        <v>10.78</v>
      </c>
      <c r="T235" s="122" t="s">
        <v>3463</v>
      </c>
    </row>
    <row r="236" spans="7:20" s="145" customFormat="1" hidden="1">
      <c r="G236" s="152"/>
      <c r="M236" s="114" t="s">
        <v>492</v>
      </c>
      <c r="N236" s="118">
        <v>20.399999999999999</v>
      </c>
      <c r="O236" s="118">
        <v>0</v>
      </c>
      <c r="P236" s="119">
        <f t="shared" si="6"/>
        <v>11.5</v>
      </c>
      <c r="Q236" s="122" t="s">
        <v>493</v>
      </c>
      <c r="R236" s="121" t="s">
        <v>4402</v>
      </c>
      <c r="S236" s="122">
        <v>11.5</v>
      </c>
      <c r="T236" s="122" t="s">
        <v>666</v>
      </c>
    </row>
    <row r="237" spans="7:20" s="145" customFormat="1" hidden="1">
      <c r="G237" s="152"/>
      <c r="M237" s="114" t="s">
        <v>373</v>
      </c>
      <c r="N237" s="118">
        <v>30.4</v>
      </c>
      <c r="O237" s="118">
        <v>0</v>
      </c>
      <c r="P237" s="119">
        <f t="shared" si="6"/>
        <v>10.11</v>
      </c>
      <c r="Q237" s="122" t="s">
        <v>217</v>
      </c>
      <c r="R237" s="121" t="s">
        <v>4121</v>
      </c>
      <c r="S237" s="122">
        <v>10.11</v>
      </c>
      <c r="T237" s="122" t="s">
        <v>793</v>
      </c>
    </row>
    <row r="238" spans="7:20" s="145" customFormat="1" hidden="1">
      <c r="G238" s="152"/>
      <c r="M238" s="114" t="s">
        <v>374</v>
      </c>
      <c r="N238" s="118">
        <v>27.9</v>
      </c>
      <c r="O238" s="118">
        <v>0</v>
      </c>
      <c r="P238" s="119">
        <f t="shared" si="6"/>
        <v>3.81</v>
      </c>
      <c r="Q238" s="122" t="s">
        <v>221</v>
      </c>
      <c r="R238" s="121" t="s">
        <v>3939</v>
      </c>
      <c r="S238" s="122">
        <v>3.81</v>
      </c>
      <c r="T238" s="122" t="s">
        <v>3792</v>
      </c>
    </row>
    <row r="239" spans="7:20" s="145" customFormat="1" hidden="1">
      <c r="G239" s="152"/>
      <c r="M239" s="114" t="s">
        <v>375</v>
      </c>
      <c r="N239" s="118">
        <v>19.2</v>
      </c>
      <c r="O239" s="118">
        <v>0</v>
      </c>
      <c r="P239" s="119">
        <f t="shared" si="6"/>
        <v>5.31</v>
      </c>
      <c r="Q239" s="122" t="s">
        <v>217</v>
      </c>
      <c r="R239" s="121" t="s">
        <v>4265</v>
      </c>
      <c r="S239" s="122">
        <v>5.31</v>
      </c>
      <c r="T239" s="122" t="s">
        <v>3793</v>
      </c>
    </row>
    <row r="240" spans="7:20" s="145" customFormat="1" hidden="1">
      <c r="G240" s="152"/>
      <c r="M240" s="114" t="s">
        <v>244</v>
      </c>
      <c r="N240" s="118">
        <v>16.3</v>
      </c>
      <c r="O240" s="118">
        <v>0</v>
      </c>
      <c r="P240" s="119">
        <f t="shared" si="6"/>
        <v>10.63</v>
      </c>
      <c r="Q240" s="122" t="s">
        <v>245</v>
      </c>
      <c r="R240" s="121" t="s">
        <v>3940</v>
      </c>
      <c r="S240" s="122">
        <v>10.63</v>
      </c>
      <c r="T240" s="122" t="s">
        <v>1248</v>
      </c>
    </row>
    <row r="241" spans="7:20" s="145" customFormat="1" hidden="1">
      <c r="G241" s="152"/>
      <c r="M241" s="114" t="s">
        <v>122</v>
      </c>
      <c r="N241" s="118">
        <v>32.4</v>
      </c>
      <c r="O241" s="118">
        <v>0</v>
      </c>
      <c r="P241" s="119">
        <f t="shared" si="6"/>
        <v>12.2</v>
      </c>
      <c r="Q241" s="122" t="s">
        <v>369</v>
      </c>
      <c r="R241" s="121" t="s">
        <v>4559</v>
      </c>
      <c r="S241" s="122">
        <v>12.2</v>
      </c>
      <c r="T241" s="122" t="s">
        <v>1574</v>
      </c>
    </row>
    <row r="242" spans="7:20" s="145" customFormat="1" hidden="1">
      <c r="G242" s="152"/>
      <c r="M242" s="114" t="s">
        <v>123</v>
      </c>
      <c r="N242" s="118">
        <v>29.8</v>
      </c>
      <c r="O242" s="118">
        <v>0</v>
      </c>
      <c r="P242" s="119">
        <f t="shared" si="6"/>
        <v>10.26</v>
      </c>
      <c r="Q242" s="122" t="s">
        <v>624</v>
      </c>
      <c r="R242" s="121" t="s">
        <v>3941</v>
      </c>
      <c r="S242" s="122">
        <v>10.26</v>
      </c>
      <c r="T242" s="122" t="s">
        <v>3794</v>
      </c>
    </row>
    <row r="243" spans="7:20" s="145" customFormat="1" hidden="1">
      <c r="G243" s="152"/>
      <c r="M243" s="114" t="s">
        <v>124</v>
      </c>
      <c r="N243" s="118">
        <v>28.8</v>
      </c>
      <c r="O243" s="118">
        <v>0</v>
      </c>
      <c r="P243" s="119">
        <f t="shared" si="6"/>
        <v>11.8</v>
      </c>
      <c r="Q243" s="122" t="s">
        <v>532</v>
      </c>
      <c r="R243" s="121" t="s">
        <v>4417</v>
      </c>
      <c r="S243" s="122">
        <v>11.8</v>
      </c>
      <c r="T243" s="122" t="s">
        <v>514</v>
      </c>
    </row>
    <row r="244" spans="7:20" s="145" customFormat="1" hidden="1">
      <c r="G244" s="152"/>
      <c r="M244" s="114" t="s">
        <v>249</v>
      </c>
      <c r="N244" s="118">
        <v>26.8</v>
      </c>
      <c r="O244" s="118">
        <v>0</v>
      </c>
      <c r="P244" s="119">
        <f t="shared" si="6"/>
        <v>12.69</v>
      </c>
      <c r="Q244" s="122" t="s">
        <v>74</v>
      </c>
      <c r="R244" s="121" t="s">
        <v>3941</v>
      </c>
      <c r="S244" s="122">
        <v>12.69</v>
      </c>
      <c r="T244" s="122" t="s">
        <v>3189</v>
      </c>
    </row>
    <row r="245" spans="7:20" s="145" customFormat="1" hidden="1">
      <c r="G245" s="152"/>
      <c r="M245" s="114" t="s">
        <v>253</v>
      </c>
      <c r="N245" s="118">
        <v>31.5</v>
      </c>
      <c r="O245" s="118">
        <v>0</v>
      </c>
      <c r="P245" s="119">
        <f t="shared" si="6"/>
        <v>12.9</v>
      </c>
      <c r="Q245" s="122" t="s">
        <v>254</v>
      </c>
      <c r="R245" s="121" t="s">
        <v>3942</v>
      </c>
      <c r="S245" s="122">
        <v>12.9</v>
      </c>
      <c r="T245" s="122" t="s">
        <v>452</v>
      </c>
    </row>
    <row r="246" spans="7:20" s="145" customFormat="1" hidden="1">
      <c r="G246" s="152"/>
      <c r="M246" s="114" t="s">
        <v>389</v>
      </c>
      <c r="N246" s="118">
        <v>29.6</v>
      </c>
      <c r="O246" s="118">
        <v>0</v>
      </c>
      <c r="P246" s="119">
        <f t="shared" si="6"/>
        <v>11.98</v>
      </c>
      <c r="Q246" s="122" t="s">
        <v>129</v>
      </c>
      <c r="R246" s="121" t="s">
        <v>4402</v>
      </c>
      <c r="S246" s="122">
        <v>11.98</v>
      </c>
      <c r="T246" s="122" t="s">
        <v>3054</v>
      </c>
    </row>
    <row r="247" spans="7:20" s="145" customFormat="1" hidden="1">
      <c r="G247" s="152"/>
      <c r="M247" s="114" t="s">
        <v>390</v>
      </c>
      <c r="N247" s="118">
        <v>26.6</v>
      </c>
      <c r="O247" s="118">
        <v>0</v>
      </c>
      <c r="P247" s="119">
        <f t="shared" si="6"/>
        <v>10.96</v>
      </c>
      <c r="Q247" s="122" t="s">
        <v>532</v>
      </c>
      <c r="R247" s="121" t="s">
        <v>3936</v>
      </c>
      <c r="S247" s="122">
        <v>10.96</v>
      </c>
      <c r="T247" s="122" t="s">
        <v>2160</v>
      </c>
    </row>
    <row r="248" spans="7:20" s="145" customFormat="1" hidden="1">
      <c r="G248" s="152"/>
      <c r="M248" s="114" t="s">
        <v>391</v>
      </c>
      <c r="N248" s="118">
        <v>24.8</v>
      </c>
      <c r="O248" s="118">
        <v>0</v>
      </c>
      <c r="P248" s="119">
        <f t="shared" si="6"/>
        <v>11.15</v>
      </c>
      <c r="Q248" s="122" t="s">
        <v>624</v>
      </c>
      <c r="R248" s="121" t="s">
        <v>4422</v>
      </c>
      <c r="S248" s="122">
        <v>11.15</v>
      </c>
      <c r="T248" s="122" t="s">
        <v>532</v>
      </c>
    </row>
    <row r="249" spans="7:20" s="145" customFormat="1" hidden="1">
      <c r="G249" s="152"/>
      <c r="M249" s="114" t="s">
        <v>513</v>
      </c>
      <c r="N249" s="118">
        <v>26.4</v>
      </c>
      <c r="O249" s="118">
        <v>0</v>
      </c>
      <c r="P249" s="119">
        <f t="shared" si="6"/>
        <v>9.66</v>
      </c>
      <c r="Q249" s="122" t="s">
        <v>514</v>
      </c>
      <c r="R249" s="121" t="s">
        <v>3943</v>
      </c>
      <c r="S249" s="122">
        <v>9.66</v>
      </c>
      <c r="T249" s="122" t="s">
        <v>2747</v>
      </c>
    </row>
    <row r="250" spans="7:20" s="145" customFormat="1" hidden="1">
      <c r="G250" s="152"/>
      <c r="M250" s="114" t="s">
        <v>393</v>
      </c>
      <c r="N250" s="118">
        <v>25.1</v>
      </c>
      <c r="O250" s="118">
        <v>0</v>
      </c>
      <c r="P250" s="119">
        <f t="shared" si="6"/>
        <v>11.5</v>
      </c>
      <c r="Q250" s="122" t="s">
        <v>394</v>
      </c>
      <c r="R250" s="121" t="s">
        <v>3944</v>
      </c>
      <c r="S250" s="122">
        <v>11.5</v>
      </c>
      <c r="T250" s="122" t="s">
        <v>514</v>
      </c>
    </row>
    <row r="251" spans="7:20" s="145" customFormat="1" hidden="1">
      <c r="G251" s="152"/>
      <c r="M251" s="114" t="s">
        <v>395</v>
      </c>
      <c r="N251" s="118">
        <v>33.9</v>
      </c>
      <c r="O251" s="118">
        <v>0</v>
      </c>
      <c r="P251" s="119">
        <f t="shared" si="6"/>
        <v>10.39</v>
      </c>
      <c r="Q251" s="122" t="s">
        <v>556</v>
      </c>
      <c r="R251" s="121" t="s">
        <v>3917</v>
      </c>
      <c r="S251" s="122">
        <v>10.39</v>
      </c>
      <c r="T251" s="122" t="s">
        <v>1111</v>
      </c>
    </row>
    <row r="252" spans="7:20" s="145" customFormat="1" hidden="1">
      <c r="G252" s="152"/>
      <c r="M252" s="114" t="s">
        <v>396</v>
      </c>
      <c r="N252" s="118">
        <v>31.8</v>
      </c>
      <c r="O252" s="118">
        <v>0</v>
      </c>
      <c r="P252" s="119">
        <f t="shared" si="6"/>
        <v>4.67</v>
      </c>
      <c r="Q252" s="122" t="s">
        <v>397</v>
      </c>
      <c r="R252" s="121" t="s">
        <v>4423</v>
      </c>
      <c r="S252" s="122">
        <v>4.67</v>
      </c>
      <c r="T252" s="122" t="s">
        <v>1324</v>
      </c>
    </row>
    <row r="253" spans="7:20" s="145" customFormat="1" hidden="1">
      <c r="G253" s="152"/>
      <c r="M253" s="114" t="s">
        <v>398</v>
      </c>
      <c r="N253" s="118">
        <v>23.5</v>
      </c>
      <c r="O253" s="118">
        <v>0</v>
      </c>
      <c r="P253" s="119">
        <f t="shared" si="6"/>
        <v>8.6</v>
      </c>
      <c r="Q253" s="122" t="s">
        <v>332</v>
      </c>
      <c r="R253" s="121" t="s">
        <v>4418</v>
      </c>
      <c r="S253" s="122">
        <v>8.6</v>
      </c>
      <c r="T253" s="122" t="s">
        <v>394</v>
      </c>
    </row>
    <row r="254" spans="7:20" s="145" customFormat="1" hidden="1">
      <c r="G254" s="152"/>
      <c r="M254" s="114" t="s">
        <v>399</v>
      </c>
      <c r="N254" s="118">
        <v>21.6</v>
      </c>
      <c r="O254" s="118">
        <v>0</v>
      </c>
      <c r="P254" s="119">
        <f t="shared" si="6"/>
        <v>12.86</v>
      </c>
      <c r="Q254" s="122" t="s">
        <v>624</v>
      </c>
      <c r="R254" s="121" t="s">
        <v>3945</v>
      </c>
      <c r="S254" s="122">
        <v>12.86</v>
      </c>
      <c r="T254" s="122" t="s">
        <v>3629</v>
      </c>
    </row>
    <row r="255" spans="7:20" s="145" customFormat="1" hidden="1">
      <c r="G255" s="152"/>
      <c r="M255" s="114" t="s">
        <v>402</v>
      </c>
      <c r="N255" s="118">
        <v>29.7</v>
      </c>
      <c r="O255" s="118">
        <v>0</v>
      </c>
      <c r="P255" s="119">
        <f t="shared" si="6"/>
        <v>12.1</v>
      </c>
      <c r="Q255" s="122" t="s">
        <v>403</v>
      </c>
      <c r="R255" s="121" t="s">
        <v>3946</v>
      </c>
      <c r="S255" s="122">
        <v>12.1</v>
      </c>
      <c r="T255" s="122" t="s">
        <v>254</v>
      </c>
    </row>
    <row r="256" spans="7:20" s="145" customFormat="1" hidden="1">
      <c r="G256" s="152"/>
      <c r="M256" s="114" t="s">
        <v>526</v>
      </c>
      <c r="N256" s="118">
        <v>26.9</v>
      </c>
      <c r="O256" s="118">
        <v>0</v>
      </c>
      <c r="P256" s="119">
        <f t="shared" si="6"/>
        <v>6.1</v>
      </c>
      <c r="Q256" s="122" t="s">
        <v>483</v>
      </c>
      <c r="R256" s="121" t="s">
        <v>3733</v>
      </c>
      <c r="S256" s="122">
        <v>6.1</v>
      </c>
      <c r="T256" s="122" t="s">
        <v>405</v>
      </c>
    </row>
    <row r="257" spans="7:20" s="145" customFormat="1" hidden="1">
      <c r="G257" s="152"/>
      <c r="M257" s="114" t="s">
        <v>527</v>
      </c>
      <c r="N257" s="118">
        <v>35.1</v>
      </c>
      <c r="O257" s="118">
        <v>0</v>
      </c>
      <c r="P257" s="119">
        <f t="shared" si="6"/>
        <v>10.9</v>
      </c>
      <c r="Q257" s="122" t="s">
        <v>404</v>
      </c>
      <c r="R257" s="121" t="s">
        <v>3734</v>
      </c>
      <c r="S257" s="122">
        <v>10.9</v>
      </c>
      <c r="T257" s="122" t="s">
        <v>240</v>
      </c>
    </row>
    <row r="258" spans="7:20" s="145" customFormat="1" hidden="1">
      <c r="G258" s="152"/>
      <c r="M258" s="114" t="s">
        <v>528</v>
      </c>
      <c r="N258" s="118">
        <v>34</v>
      </c>
      <c r="O258" s="118">
        <v>0</v>
      </c>
      <c r="P258" s="119">
        <f t="shared" si="6"/>
        <v>10.5</v>
      </c>
      <c r="Q258" s="122" t="s">
        <v>532</v>
      </c>
      <c r="R258" s="121" t="s">
        <v>4136</v>
      </c>
      <c r="S258" s="122">
        <v>10.5</v>
      </c>
      <c r="T258" s="122" t="s">
        <v>3537</v>
      </c>
    </row>
    <row r="259" spans="7:20" s="145" customFormat="1" hidden="1">
      <c r="G259" s="152"/>
      <c r="M259" s="114" t="s">
        <v>660</v>
      </c>
      <c r="N259" s="118">
        <v>22.6</v>
      </c>
      <c r="O259" s="118">
        <v>0</v>
      </c>
      <c r="P259" s="119">
        <f t="shared" si="6"/>
        <v>5.9</v>
      </c>
      <c r="Q259" s="122" t="s">
        <v>661</v>
      </c>
      <c r="R259" s="121" t="s">
        <v>3934</v>
      </c>
      <c r="S259" s="122">
        <v>5.9</v>
      </c>
      <c r="T259" s="122" t="s">
        <v>405</v>
      </c>
    </row>
    <row r="260" spans="7:20" s="145" customFormat="1" hidden="1">
      <c r="G260" s="152"/>
      <c r="M260" s="114" t="s">
        <v>662</v>
      </c>
      <c r="N260" s="118">
        <v>22.1</v>
      </c>
      <c r="O260" s="118">
        <v>0</v>
      </c>
      <c r="P260" s="119">
        <f t="shared" si="6"/>
        <v>3.4</v>
      </c>
      <c r="Q260" s="122" t="s">
        <v>663</v>
      </c>
      <c r="R260" s="121" t="s">
        <v>3735</v>
      </c>
      <c r="S260" s="122">
        <v>3.4</v>
      </c>
      <c r="T260" s="122" t="s">
        <v>991</v>
      </c>
    </row>
    <row r="261" spans="7:20" s="145" customFormat="1" hidden="1">
      <c r="G261" s="152"/>
      <c r="M261" s="114" t="s">
        <v>664</v>
      </c>
      <c r="N261" s="118">
        <v>32</v>
      </c>
      <c r="O261" s="118">
        <v>0</v>
      </c>
      <c r="P261" s="119">
        <f t="shared" si="6"/>
        <v>8.7899999999999991</v>
      </c>
      <c r="Q261" s="122" t="s">
        <v>285</v>
      </c>
      <c r="R261" s="121" t="s">
        <v>3736</v>
      </c>
      <c r="S261" s="122">
        <v>8.7899999999999991</v>
      </c>
      <c r="T261" s="122" t="s">
        <v>461</v>
      </c>
    </row>
    <row r="262" spans="7:20" s="145" customFormat="1" hidden="1">
      <c r="G262" s="152"/>
      <c r="M262" s="114" t="s">
        <v>665</v>
      </c>
      <c r="N262" s="118">
        <v>29.2</v>
      </c>
      <c r="O262" s="118">
        <v>0</v>
      </c>
      <c r="P262" s="119">
        <f t="shared" si="6"/>
        <v>10.29</v>
      </c>
      <c r="Q262" s="122" t="s">
        <v>666</v>
      </c>
      <c r="R262" s="121" t="s">
        <v>3937</v>
      </c>
      <c r="S262" s="122">
        <v>10.29</v>
      </c>
      <c r="T262" s="122" t="s">
        <v>725</v>
      </c>
    </row>
    <row r="263" spans="7:20" s="145" customFormat="1" hidden="1">
      <c r="G263" s="152"/>
      <c r="M263" s="114" t="s">
        <v>667</v>
      </c>
      <c r="N263" s="118">
        <v>11.8</v>
      </c>
      <c r="O263" s="118">
        <v>6.1</v>
      </c>
      <c r="P263" s="119">
        <f t="shared" si="6"/>
        <v>11.3</v>
      </c>
      <c r="Q263" s="122" t="s">
        <v>668</v>
      </c>
      <c r="R263" s="121" t="s">
        <v>4145</v>
      </c>
      <c r="S263" s="122">
        <v>11.3</v>
      </c>
      <c r="T263" s="122" t="s">
        <v>663</v>
      </c>
    </row>
    <row r="264" spans="7:20" s="145" customFormat="1" hidden="1">
      <c r="G264" s="152"/>
      <c r="M264" s="114" t="s">
        <v>669</v>
      </c>
      <c r="N264" s="118">
        <v>35</v>
      </c>
      <c r="O264" s="118">
        <v>0</v>
      </c>
      <c r="P264" s="119">
        <f t="shared" si="6"/>
        <v>10.119999999999999</v>
      </c>
      <c r="Q264" s="122" t="s">
        <v>670</v>
      </c>
      <c r="R264" s="121" t="s">
        <v>3737</v>
      </c>
      <c r="S264" s="122">
        <v>10.119999999999999</v>
      </c>
      <c r="T264" s="122" t="s">
        <v>3795</v>
      </c>
    </row>
    <row r="265" spans="7:20" s="145" customFormat="1" hidden="1">
      <c r="G265" s="152"/>
      <c r="M265" s="114" t="s">
        <v>671</v>
      </c>
      <c r="N265" s="118">
        <v>32.1</v>
      </c>
      <c r="O265" s="118">
        <v>0</v>
      </c>
      <c r="P265" s="119">
        <f t="shared" si="6"/>
        <v>9.06</v>
      </c>
      <c r="Q265" s="122" t="s">
        <v>221</v>
      </c>
      <c r="R265" s="121" t="s">
        <v>3724</v>
      </c>
      <c r="S265" s="122">
        <v>9.06</v>
      </c>
      <c r="T265" s="122" t="s">
        <v>1682</v>
      </c>
    </row>
    <row r="266" spans="7:20" s="145" customFormat="1" hidden="1">
      <c r="G266" s="152"/>
      <c r="M266" s="114" t="s">
        <v>542</v>
      </c>
      <c r="N266" s="118">
        <v>23</v>
      </c>
      <c r="O266" s="118">
        <v>0</v>
      </c>
      <c r="P266" s="119">
        <f t="shared" ref="P266:P329" si="7">SUM(S266:T266)</f>
        <v>10.3</v>
      </c>
      <c r="Q266" s="122" t="s">
        <v>543</v>
      </c>
      <c r="R266" s="121" t="s">
        <v>4042</v>
      </c>
      <c r="S266" s="122">
        <v>10.3</v>
      </c>
      <c r="T266" s="122" t="s">
        <v>371</v>
      </c>
    </row>
    <row r="267" spans="7:20" s="145" customFormat="1" hidden="1">
      <c r="G267" s="152"/>
      <c r="M267" s="114" t="s">
        <v>545</v>
      </c>
      <c r="N267" s="118">
        <v>20.399999999999999</v>
      </c>
      <c r="O267" s="118">
        <v>0</v>
      </c>
      <c r="P267" s="119">
        <f t="shared" si="7"/>
        <v>10.09</v>
      </c>
      <c r="Q267" s="122" t="s">
        <v>546</v>
      </c>
      <c r="R267" s="121" t="s">
        <v>3738</v>
      </c>
      <c r="S267" s="122">
        <v>10.09</v>
      </c>
      <c r="T267" s="122" t="s">
        <v>1958</v>
      </c>
    </row>
    <row r="268" spans="7:20" s="145" customFormat="1" hidden="1">
      <c r="G268" s="152"/>
      <c r="M268" s="114" t="s">
        <v>547</v>
      </c>
      <c r="N268" s="118">
        <v>32.200000000000003</v>
      </c>
      <c r="O268" s="118">
        <v>0</v>
      </c>
      <c r="P268" s="119">
        <f t="shared" si="7"/>
        <v>8.19</v>
      </c>
      <c r="Q268" s="122" t="s">
        <v>548</v>
      </c>
      <c r="R268" s="121" t="s">
        <v>4128</v>
      </c>
      <c r="S268" s="122">
        <v>8.19</v>
      </c>
      <c r="T268" s="122" t="s">
        <v>3796</v>
      </c>
    </row>
    <row r="269" spans="7:20" s="145" customFormat="1" hidden="1">
      <c r="G269" s="152"/>
      <c r="M269" s="114" t="s">
        <v>549</v>
      </c>
      <c r="N269" s="118">
        <v>29.9</v>
      </c>
      <c r="O269" s="118">
        <v>0</v>
      </c>
      <c r="P269" s="119">
        <f t="shared" si="7"/>
        <v>10.199999999999999</v>
      </c>
      <c r="Q269" s="122" t="s">
        <v>534</v>
      </c>
      <c r="R269" s="121" t="s">
        <v>3949</v>
      </c>
      <c r="S269" s="122">
        <v>10.199999999999999</v>
      </c>
      <c r="T269" s="122" t="s">
        <v>371</v>
      </c>
    </row>
    <row r="270" spans="7:20" s="145" customFormat="1" hidden="1">
      <c r="G270" s="152"/>
      <c r="M270" s="114" t="s">
        <v>679</v>
      </c>
      <c r="N270" s="118">
        <v>36.200000000000003</v>
      </c>
      <c r="O270" s="118">
        <v>0</v>
      </c>
      <c r="P270" s="119">
        <f t="shared" si="7"/>
        <v>8.31</v>
      </c>
      <c r="Q270" s="122" t="s">
        <v>663</v>
      </c>
      <c r="R270" s="121" t="s">
        <v>4279</v>
      </c>
      <c r="S270" s="122">
        <v>8.31</v>
      </c>
      <c r="T270" s="122" t="s">
        <v>1996</v>
      </c>
    </row>
    <row r="271" spans="7:20" s="145" customFormat="1" hidden="1">
      <c r="G271" s="152"/>
      <c r="M271" s="114" t="s">
        <v>680</v>
      </c>
      <c r="N271" s="118">
        <v>32.799999999999997</v>
      </c>
      <c r="O271" s="118">
        <v>0</v>
      </c>
      <c r="P271" s="119">
        <f t="shared" si="7"/>
        <v>11.76</v>
      </c>
      <c r="Q271" s="122" t="s">
        <v>681</v>
      </c>
      <c r="R271" s="121" t="s">
        <v>3950</v>
      </c>
      <c r="S271" s="122">
        <v>11.76</v>
      </c>
      <c r="T271" s="122" t="s">
        <v>1754</v>
      </c>
    </row>
    <row r="272" spans="7:20" s="145" customFormat="1" hidden="1">
      <c r="G272" s="152"/>
      <c r="M272" s="114" t="s">
        <v>682</v>
      </c>
      <c r="N272" s="118">
        <v>0.3</v>
      </c>
      <c r="O272" s="118">
        <v>2.2000000000000002</v>
      </c>
      <c r="P272" s="119">
        <f t="shared" si="7"/>
        <v>11.74</v>
      </c>
      <c r="Q272" s="120" t="s">
        <v>30</v>
      </c>
      <c r="R272" s="121" t="s">
        <v>3951</v>
      </c>
      <c r="S272" s="122">
        <v>11.74</v>
      </c>
      <c r="T272" s="122" t="s">
        <v>670</v>
      </c>
    </row>
    <row r="273" spans="7:20" s="145" customFormat="1" hidden="1">
      <c r="G273" s="152"/>
      <c r="M273" s="114" t="s">
        <v>683</v>
      </c>
      <c r="N273" s="118">
        <v>0.3</v>
      </c>
      <c r="O273" s="118">
        <v>2.2000000000000002</v>
      </c>
      <c r="P273" s="119">
        <f t="shared" si="7"/>
        <v>9.5</v>
      </c>
      <c r="Q273" s="120" t="s">
        <v>30</v>
      </c>
      <c r="R273" s="121" t="s">
        <v>3952</v>
      </c>
      <c r="S273" s="122">
        <v>9.5</v>
      </c>
      <c r="T273" s="122" t="s">
        <v>602</v>
      </c>
    </row>
    <row r="274" spans="7:20" s="145" customFormat="1" hidden="1">
      <c r="G274" s="152"/>
      <c r="M274" s="114" t="s">
        <v>684</v>
      </c>
      <c r="N274" s="118">
        <v>0.3</v>
      </c>
      <c r="O274" s="118">
        <v>2.2000000000000002</v>
      </c>
      <c r="P274" s="119">
        <f t="shared" si="7"/>
        <v>3.64</v>
      </c>
      <c r="Q274" s="120" t="s">
        <v>30</v>
      </c>
      <c r="R274" s="121" t="s">
        <v>3953</v>
      </c>
      <c r="S274" s="122">
        <v>3.64</v>
      </c>
      <c r="T274" s="122" t="s">
        <v>3858</v>
      </c>
    </row>
    <row r="275" spans="7:20" s="145" customFormat="1" hidden="1">
      <c r="G275" s="152"/>
      <c r="M275" s="114" t="s">
        <v>685</v>
      </c>
      <c r="N275" s="118">
        <v>2.2999999999999998</v>
      </c>
      <c r="O275" s="118">
        <v>9.5</v>
      </c>
      <c r="P275" s="119">
        <f t="shared" si="7"/>
        <v>9.8000000000000007</v>
      </c>
      <c r="Q275" s="120" t="s">
        <v>30</v>
      </c>
      <c r="R275" s="121" t="s">
        <v>3954</v>
      </c>
      <c r="S275" s="122">
        <v>9.8000000000000007</v>
      </c>
      <c r="T275" s="122" t="s">
        <v>553</v>
      </c>
    </row>
    <row r="276" spans="7:20" s="145" customFormat="1" hidden="1">
      <c r="G276" s="152"/>
      <c r="M276" s="114" t="s">
        <v>686</v>
      </c>
      <c r="N276" s="118">
        <v>1.2</v>
      </c>
      <c r="O276" s="118">
        <v>5.6</v>
      </c>
      <c r="P276" s="119">
        <f t="shared" si="7"/>
        <v>8.14</v>
      </c>
      <c r="Q276" s="120" t="s">
        <v>30</v>
      </c>
      <c r="R276" s="121" t="s">
        <v>3955</v>
      </c>
      <c r="S276" s="122">
        <v>8.14</v>
      </c>
      <c r="T276" s="122" t="s">
        <v>4003</v>
      </c>
    </row>
    <row r="277" spans="7:20" s="145" customFormat="1" hidden="1">
      <c r="G277" s="152"/>
      <c r="M277" s="114" t="s">
        <v>560</v>
      </c>
      <c r="N277" s="118">
        <v>1.7</v>
      </c>
      <c r="O277" s="118">
        <v>7.6</v>
      </c>
      <c r="P277" s="119">
        <f t="shared" si="7"/>
        <v>6.38</v>
      </c>
      <c r="Q277" s="120" t="s">
        <v>30</v>
      </c>
      <c r="R277" s="121" t="s">
        <v>3956</v>
      </c>
      <c r="S277" s="122">
        <v>6.38</v>
      </c>
      <c r="T277" s="122" t="s">
        <v>1062</v>
      </c>
    </row>
    <row r="278" spans="7:20" s="145" customFormat="1" hidden="1">
      <c r="G278" s="152"/>
      <c r="M278" s="114" t="s">
        <v>561</v>
      </c>
      <c r="N278" s="118">
        <v>15.3</v>
      </c>
      <c r="O278" s="118">
        <v>0</v>
      </c>
      <c r="P278" s="119">
        <f t="shared" si="7"/>
        <v>9.32</v>
      </c>
      <c r="Q278" s="120" t="s">
        <v>147</v>
      </c>
      <c r="R278" s="121" t="s">
        <v>4566</v>
      </c>
      <c r="S278" s="122">
        <v>9.32</v>
      </c>
      <c r="T278" s="122" t="s">
        <v>4004</v>
      </c>
    </row>
    <row r="279" spans="7:20" s="145" customFormat="1" hidden="1">
      <c r="G279" s="152"/>
      <c r="M279" s="114" t="s">
        <v>562</v>
      </c>
      <c r="N279" s="118">
        <v>6.4</v>
      </c>
      <c r="O279" s="118">
        <v>8.6</v>
      </c>
      <c r="P279" s="119">
        <f t="shared" si="7"/>
        <v>10.68</v>
      </c>
      <c r="Q279" s="120" t="s">
        <v>147</v>
      </c>
      <c r="R279" s="121" t="s">
        <v>3957</v>
      </c>
      <c r="S279" s="122">
        <v>10.68</v>
      </c>
      <c r="T279" s="122" t="s">
        <v>3117</v>
      </c>
    </row>
    <row r="280" spans="7:20" s="145" customFormat="1" hidden="1">
      <c r="G280" s="152"/>
      <c r="M280" s="114" t="s">
        <v>434</v>
      </c>
      <c r="N280" s="118">
        <v>5.2</v>
      </c>
      <c r="O280" s="118">
        <v>56.7</v>
      </c>
      <c r="P280" s="119">
        <f t="shared" si="7"/>
        <v>11.59</v>
      </c>
      <c r="Q280" s="120" t="s">
        <v>147</v>
      </c>
      <c r="R280" s="121" t="s">
        <v>3958</v>
      </c>
      <c r="S280" s="122">
        <v>11.59</v>
      </c>
      <c r="T280" s="122" t="s">
        <v>1539</v>
      </c>
    </row>
    <row r="281" spans="7:20" s="145" customFormat="1" hidden="1">
      <c r="G281" s="152"/>
      <c r="M281" s="114" t="s">
        <v>435</v>
      </c>
      <c r="N281" s="118">
        <v>1.8</v>
      </c>
      <c r="O281" s="118">
        <v>13.4</v>
      </c>
      <c r="P281" s="119">
        <f t="shared" si="7"/>
        <v>9.3000000000000007</v>
      </c>
      <c r="Q281" s="122" t="s">
        <v>436</v>
      </c>
      <c r="R281" s="121" t="s">
        <v>4418</v>
      </c>
      <c r="S281" s="122">
        <v>9.3000000000000007</v>
      </c>
      <c r="T281" s="122" t="s">
        <v>530</v>
      </c>
    </row>
    <row r="282" spans="7:20" s="145" customFormat="1" hidden="1">
      <c r="G282" s="152"/>
      <c r="M282" s="114" t="s">
        <v>437</v>
      </c>
      <c r="N282" s="118">
        <v>2.9</v>
      </c>
      <c r="O282" s="118">
        <v>10.7</v>
      </c>
      <c r="P282" s="119">
        <f t="shared" si="7"/>
        <v>9</v>
      </c>
      <c r="Q282" s="122" t="s">
        <v>438</v>
      </c>
      <c r="R282" s="121" t="s">
        <v>4565</v>
      </c>
      <c r="S282" s="122">
        <v>9</v>
      </c>
      <c r="T282" s="122" t="s">
        <v>602</v>
      </c>
    </row>
    <row r="283" spans="7:20" s="145" customFormat="1" hidden="1">
      <c r="G283" s="152"/>
      <c r="M283" s="114" t="s">
        <v>186</v>
      </c>
      <c r="N283" s="118">
        <v>3.4</v>
      </c>
      <c r="O283" s="118">
        <v>9.6999999999999993</v>
      </c>
      <c r="P283" s="119">
        <f t="shared" si="7"/>
        <v>8.42</v>
      </c>
      <c r="Q283" s="122" t="s">
        <v>187</v>
      </c>
      <c r="R283" s="121" t="s">
        <v>3727</v>
      </c>
      <c r="S283" s="122">
        <v>8.42</v>
      </c>
      <c r="T283" s="122" t="s">
        <v>3791</v>
      </c>
    </row>
    <row r="284" spans="7:20" s="145" customFormat="1" hidden="1">
      <c r="G284" s="152"/>
      <c r="M284" s="114" t="s">
        <v>188</v>
      </c>
      <c r="N284" s="118">
        <v>3.4</v>
      </c>
      <c r="O284" s="118">
        <v>9.6999999999999993</v>
      </c>
      <c r="P284" s="119">
        <f t="shared" si="7"/>
        <v>10</v>
      </c>
      <c r="Q284" s="122" t="s">
        <v>189</v>
      </c>
      <c r="R284" s="121" t="s">
        <v>3959</v>
      </c>
      <c r="S284" s="122">
        <v>10</v>
      </c>
      <c r="T284" s="122" t="s">
        <v>514</v>
      </c>
    </row>
    <row r="285" spans="7:20" s="145" customFormat="1" hidden="1">
      <c r="G285" s="152"/>
      <c r="M285" s="114" t="s">
        <v>320</v>
      </c>
      <c r="N285" s="118">
        <v>2.7</v>
      </c>
      <c r="O285" s="118">
        <v>9.6999999999999993</v>
      </c>
      <c r="P285" s="119">
        <f t="shared" si="7"/>
        <v>9.8699999999999992</v>
      </c>
      <c r="Q285" s="122" t="s">
        <v>366</v>
      </c>
      <c r="R285" s="121" t="s">
        <v>4119</v>
      </c>
      <c r="S285" s="122">
        <v>9.8699999999999992</v>
      </c>
      <c r="T285" s="122" t="s">
        <v>2451</v>
      </c>
    </row>
    <row r="286" spans="7:20" s="145" customFormat="1" hidden="1">
      <c r="G286" s="152"/>
      <c r="M286" s="114" t="s">
        <v>321</v>
      </c>
      <c r="N286" s="118">
        <v>2.2000000000000002</v>
      </c>
      <c r="O286" s="118">
        <v>9.1</v>
      </c>
      <c r="P286" s="119">
        <f t="shared" si="7"/>
        <v>10.52</v>
      </c>
      <c r="Q286" s="122" t="s">
        <v>322</v>
      </c>
      <c r="R286" s="121" t="s">
        <v>3960</v>
      </c>
      <c r="S286" s="122">
        <v>10.52</v>
      </c>
      <c r="T286" s="122" t="s">
        <v>1311</v>
      </c>
    </row>
    <row r="287" spans="7:20" s="145" customFormat="1" hidden="1">
      <c r="G287" s="152"/>
      <c r="M287" s="114" t="s">
        <v>449</v>
      </c>
      <c r="N287" s="118">
        <v>2.7</v>
      </c>
      <c r="O287" s="118">
        <v>9.6</v>
      </c>
      <c r="P287" s="119">
        <f t="shared" si="7"/>
        <v>9.76</v>
      </c>
      <c r="Q287" s="122" t="s">
        <v>450</v>
      </c>
      <c r="R287" s="121" t="s">
        <v>3961</v>
      </c>
      <c r="S287" s="122">
        <v>9.76</v>
      </c>
      <c r="T287" s="122" t="s">
        <v>1696</v>
      </c>
    </row>
    <row r="288" spans="7:20" s="145" customFormat="1" hidden="1">
      <c r="G288" s="152"/>
      <c r="M288" s="114" t="s">
        <v>451</v>
      </c>
      <c r="N288" s="118">
        <v>3.6</v>
      </c>
      <c r="O288" s="118">
        <v>7.8</v>
      </c>
      <c r="P288" s="119">
        <f t="shared" si="7"/>
        <v>9.8000000000000007</v>
      </c>
      <c r="Q288" s="122" t="s">
        <v>452</v>
      </c>
      <c r="R288" s="121" t="s">
        <v>3738</v>
      </c>
      <c r="S288" s="122">
        <v>9.8000000000000007</v>
      </c>
      <c r="T288" s="122" t="s">
        <v>403</v>
      </c>
    </row>
    <row r="289" spans="7:20" s="145" customFormat="1" hidden="1">
      <c r="G289" s="152"/>
      <c r="M289" s="114" t="s">
        <v>453</v>
      </c>
      <c r="N289" s="118">
        <v>2.8</v>
      </c>
      <c r="O289" s="118">
        <v>6.8</v>
      </c>
      <c r="P289" s="119">
        <f t="shared" si="7"/>
        <v>8.3000000000000007</v>
      </c>
      <c r="Q289" s="122" t="s">
        <v>454</v>
      </c>
      <c r="R289" s="121" t="s">
        <v>4561</v>
      </c>
      <c r="S289" s="122">
        <v>8.3000000000000007</v>
      </c>
      <c r="T289" s="122" t="s">
        <v>129</v>
      </c>
    </row>
    <row r="290" spans="7:20" s="145" customFormat="1" hidden="1">
      <c r="G290" s="152"/>
      <c r="M290" s="114" t="s">
        <v>455</v>
      </c>
      <c r="N290" s="118">
        <v>2.2000000000000002</v>
      </c>
      <c r="O290" s="118">
        <v>12.9</v>
      </c>
      <c r="P290" s="119">
        <f t="shared" si="7"/>
        <v>9.07</v>
      </c>
      <c r="Q290" s="122" t="s">
        <v>456</v>
      </c>
      <c r="R290" s="121" t="s">
        <v>4042</v>
      </c>
      <c r="S290" s="122">
        <v>9.07</v>
      </c>
      <c r="T290" s="122" t="s">
        <v>3436</v>
      </c>
    </row>
    <row r="291" spans="7:20" s="145" customFormat="1" hidden="1">
      <c r="G291" s="152"/>
      <c r="M291" s="114" t="s">
        <v>579</v>
      </c>
      <c r="N291" s="118">
        <v>2.1</v>
      </c>
      <c r="O291" s="118">
        <v>12.9</v>
      </c>
      <c r="P291" s="119">
        <f t="shared" si="7"/>
        <v>10.24</v>
      </c>
      <c r="Q291" s="122" t="s">
        <v>190</v>
      </c>
      <c r="R291" s="121" t="s">
        <v>3962</v>
      </c>
      <c r="S291" s="122">
        <v>10.24</v>
      </c>
      <c r="T291" s="122" t="s">
        <v>1006</v>
      </c>
    </row>
    <row r="292" spans="7:20" s="145" customFormat="1" hidden="1">
      <c r="G292" s="152"/>
      <c r="M292" s="114" t="s">
        <v>458</v>
      </c>
      <c r="N292" s="118">
        <v>3.3</v>
      </c>
      <c r="O292" s="118">
        <v>10.1</v>
      </c>
      <c r="P292" s="119">
        <f t="shared" si="7"/>
        <v>11.69</v>
      </c>
      <c r="Q292" s="122" t="s">
        <v>459</v>
      </c>
      <c r="R292" s="121" t="s">
        <v>3960</v>
      </c>
      <c r="S292" s="122">
        <v>11.69</v>
      </c>
      <c r="T292" s="122" t="s">
        <v>3575</v>
      </c>
    </row>
    <row r="293" spans="7:20" s="145" customFormat="1" hidden="1">
      <c r="G293" s="152"/>
      <c r="M293" s="114" t="s">
        <v>460</v>
      </c>
      <c r="N293" s="118">
        <v>3.1</v>
      </c>
      <c r="O293" s="118">
        <v>6.6</v>
      </c>
      <c r="P293" s="119">
        <f t="shared" si="7"/>
        <v>8.5399999999999991</v>
      </c>
      <c r="Q293" s="122" t="s">
        <v>461</v>
      </c>
      <c r="R293" s="121" t="s">
        <v>3904</v>
      </c>
      <c r="S293" s="122">
        <v>8.5399999999999991</v>
      </c>
      <c r="T293" s="122" t="s">
        <v>4005</v>
      </c>
    </row>
    <row r="294" spans="7:20" s="145" customFormat="1" hidden="1">
      <c r="G294" s="152"/>
      <c r="M294" s="114" t="s">
        <v>462</v>
      </c>
      <c r="N294" s="118">
        <v>2.9</v>
      </c>
      <c r="O294" s="118">
        <v>5.5</v>
      </c>
      <c r="P294" s="119">
        <f t="shared" si="7"/>
        <v>11.4</v>
      </c>
      <c r="Q294" s="122" t="s">
        <v>463</v>
      </c>
      <c r="R294" s="121" t="s">
        <v>3963</v>
      </c>
      <c r="S294" s="122">
        <v>11.4</v>
      </c>
      <c r="T294" s="122" t="s">
        <v>661</v>
      </c>
    </row>
    <row r="295" spans="7:20" s="145" customFormat="1" hidden="1">
      <c r="G295" s="152"/>
      <c r="M295" s="114" t="s">
        <v>464</v>
      </c>
      <c r="N295" s="118">
        <v>3.5</v>
      </c>
      <c r="O295" s="118">
        <v>8.1999999999999993</v>
      </c>
      <c r="P295" s="119">
        <f t="shared" si="7"/>
        <v>4.2</v>
      </c>
      <c r="Q295" s="122" t="s">
        <v>27</v>
      </c>
      <c r="R295" s="121" t="s">
        <v>4145</v>
      </c>
      <c r="S295" s="122">
        <v>4.2</v>
      </c>
      <c r="T295" s="122" t="s">
        <v>2016</v>
      </c>
    </row>
    <row r="296" spans="7:20" s="145" customFormat="1" hidden="1">
      <c r="G296" s="152"/>
      <c r="M296" s="114" t="s">
        <v>337</v>
      </c>
      <c r="N296" s="118">
        <v>3.4</v>
      </c>
      <c r="O296" s="118">
        <v>8.1999999999999993</v>
      </c>
      <c r="P296" s="119">
        <f t="shared" si="7"/>
        <v>9.8000000000000007</v>
      </c>
      <c r="Q296" s="122" t="s">
        <v>338</v>
      </c>
      <c r="R296" s="121" t="s">
        <v>3943</v>
      </c>
      <c r="S296" s="122">
        <v>9.8000000000000007</v>
      </c>
      <c r="T296" s="122" t="s">
        <v>514</v>
      </c>
    </row>
    <row r="297" spans="7:20" s="145" customFormat="1" hidden="1">
      <c r="G297" s="152"/>
      <c r="M297" s="114" t="s">
        <v>465</v>
      </c>
      <c r="N297" s="118">
        <v>2.2000000000000002</v>
      </c>
      <c r="O297" s="118">
        <v>5</v>
      </c>
      <c r="P297" s="119">
        <f t="shared" si="7"/>
        <v>8.3800000000000008</v>
      </c>
      <c r="Q297" s="122" t="s">
        <v>466</v>
      </c>
      <c r="R297" s="121" t="s">
        <v>3773</v>
      </c>
      <c r="S297" s="122">
        <v>8.3800000000000008</v>
      </c>
      <c r="T297" s="122" t="s">
        <v>2923</v>
      </c>
    </row>
    <row r="298" spans="7:20" s="145" customFormat="1" hidden="1">
      <c r="G298" s="152"/>
      <c r="M298" s="114" t="s">
        <v>592</v>
      </c>
      <c r="N298" s="118">
        <v>1.8</v>
      </c>
      <c r="O298" s="118">
        <v>1.2</v>
      </c>
      <c r="P298" s="119">
        <f t="shared" si="7"/>
        <v>9.49</v>
      </c>
      <c r="Q298" s="122" t="s">
        <v>270</v>
      </c>
      <c r="R298" s="121" t="s">
        <v>3891</v>
      </c>
      <c r="S298" s="122">
        <v>9.49</v>
      </c>
      <c r="T298" s="122" t="s">
        <v>4006</v>
      </c>
    </row>
    <row r="299" spans="7:20" s="145" customFormat="1" hidden="1">
      <c r="G299" s="152"/>
      <c r="M299" s="114" t="s">
        <v>593</v>
      </c>
      <c r="N299" s="118">
        <v>1.8</v>
      </c>
      <c r="O299" s="118">
        <v>1.2</v>
      </c>
      <c r="P299" s="119">
        <f t="shared" si="7"/>
        <v>11.3</v>
      </c>
      <c r="Q299" s="122" t="s">
        <v>543</v>
      </c>
      <c r="R299" s="121" t="s">
        <v>3891</v>
      </c>
      <c r="S299" s="122">
        <v>11.3</v>
      </c>
      <c r="T299" s="122" t="s">
        <v>661</v>
      </c>
    </row>
    <row r="300" spans="7:20" s="145" customFormat="1" hidden="1">
      <c r="G300" s="152"/>
      <c r="M300" s="114" t="s">
        <v>594</v>
      </c>
      <c r="N300" s="118">
        <v>1.2</v>
      </c>
      <c r="O300" s="118">
        <v>4.0999999999999996</v>
      </c>
      <c r="P300" s="119">
        <f t="shared" si="7"/>
        <v>11.2</v>
      </c>
      <c r="Q300" s="122" t="s">
        <v>595</v>
      </c>
      <c r="R300" s="121" t="s">
        <v>4275</v>
      </c>
      <c r="S300" s="122">
        <v>11.2</v>
      </c>
      <c r="T300" s="122" t="s">
        <v>338</v>
      </c>
    </row>
    <row r="301" spans="7:20" s="145" customFormat="1" hidden="1">
      <c r="G301" s="152"/>
      <c r="M301" s="114" t="s">
        <v>724</v>
      </c>
      <c r="N301" s="118">
        <v>3.1</v>
      </c>
      <c r="O301" s="118">
        <v>3.8</v>
      </c>
      <c r="P301" s="119">
        <f t="shared" si="7"/>
        <v>7.9</v>
      </c>
      <c r="Q301" s="122" t="s">
        <v>725</v>
      </c>
      <c r="R301" s="121" t="s">
        <v>3964</v>
      </c>
      <c r="S301" s="122">
        <v>7.9</v>
      </c>
      <c r="T301" s="122" t="s">
        <v>534</v>
      </c>
    </row>
    <row r="302" spans="7:20" s="145" customFormat="1" hidden="1">
      <c r="G302" s="152"/>
      <c r="M302" s="114" t="s">
        <v>726</v>
      </c>
      <c r="N302" s="118">
        <v>3</v>
      </c>
      <c r="O302" s="118">
        <v>4.5999999999999996</v>
      </c>
      <c r="P302" s="119">
        <f t="shared" si="7"/>
        <v>7.93</v>
      </c>
      <c r="Q302" s="122" t="s">
        <v>727</v>
      </c>
      <c r="R302" s="121" t="s">
        <v>3965</v>
      </c>
      <c r="S302" s="122">
        <v>7.93</v>
      </c>
      <c r="T302" s="122" t="s">
        <v>2910</v>
      </c>
    </row>
    <row r="303" spans="7:20" s="145" customFormat="1" hidden="1">
      <c r="G303" s="152"/>
      <c r="M303" s="114" t="s">
        <v>729</v>
      </c>
      <c r="N303" s="118">
        <v>2.4</v>
      </c>
      <c r="O303" s="118">
        <v>7.7</v>
      </c>
      <c r="P303" s="119">
        <f t="shared" si="7"/>
        <v>9.9</v>
      </c>
      <c r="Q303" s="122" t="s">
        <v>371</v>
      </c>
      <c r="R303" s="121" t="s">
        <v>3967</v>
      </c>
      <c r="S303" s="122">
        <v>9.9</v>
      </c>
      <c r="T303" s="122" t="s">
        <v>1098</v>
      </c>
    </row>
    <row r="304" spans="7:20" s="145" customFormat="1" hidden="1">
      <c r="G304" s="152"/>
      <c r="M304" s="114" t="s">
        <v>730</v>
      </c>
      <c r="N304" s="118">
        <v>2.4</v>
      </c>
      <c r="O304" s="118">
        <v>7.7</v>
      </c>
      <c r="P304" s="119">
        <f t="shared" si="7"/>
        <v>3.5</v>
      </c>
      <c r="Q304" s="122" t="s">
        <v>731</v>
      </c>
      <c r="R304" s="121" t="s">
        <v>3967</v>
      </c>
      <c r="S304" s="122">
        <v>3.5</v>
      </c>
      <c r="T304" s="122" t="s">
        <v>162</v>
      </c>
    </row>
    <row r="305" spans="7:20" s="145" customFormat="1" hidden="1">
      <c r="G305" s="152"/>
      <c r="M305" s="114" t="s">
        <v>732</v>
      </c>
      <c r="N305" s="118">
        <v>4.5999999999999996</v>
      </c>
      <c r="O305" s="118">
        <v>8.9</v>
      </c>
      <c r="P305" s="119">
        <f t="shared" si="7"/>
        <v>9.6</v>
      </c>
      <c r="Q305" s="122" t="s">
        <v>608</v>
      </c>
      <c r="R305" s="121" t="s">
        <v>3945</v>
      </c>
      <c r="S305" s="122">
        <v>9.6</v>
      </c>
      <c r="T305" s="122" t="s">
        <v>514</v>
      </c>
    </row>
    <row r="306" spans="7:20" s="145" customFormat="1" hidden="1">
      <c r="G306" s="152"/>
      <c r="M306" s="114" t="s">
        <v>609</v>
      </c>
      <c r="N306" s="118">
        <v>5</v>
      </c>
      <c r="O306" s="118">
        <v>9.3000000000000007</v>
      </c>
      <c r="P306" s="119">
        <f t="shared" si="7"/>
        <v>8.4</v>
      </c>
      <c r="Q306" s="122" t="s">
        <v>610</v>
      </c>
      <c r="R306" s="121" t="s">
        <v>3968</v>
      </c>
      <c r="S306" s="122">
        <v>8.4</v>
      </c>
      <c r="T306" s="122" t="s">
        <v>4007</v>
      </c>
    </row>
    <row r="307" spans="7:20" s="145" customFormat="1" hidden="1">
      <c r="G307" s="152"/>
      <c r="M307" s="114" t="s">
        <v>616</v>
      </c>
      <c r="N307" s="118">
        <v>3.7</v>
      </c>
      <c r="O307" s="118">
        <v>18.8</v>
      </c>
      <c r="P307" s="119">
        <f t="shared" si="7"/>
        <v>7.65</v>
      </c>
      <c r="Q307" s="120" t="s">
        <v>147</v>
      </c>
      <c r="R307" s="121" t="s">
        <v>3949</v>
      </c>
      <c r="S307" s="122">
        <v>7.65</v>
      </c>
      <c r="T307" s="122" t="s">
        <v>604</v>
      </c>
    </row>
    <row r="308" spans="7:20" s="145" customFormat="1" hidden="1">
      <c r="G308" s="152"/>
      <c r="M308" s="114" t="s">
        <v>617</v>
      </c>
      <c r="N308" s="118">
        <v>1.5</v>
      </c>
      <c r="O308" s="118">
        <v>12.7</v>
      </c>
      <c r="P308" s="119">
        <f t="shared" si="7"/>
        <v>8.2799999999999994</v>
      </c>
      <c r="Q308" s="122" t="s">
        <v>618</v>
      </c>
      <c r="R308" s="121" t="s">
        <v>3785</v>
      </c>
      <c r="S308" s="122">
        <v>8.2799999999999994</v>
      </c>
      <c r="T308" s="122" t="s">
        <v>3195</v>
      </c>
    </row>
    <row r="309" spans="7:20" s="145" customFormat="1" hidden="1">
      <c r="G309" s="152"/>
      <c r="M309" s="114" t="s">
        <v>619</v>
      </c>
      <c r="N309" s="118">
        <v>2.1</v>
      </c>
      <c r="O309" s="118">
        <v>16.7</v>
      </c>
      <c r="P309" s="119">
        <f t="shared" si="7"/>
        <v>9.7200000000000006</v>
      </c>
      <c r="Q309" s="122" t="s">
        <v>620</v>
      </c>
      <c r="R309" s="121" t="s">
        <v>3726</v>
      </c>
      <c r="S309" s="122">
        <v>9.7200000000000006</v>
      </c>
      <c r="T309" s="122" t="s">
        <v>558</v>
      </c>
    </row>
    <row r="310" spans="7:20" s="145" customFormat="1" hidden="1">
      <c r="G310" s="152"/>
      <c r="M310" s="114" t="s">
        <v>621</v>
      </c>
      <c r="N310" s="118">
        <v>1.7</v>
      </c>
      <c r="O310" s="118">
        <v>12.1</v>
      </c>
      <c r="P310" s="119">
        <f t="shared" si="7"/>
        <v>11</v>
      </c>
      <c r="Q310" s="122" t="s">
        <v>738</v>
      </c>
      <c r="R310" s="121" t="s">
        <v>3963</v>
      </c>
      <c r="S310" s="122">
        <v>11</v>
      </c>
      <c r="T310" s="122" t="s">
        <v>338</v>
      </c>
    </row>
    <row r="311" spans="7:20" s="145" customFormat="1" hidden="1">
      <c r="G311" s="152"/>
      <c r="M311" s="114" t="s">
        <v>739</v>
      </c>
      <c r="N311" s="118">
        <v>2.2000000000000002</v>
      </c>
      <c r="O311" s="118">
        <v>7.1</v>
      </c>
      <c r="P311" s="119">
        <f t="shared" si="7"/>
        <v>9.42</v>
      </c>
      <c r="Q311" s="122" t="s">
        <v>740</v>
      </c>
      <c r="R311" s="121" t="s">
        <v>3969</v>
      </c>
      <c r="S311" s="122">
        <v>9.42</v>
      </c>
      <c r="T311" s="122" t="s">
        <v>1252</v>
      </c>
    </row>
    <row r="312" spans="7:20" s="145" customFormat="1" hidden="1">
      <c r="G312" s="152"/>
      <c r="M312" s="114" t="s">
        <v>741</v>
      </c>
      <c r="N312" s="118">
        <v>2.2000000000000002</v>
      </c>
      <c r="O312" s="118">
        <v>16.600000000000001</v>
      </c>
      <c r="P312" s="119">
        <f t="shared" si="7"/>
        <v>10.19</v>
      </c>
      <c r="Q312" s="122" t="s">
        <v>315</v>
      </c>
      <c r="R312" s="121" t="s">
        <v>3970</v>
      </c>
      <c r="S312" s="122">
        <v>10.19</v>
      </c>
      <c r="T312" s="122" t="s">
        <v>1087</v>
      </c>
    </row>
    <row r="313" spans="7:20" s="145" customFormat="1" hidden="1">
      <c r="G313" s="152"/>
      <c r="M313" s="114" t="s">
        <v>742</v>
      </c>
      <c r="N313" s="118">
        <v>2.2000000000000002</v>
      </c>
      <c r="O313" s="118">
        <v>16.600000000000001</v>
      </c>
      <c r="P313" s="119">
        <f t="shared" si="7"/>
        <v>8.5</v>
      </c>
      <c r="Q313" s="122" t="s">
        <v>743</v>
      </c>
      <c r="R313" s="121" t="s">
        <v>3970</v>
      </c>
      <c r="S313" s="122">
        <v>8.5</v>
      </c>
      <c r="T313" s="122" t="s">
        <v>422</v>
      </c>
    </row>
    <row r="314" spans="7:20" s="145" customFormat="1" hidden="1">
      <c r="G314" s="152"/>
      <c r="M314" s="114" t="s">
        <v>744</v>
      </c>
      <c r="N314" s="118">
        <v>3.6</v>
      </c>
      <c r="O314" s="118">
        <v>13.4</v>
      </c>
      <c r="P314" s="119">
        <f t="shared" si="7"/>
        <v>7.6</v>
      </c>
      <c r="Q314" s="122" t="s">
        <v>745</v>
      </c>
      <c r="R314" s="121" t="s">
        <v>4122</v>
      </c>
      <c r="S314" s="122">
        <v>7.6</v>
      </c>
      <c r="T314" s="122" t="s">
        <v>534</v>
      </c>
    </row>
    <row r="315" spans="7:20" s="145" customFormat="1" hidden="1">
      <c r="G315" s="152"/>
      <c r="M315" s="114" t="s">
        <v>746</v>
      </c>
      <c r="N315" s="118">
        <v>3.3</v>
      </c>
      <c r="O315" s="118">
        <v>2.5</v>
      </c>
      <c r="P315" s="119">
        <f t="shared" si="7"/>
        <v>9.9</v>
      </c>
      <c r="Q315" s="122" t="s">
        <v>747</v>
      </c>
      <c r="R315" s="121" t="s">
        <v>3971</v>
      </c>
      <c r="S315" s="120">
        <v>9.9</v>
      </c>
      <c r="T315" s="120" t="s">
        <v>404</v>
      </c>
    </row>
    <row r="316" spans="7:20" s="145" customFormat="1" hidden="1">
      <c r="G316" s="152"/>
      <c r="M316" s="114" t="s">
        <v>748</v>
      </c>
      <c r="N316" s="118">
        <v>1.2</v>
      </c>
      <c r="O316" s="118">
        <v>7.1</v>
      </c>
      <c r="P316" s="119">
        <f t="shared" si="7"/>
        <v>9.4499999999999993</v>
      </c>
      <c r="Q316" s="122" t="s">
        <v>32</v>
      </c>
      <c r="R316" s="121" t="s">
        <v>3972</v>
      </c>
      <c r="S316" s="122">
        <v>9.4499999999999993</v>
      </c>
      <c r="T316" s="122" t="s">
        <v>946</v>
      </c>
    </row>
    <row r="317" spans="7:20" s="145" customFormat="1" hidden="1">
      <c r="G317" s="152"/>
      <c r="M317" s="114" t="s">
        <v>749</v>
      </c>
      <c r="N317" s="118">
        <v>1.3</v>
      </c>
      <c r="O317" s="118">
        <v>6.5</v>
      </c>
      <c r="P317" s="119">
        <f t="shared" si="7"/>
        <v>8.2100000000000009</v>
      </c>
      <c r="Q317" s="122" t="s">
        <v>494</v>
      </c>
      <c r="R317" s="121" t="s">
        <v>3911</v>
      </c>
      <c r="S317" s="122">
        <v>8.2100000000000009</v>
      </c>
      <c r="T317" s="122" t="s">
        <v>4008</v>
      </c>
    </row>
    <row r="318" spans="7:20" s="145" customFormat="1" hidden="1">
      <c r="G318" s="152"/>
      <c r="M318" s="114" t="s">
        <v>495</v>
      </c>
      <c r="N318" s="118">
        <v>3.5</v>
      </c>
      <c r="O318" s="118">
        <v>8.1999999999999993</v>
      </c>
      <c r="P318" s="119">
        <f t="shared" si="7"/>
        <v>7.33</v>
      </c>
      <c r="Q318" s="122" t="s">
        <v>483</v>
      </c>
      <c r="R318" s="121" t="s">
        <v>3961</v>
      </c>
      <c r="S318" s="122">
        <v>7.33</v>
      </c>
      <c r="T318" s="122" t="s">
        <v>4427</v>
      </c>
    </row>
    <row r="319" spans="7:20" s="145" customFormat="1" hidden="1">
      <c r="G319" s="152"/>
      <c r="M319" s="114" t="s">
        <v>376</v>
      </c>
      <c r="N319" s="118">
        <v>3.5</v>
      </c>
      <c r="O319" s="118">
        <v>8.1999999999999993</v>
      </c>
      <c r="P319" s="119">
        <f t="shared" si="7"/>
        <v>9.66</v>
      </c>
      <c r="Q319" s="122" t="s">
        <v>377</v>
      </c>
      <c r="R319" s="121" t="s">
        <v>4270</v>
      </c>
      <c r="S319" s="122">
        <v>9.66</v>
      </c>
      <c r="T319" s="122" t="s">
        <v>663</v>
      </c>
    </row>
    <row r="320" spans="7:20" s="145" customFormat="1" hidden="1">
      <c r="G320" s="152"/>
      <c r="M320" s="114" t="s">
        <v>378</v>
      </c>
      <c r="N320" s="118">
        <v>1.9</v>
      </c>
      <c r="O320" s="118">
        <v>10.3</v>
      </c>
      <c r="P320" s="119">
        <f t="shared" si="7"/>
        <v>7.98</v>
      </c>
      <c r="Q320" s="122" t="s">
        <v>379</v>
      </c>
      <c r="R320" s="121" t="s">
        <v>3736</v>
      </c>
      <c r="S320" s="122">
        <v>7.98</v>
      </c>
      <c r="T320" s="122" t="s">
        <v>4009</v>
      </c>
    </row>
    <row r="321" spans="7:20" s="145" customFormat="1" hidden="1">
      <c r="G321" s="152"/>
      <c r="M321" s="114" t="s">
        <v>246</v>
      </c>
      <c r="N321" s="118">
        <v>1.8</v>
      </c>
      <c r="O321" s="118">
        <v>10.1</v>
      </c>
      <c r="P321" s="119">
        <f t="shared" si="7"/>
        <v>7.74</v>
      </c>
      <c r="Q321" s="122" t="s">
        <v>247</v>
      </c>
      <c r="R321" s="121" t="s">
        <v>4422</v>
      </c>
      <c r="S321" s="122">
        <v>7.74</v>
      </c>
      <c r="T321" s="122" t="s">
        <v>4436</v>
      </c>
    </row>
    <row r="322" spans="7:20" s="145" customFormat="1" hidden="1">
      <c r="G322" s="152"/>
      <c r="M322" s="114" t="s">
        <v>248</v>
      </c>
      <c r="N322" s="118">
        <v>0</v>
      </c>
      <c r="O322" s="118">
        <v>0</v>
      </c>
      <c r="P322" s="119">
        <f t="shared" si="7"/>
        <v>2.96</v>
      </c>
      <c r="Q322" s="122" t="s">
        <v>418</v>
      </c>
      <c r="R322" s="121" t="s">
        <v>4212</v>
      </c>
      <c r="S322" s="122">
        <v>2.96</v>
      </c>
      <c r="T322" s="122" t="s">
        <v>4010</v>
      </c>
    </row>
    <row r="323" spans="7:20" s="145" customFormat="1" hidden="1">
      <c r="G323" s="152"/>
      <c r="M323" s="114" t="s">
        <v>383</v>
      </c>
      <c r="N323" s="118">
        <v>8.5</v>
      </c>
      <c r="O323" s="118">
        <v>16.600000000000001</v>
      </c>
      <c r="P323" s="119">
        <f t="shared" si="7"/>
        <v>9.3000000000000007</v>
      </c>
      <c r="Q323" s="122" t="s">
        <v>384</v>
      </c>
      <c r="R323" s="121" t="s">
        <v>4260</v>
      </c>
      <c r="S323" s="122">
        <v>9.3000000000000007</v>
      </c>
      <c r="T323" s="122" t="s">
        <v>369</v>
      </c>
    </row>
    <row r="324" spans="7:20" s="145" customFormat="1" hidden="1">
      <c r="G324" s="152"/>
      <c r="M324" s="114" t="s">
        <v>385</v>
      </c>
      <c r="N324" s="118">
        <v>10.5</v>
      </c>
      <c r="O324" s="118">
        <v>53.2</v>
      </c>
      <c r="P324" s="119">
        <f t="shared" si="7"/>
        <v>10.7</v>
      </c>
      <c r="Q324" s="122" t="s">
        <v>386</v>
      </c>
      <c r="R324" s="121" t="s">
        <v>4213</v>
      </c>
      <c r="S324" s="122">
        <v>10.7</v>
      </c>
      <c r="T324" s="122" t="s">
        <v>338</v>
      </c>
    </row>
    <row r="325" spans="7:20" s="145" customFormat="1" hidden="1">
      <c r="G325" s="152"/>
      <c r="M325" s="114" t="s">
        <v>387</v>
      </c>
      <c r="N325" s="118">
        <v>5.2</v>
      </c>
      <c r="O325" s="118">
        <v>60.6</v>
      </c>
      <c r="P325" s="119">
        <f t="shared" si="7"/>
        <v>7</v>
      </c>
      <c r="Q325" s="122" t="s">
        <v>388</v>
      </c>
      <c r="R325" s="121" t="s">
        <v>4170</v>
      </c>
      <c r="S325" s="122">
        <v>7</v>
      </c>
      <c r="T325" s="122" t="s">
        <v>681</v>
      </c>
    </row>
    <row r="326" spans="7:20" s="145" customFormat="1" hidden="1">
      <c r="G326" s="152"/>
      <c r="M326" s="114" t="s">
        <v>507</v>
      </c>
      <c r="N326" s="118">
        <v>5.4</v>
      </c>
      <c r="O326" s="118">
        <v>60</v>
      </c>
      <c r="P326" s="119">
        <f t="shared" si="7"/>
        <v>8.11</v>
      </c>
      <c r="Q326" s="122" t="s">
        <v>508</v>
      </c>
      <c r="R326" s="121" t="s">
        <v>4171</v>
      </c>
      <c r="S326" s="122">
        <v>8.11</v>
      </c>
      <c r="T326" s="122" t="s">
        <v>3512</v>
      </c>
    </row>
    <row r="327" spans="7:20" s="145" customFormat="1" hidden="1">
      <c r="G327" s="152"/>
      <c r="M327" s="114" t="s">
        <v>509</v>
      </c>
      <c r="N327" s="118">
        <v>6.3</v>
      </c>
      <c r="O327" s="118">
        <v>61.8</v>
      </c>
      <c r="P327" s="119">
        <f t="shared" si="7"/>
        <v>9.3000000000000007</v>
      </c>
      <c r="Q327" s="122" t="s">
        <v>510</v>
      </c>
      <c r="R327" s="121" t="s">
        <v>4172</v>
      </c>
      <c r="S327" s="122">
        <v>9.3000000000000007</v>
      </c>
      <c r="T327" s="122" t="s">
        <v>558</v>
      </c>
    </row>
    <row r="328" spans="7:20" s="145" customFormat="1" hidden="1">
      <c r="G328" s="152"/>
      <c r="M328" s="114" t="s">
        <v>511</v>
      </c>
      <c r="N328" s="118">
        <v>6.2</v>
      </c>
      <c r="O328" s="118">
        <v>65.599999999999994</v>
      </c>
      <c r="P328" s="119">
        <f t="shared" si="7"/>
        <v>8.5</v>
      </c>
      <c r="Q328" s="122" t="s">
        <v>512</v>
      </c>
      <c r="R328" s="121" t="s">
        <v>4173</v>
      </c>
      <c r="S328" s="122">
        <v>8.5</v>
      </c>
      <c r="T328" s="122" t="s">
        <v>553</v>
      </c>
    </row>
    <row r="329" spans="7:20" s="145" customFormat="1" hidden="1">
      <c r="G329" s="152"/>
      <c r="M329" s="114" t="s">
        <v>643</v>
      </c>
      <c r="N329" s="118">
        <v>6.4</v>
      </c>
      <c r="O329" s="118">
        <v>66.400000000000006</v>
      </c>
      <c r="P329" s="119">
        <f t="shared" si="7"/>
        <v>7.57</v>
      </c>
      <c r="Q329" s="122" t="s">
        <v>644</v>
      </c>
      <c r="R329" s="121" t="s">
        <v>4174</v>
      </c>
      <c r="S329" s="122">
        <v>7.57</v>
      </c>
      <c r="T329" s="122" t="s">
        <v>4436</v>
      </c>
    </row>
    <row r="330" spans="7:20" s="145" customFormat="1" hidden="1">
      <c r="G330" s="152"/>
      <c r="M330" s="114" t="s">
        <v>515</v>
      </c>
      <c r="N330" s="118">
        <v>6.4</v>
      </c>
      <c r="O330" s="118">
        <v>62.8</v>
      </c>
      <c r="P330" s="119">
        <f t="shared" ref="P330:P393" si="8">SUM(S330:T330)</f>
        <v>5.0999999999999996</v>
      </c>
      <c r="Q330" s="122" t="s">
        <v>516</v>
      </c>
      <c r="R330" s="121" t="s">
        <v>4175</v>
      </c>
      <c r="S330" s="122">
        <v>5.0999999999999996</v>
      </c>
      <c r="T330" s="122" t="s">
        <v>827</v>
      </c>
    </row>
    <row r="331" spans="7:20" s="145" customFormat="1" hidden="1">
      <c r="G331" s="152"/>
      <c r="M331" s="114" t="s">
        <v>517</v>
      </c>
      <c r="N331" s="118">
        <v>5.2</v>
      </c>
      <c r="O331" s="118">
        <v>59</v>
      </c>
      <c r="P331" s="119">
        <f t="shared" si="8"/>
        <v>9.1999999999999993</v>
      </c>
      <c r="Q331" s="122" t="s">
        <v>518</v>
      </c>
      <c r="R331" s="121" t="s">
        <v>4176</v>
      </c>
      <c r="S331" s="122">
        <v>9.1999999999999993</v>
      </c>
      <c r="T331" s="122" t="s">
        <v>558</v>
      </c>
    </row>
    <row r="332" spans="7:20" s="145" customFormat="1" hidden="1">
      <c r="G332" s="152"/>
      <c r="M332" s="114" t="s">
        <v>519</v>
      </c>
      <c r="N332" s="118">
        <v>4.5</v>
      </c>
      <c r="O332" s="118">
        <v>59.9</v>
      </c>
      <c r="P332" s="119">
        <f t="shared" si="8"/>
        <v>8.36</v>
      </c>
      <c r="Q332" s="122" t="s">
        <v>520</v>
      </c>
      <c r="R332" s="121" t="s">
        <v>4177</v>
      </c>
      <c r="S332" s="122">
        <v>8.36</v>
      </c>
      <c r="T332" s="122" t="s">
        <v>1927</v>
      </c>
    </row>
    <row r="333" spans="7:20" s="145" customFormat="1" hidden="1">
      <c r="G333" s="152"/>
      <c r="M333" s="114" t="s">
        <v>521</v>
      </c>
      <c r="N333" s="118">
        <v>4.8</v>
      </c>
      <c r="O333" s="118">
        <v>75.3</v>
      </c>
      <c r="P333" s="119">
        <f t="shared" si="8"/>
        <v>9.5</v>
      </c>
      <c r="Q333" s="122" t="s">
        <v>522</v>
      </c>
      <c r="R333" s="121" t="s">
        <v>4178</v>
      </c>
      <c r="S333" s="122">
        <v>9.5</v>
      </c>
      <c r="T333" s="122" t="s">
        <v>404</v>
      </c>
    </row>
    <row r="334" spans="7:20" s="145" customFormat="1" hidden="1">
      <c r="G334" s="152"/>
      <c r="M334" s="114" t="s">
        <v>400</v>
      </c>
      <c r="N334" s="118">
        <v>4.5</v>
      </c>
      <c r="O334" s="118">
        <v>70</v>
      </c>
      <c r="P334" s="119">
        <f t="shared" si="8"/>
        <v>11.2</v>
      </c>
      <c r="Q334" s="122" t="s">
        <v>523</v>
      </c>
      <c r="R334" s="121" t="s">
        <v>4179</v>
      </c>
      <c r="S334" s="122">
        <v>11.2</v>
      </c>
      <c r="T334" s="122" t="s">
        <v>466</v>
      </c>
    </row>
    <row r="335" spans="7:20" s="145" customFormat="1" hidden="1">
      <c r="G335" s="152"/>
      <c r="M335" s="114" t="s">
        <v>524</v>
      </c>
      <c r="N335" s="118">
        <v>4.8</v>
      </c>
      <c r="O335" s="118">
        <v>77.099999999999994</v>
      </c>
      <c r="P335" s="119">
        <f t="shared" si="8"/>
        <v>10.36</v>
      </c>
      <c r="Q335" s="122" t="s">
        <v>525</v>
      </c>
      <c r="R335" s="121" t="s">
        <v>4180</v>
      </c>
      <c r="S335" s="122">
        <v>10.36</v>
      </c>
      <c r="T335" s="122" t="s">
        <v>3233</v>
      </c>
    </row>
    <row r="336" spans="7:20" s="145" customFormat="1" hidden="1">
      <c r="G336" s="152"/>
      <c r="M336" s="114" t="s">
        <v>654</v>
      </c>
      <c r="N336" s="118">
        <v>5.2</v>
      </c>
      <c r="O336" s="118">
        <v>74</v>
      </c>
      <c r="P336" s="119">
        <f t="shared" si="8"/>
        <v>7.05</v>
      </c>
      <c r="Q336" s="122" t="s">
        <v>655</v>
      </c>
      <c r="R336" s="121" t="s">
        <v>4181</v>
      </c>
      <c r="S336" s="122">
        <v>7.05</v>
      </c>
      <c r="T336" s="122" t="s">
        <v>2137</v>
      </c>
    </row>
    <row r="337" spans="7:20" s="145" customFormat="1" hidden="1">
      <c r="G337" s="152"/>
      <c r="M337" s="114" t="s">
        <v>656</v>
      </c>
      <c r="N337" s="118">
        <v>3.4</v>
      </c>
      <c r="O337" s="118">
        <v>57.8</v>
      </c>
      <c r="P337" s="119">
        <f t="shared" si="8"/>
        <v>11.35</v>
      </c>
      <c r="Q337" s="122" t="s">
        <v>657</v>
      </c>
      <c r="R337" s="121" t="s">
        <v>4182</v>
      </c>
      <c r="S337" s="122">
        <v>11.35</v>
      </c>
      <c r="T337" s="122" t="s">
        <v>497</v>
      </c>
    </row>
    <row r="338" spans="7:20" s="145" customFormat="1" hidden="1">
      <c r="G338" s="152"/>
      <c r="M338" s="114" t="s">
        <v>658</v>
      </c>
      <c r="N338" s="118">
        <v>6.6</v>
      </c>
      <c r="O338" s="118">
        <v>63.9</v>
      </c>
      <c r="P338" s="119">
        <f t="shared" si="8"/>
        <v>8.33</v>
      </c>
      <c r="Q338" s="122" t="s">
        <v>659</v>
      </c>
      <c r="R338" s="121" t="s">
        <v>4183</v>
      </c>
      <c r="S338" s="122">
        <v>8.33</v>
      </c>
      <c r="T338" s="122" t="s">
        <v>366</v>
      </c>
    </row>
    <row r="339" spans="7:20" s="145" customFormat="1" hidden="1">
      <c r="G339" s="152"/>
      <c r="M339" s="114" t="s">
        <v>787</v>
      </c>
      <c r="N339" s="118">
        <v>6.2</v>
      </c>
      <c r="O339" s="118">
        <v>66</v>
      </c>
      <c r="P339" s="119">
        <f t="shared" si="8"/>
        <v>7.04</v>
      </c>
      <c r="Q339" s="122" t="s">
        <v>788</v>
      </c>
      <c r="R339" s="121" t="s">
        <v>4171</v>
      </c>
      <c r="S339" s="122">
        <v>7.04</v>
      </c>
      <c r="T339" s="122" t="s">
        <v>4011</v>
      </c>
    </row>
    <row r="340" spans="7:20" s="145" customFormat="1" hidden="1">
      <c r="G340" s="152"/>
      <c r="M340" s="114" t="s">
        <v>789</v>
      </c>
      <c r="N340" s="118">
        <v>6.6</v>
      </c>
      <c r="O340" s="118">
        <v>75.7</v>
      </c>
      <c r="P340" s="119">
        <f t="shared" si="8"/>
        <v>10.4</v>
      </c>
      <c r="Q340" s="122" t="s">
        <v>790</v>
      </c>
      <c r="R340" s="121" t="s">
        <v>4184</v>
      </c>
      <c r="S340" s="122">
        <v>10.4</v>
      </c>
      <c r="T340" s="122" t="s">
        <v>661</v>
      </c>
    </row>
    <row r="341" spans="7:20" s="145" customFormat="1" hidden="1">
      <c r="G341" s="152"/>
      <c r="M341" s="114" t="s">
        <v>791</v>
      </c>
      <c r="N341" s="118">
        <v>5</v>
      </c>
      <c r="O341" s="118">
        <v>65.8</v>
      </c>
      <c r="P341" s="119">
        <f t="shared" si="8"/>
        <v>9</v>
      </c>
      <c r="Q341" s="122" t="s">
        <v>922</v>
      </c>
      <c r="R341" s="121" t="s">
        <v>4185</v>
      </c>
      <c r="S341" s="122">
        <v>9</v>
      </c>
      <c r="T341" s="122" t="s">
        <v>558</v>
      </c>
    </row>
    <row r="342" spans="7:20" s="145" customFormat="1" hidden="1">
      <c r="G342" s="152"/>
      <c r="M342" s="114" t="s">
        <v>792</v>
      </c>
      <c r="N342" s="118">
        <v>6.4</v>
      </c>
      <c r="O342" s="118">
        <v>75.400000000000006</v>
      </c>
      <c r="P342" s="119">
        <f t="shared" si="8"/>
        <v>8.3699999999999992</v>
      </c>
      <c r="Q342" s="122" t="s">
        <v>793</v>
      </c>
      <c r="R342" s="121" t="s">
        <v>4186</v>
      </c>
      <c r="S342" s="122">
        <v>8.3699999999999992</v>
      </c>
      <c r="T342" s="122" t="s">
        <v>2428</v>
      </c>
    </row>
    <row r="343" spans="7:20" s="145" customFormat="1" hidden="1">
      <c r="G343" s="152"/>
      <c r="M343" s="114" t="s">
        <v>794</v>
      </c>
      <c r="N343" s="118">
        <v>6</v>
      </c>
      <c r="O343" s="118">
        <v>70.3</v>
      </c>
      <c r="P343" s="119">
        <f t="shared" si="8"/>
        <v>10.199999999999999</v>
      </c>
      <c r="Q343" s="122" t="s">
        <v>795</v>
      </c>
      <c r="R343" s="121" t="s">
        <v>4175</v>
      </c>
      <c r="S343" s="122">
        <v>10.199999999999999</v>
      </c>
      <c r="T343" s="122" t="s">
        <v>338</v>
      </c>
    </row>
    <row r="344" spans="7:20" s="145" customFormat="1" hidden="1">
      <c r="G344" s="152"/>
      <c r="M344" s="114" t="s">
        <v>672</v>
      </c>
      <c r="N344" s="118">
        <v>5.6</v>
      </c>
      <c r="O344" s="118">
        <v>71.7</v>
      </c>
      <c r="P344" s="119">
        <f t="shared" si="8"/>
        <v>10.199999999999999</v>
      </c>
      <c r="Q344" s="122" t="s">
        <v>673</v>
      </c>
      <c r="R344" s="121" t="s">
        <v>4216</v>
      </c>
      <c r="S344" s="122">
        <v>10.199999999999999</v>
      </c>
      <c r="T344" s="122" t="s">
        <v>338</v>
      </c>
    </row>
    <row r="345" spans="7:20" s="145" customFormat="1" hidden="1">
      <c r="G345" s="152"/>
      <c r="M345" s="114" t="s">
        <v>674</v>
      </c>
      <c r="N345" s="118">
        <v>12.7</v>
      </c>
      <c r="O345" s="118">
        <v>66.599999999999994</v>
      </c>
      <c r="P345" s="119">
        <f t="shared" si="8"/>
        <v>8.1</v>
      </c>
      <c r="Q345" s="122" t="s">
        <v>675</v>
      </c>
      <c r="R345" s="121" t="s">
        <v>4217</v>
      </c>
      <c r="S345" s="120">
        <v>8.1</v>
      </c>
      <c r="T345" s="120" t="s">
        <v>553</v>
      </c>
    </row>
    <row r="346" spans="7:20" s="145" customFormat="1" hidden="1">
      <c r="G346" s="152"/>
      <c r="M346" s="114" t="s">
        <v>676</v>
      </c>
      <c r="N346" s="118">
        <v>8</v>
      </c>
      <c r="O346" s="118">
        <v>13.6</v>
      </c>
      <c r="P346" s="119">
        <f t="shared" si="8"/>
        <v>8.09</v>
      </c>
      <c r="Q346" s="120" t="s">
        <v>166</v>
      </c>
      <c r="R346" s="121" t="s">
        <v>4269</v>
      </c>
      <c r="S346" s="122">
        <v>8.09</v>
      </c>
      <c r="T346" s="122" t="s">
        <v>4438</v>
      </c>
    </row>
    <row r="347" spans="7:20" s="145" customFormat="1" hidden="1">
      <c r="G347" s="152"/>
      <c r="M347" s="114" t="s">
        <v>677</v>
      </c>
      <c r="N347" s="118">
        <v>26</v>
      </c>
      <c r="O347" s="118">
        <v>42.5</v>
      </c>
      <c r="P347" s="119">
        <f t="shared" si="8"/>
        <v>6.7</v>
      </c>
      <c r="Q347" s="120" t="s">
        <v>343</v>
      </c>
      <c r="R347" s="121" t="s">
        <v>4399</v>
      </c>
      <c r="S347" s="122">
        <v>6.7</v>
      </c>
      <c r="T347" s="122" t="s">
        <v>604</v>
      </c>
    </row>
    <row r="348" spans="7:20" s="145" customFormat="1" hidden="1">
      <c r="G348" s="152"/>
      <c r="M348" s="114" t="s">
        <v>678</v>
      </c>
      <c r="N348" s="118">
        <v>8.1</v>
      </c>
      <c r="O348" s="118">
        <v>15.1</v>
      </c>
      <c r="P348" s="119">
        <f t="shared" si="8"/>
        <v>10.8</v>
      </c>
      <c r="Q348" s="120" t="s">
        <v>166</v>
      </c>
      <c r="R348" s="121" t="s">
        <v>4218</v>
      </c>
      <c r="S348" s="122">
        <v>10.8</v>
      </c>
      <c r="T348" s="122" t="s">
        <v>728</v>
      </c>
    </row>
    <row r="349" spans="7:20" s="145" customFormat="1" hidden="1">
      <c r="G349" s="152"/>
      <c r="M349" s="114" t="s">
        <v>801</v>
      </c>
      <c r="N349" s="118">
        <v>27.2</v>
      </c>
      <c r="O349" s="118">
        <v>44</v>
      </c>
      <c r="P349" s="119">
        <f t="shared" si="8"/>
        <v>9.9</v>
      </c>
      <c r="Q349" s="120" t="s">
        <v>343</v>
      </c>
      <c r="R349" s="121" t="s">
        <v>4219</v>
      </c>
      <c r="S349" s="122">
        <v>9.9</v>
      </c>
      <c r="T349" s="122" t="s">
        <v>223</v>
      </c>
    </row>
    <row r="350" spans="7:20" s="145" customFormat="1" hidden="1">
      <c r="G350" s="152"/>
      <c r="M350" s="114" t="s">
        <v>802</v>
      </c>
      <c r="N350" s="118">
        <v>7.8</v>
      </c>
      <c r="O350" s="118">
        <v>13.6</v>
      </c>
      <c r="P350" s="119">
        <f t="shared" si="8"/>
        <v>10.199999999999999</v>
      </c>
      <c r="Q350" s="122" t="s">
        <v>166</v>
      </c>
      <c r="R350" s="121" t="s">
        <v>4220</v>
      </c>
      <c r="S350" s="122">
        <v>10.199999999999999</v>
      </c>
      <c r="T350" s="122" t="s">
        <v>661</v>
      </c>
    </row>
    <row r="351" spans="7:20" s="145" customFormat="1" hidden="1">
      <c r="G351" s="152"/>
      <c r="M351" s="114" t="s">
        <v>803</v>
      </c>
      <c r="N351" s="118">
        <v>24.9</v>
      </c>
      <c r="O351" s="118">
        <v>40.799999999999997</v>
      </c>
      <c r="P351" s="119">
        <f t="shared" si="8"/>
        <v>10.199999999999999</v>
      </c>
      <c r="Q351" s="122" t="s">
        <v>343</v>
      </c>
      <c r="R351" s="121" t="s">
        <v>4221</v>
      </c>
      <c r="S351" s="122">
        <v>10.199999999999999</v>
      </c>
      <c r="T351" s="122" t="s">
        <v>661</v>
      </c>
    </row>
    <row r="352" spans="7:20" s="145" customFormat="1" hidden="1">
      <c r="G352" s="152"/>
      <c r="M352" s="114" t="s">
        <v>804</v>
      </c>
      <c r="N352" s="118">
        <v>10.3</v>
      </c>
      <c r="O352" s="118">
        <v>16.600000000000001</v>
      </c>
      <c r="P352" s="119">
        <f t="shared" si="8"/>
        <v>9.66</v>
      </c>
      <c r="Q352" s="120" t="s">
        <v>805</v>
      </c>
      <c r="R352" s="121" t="s">
        <v>4222</v>
      </c>
      <c r="S352" s="122">
        <v>9.66</v>
      </c>
      <c r="T352" s="122" t="s">
        <v>1754</v>
      </c>
    </row>
    <row r="353" spans="7:20" s="145" customFormat="1" hidden="1">
      <c r="G353" s="152"/>
      <c r="M353" s="114" t="s">
        <v>806</v>
      </c>
      <c r="N353" s="118">
        <v>9.1</v>
      </c>
      <c r="O353" s="118">
        <v>14.8</v>
      </c>
      <c r="P353" s="119">
        <f t="shared" si="8"/>
        <v>8.4</v>
      </c>
      <c r="Q353" s="122" t="s">
        <v>324</v>
      </c>
      <c r="R353" s="121" t="s">
        <v>4223</v>
      </c>
      <c r="S353" s="122">
        <v>8.4</v>
      </c>
      <c r="T353" s="122" t="s">
        <v>403</v>
      </c>
    </row>
    <row r="354" spans="7:20" s="145" customFormat="1" hidden="1">
      <c r="G354" s="152"/>
      <c r="M354" s="114" t="s">
        <v>807</v>
      </c>
      <c r="N354" s="118">
        <v>0.9</v>
      </c>
      <c r="O354" s="118">
        <v>5.0999999999999996</v>
      </c>
      <c r="P354" s="119">
        <f t="shared" si="8"/>
        <v>4.76</v>
      </c>
      <c r="Q354" s="120" t="s">
        <v>30</v>
      </c>
      <c r="R354" s="121" t="s">
        <v>3772</v>
      </c>
      <c r="S354" s="122">
        <v>4.76</v>
      </c>
      <c r="T354" s="122" t="s">
        <v>3993</v>
      </c>
    </row>
    <row r="355" spans="7:20" s="145" customFormat="1" hidden="1">
      <c r="G355" s="152"/>
      <c r="M355" s="114" t="s">
        <v>808</v>
      </c>
      <c r="N355" s="118">
        <v>0.7</v>
      </c>
      <c r="O355" s="118">
        <v>13.8</v>
      </c>
      <c r="P355" s="119">
        <f t="shared" si="8"/>
        <v>8.99</v>
      </c>
      <c r="Q355" s="120" t="s">
        <v>30</v>
      </c>
      <c r="R355" s="121" t="s">
        <v>4224</v>
      </c>
      <c r="S355" s="122">
        <v>8.99</v>
      </c>
      <c r="T355" s="122" t="s">
        <v>1721</v>
      </c>
    </row>
    <row r="356" spans="7:20" s="145" customFormat="1" hidden="1">
      <c r="G356" s="152"/>
      <c r="M356" s="114" t="s">
        <v>687</v>
      </c>
      <c r="N356" s="118">
        <v>0.8</v>
      </c>
      <c r="O356" s="118">
        <v>4.4000000000000004</v>
      </c>
      <c r="P356" s="119">
        <f t="shared" si="8"/>
        <v>10</v>
      </c>
      <c r="Q356" s="120" t="s">
        <v>30</v>
      </c>
      <c r="R356" s="121" t="s">
        <v>4225</v>
      </c>
      <c r="S356" s="122">
        <v>10</v>
      </c>
      <c r="T356" s="122" t="s">
        <v>661</v>
      </c>
    </row>
    <row r="357" spans="7:20" s="145" customFormat="1" hidden="1">
      <c r="G357" s="152"/>
      <c r="M357" s="114" t="s">
        <v>563</v>
      </c>
      <c r="N357" s="118">
        <v>0.4</v>
      </c>
      <c r="O357" s="118">
        <v>15.8</v>
      </c>
      <c r="P357" s="119">
        <f t="shared" si="8"/>
        <v>8.6999999999999993</v>
      </c>
      <c r="Q357" s="122" t="s">
        <v>304</v>
      </c>
      <c r="R357" s="121" t="s">
        <v>4226</v>
      </c>
      <c r="S357" s="122">
        <v>8.6999999999999993</v>
      </c>
      <c r="T357" s="122" t="s">
        <v>1098</v>
      </c>
    </row>
    <row r="358" spans="7:20" s="145" customFormat="1" hidden="1">
      <c r="G358" s="152"/>
      <c r="M358" s="114" t="s">
        <v>439</v>
      </c>
      <c r="N358" s="118">
        <v>0.5</v>
      </c>
      <c r="O358" s="118">
        <v>6.4</v>
      </c>
      <c r="P358" s="119">
        <f t="shared" si="8"/>
        <v>8.18</v>
      </c>
      <c r="Q358" s="122" t="s">
        <v>304</v>
      </c>
      <c r="R358" s="121" t="s">
        <v>3955</v>
      </c>
      <c r="S358" s="122">
        <v>8.18</v>
      </c>
      <c r="T358" s="122" t="s">
        <v>551</v>
      </c>
    </row>
    <row r="359" spans="7:20" s="145" customFormat="1" hidden="1">
      <c r="G359" s="152"/>
      <c r="M359" s="114" t="s">
        <v>440</v>
      </c>
      <c r="N359" s="118">
        <v>0</v>
      </c>
      <c r="O359" s="118">
        <v>7.2</v>
      </c>
      <c r="P359" s="119">
        <f t="shared" si="8"/>
        <v>9.73</v>
      </c>
      <c r="Q359" s="122" t="s">
        <v>418</v>
      </c>
      <c r="R359" s="121" t="s">
        <v>4554</v>
      </c>
      <c r="S359" s="122">
        <v>9.73</v>
      </c>
      <c r="T359" s="122" t="s">
        <v>2524</v>
      </c>
    </row>
    <row r="360" spans="7:20" s="145" customFormat="1" hidden="1">
      <c r="G360" s="152"/>
      <c r="M360" s="114" t="s">
        <v>441</v>
      </c>
      <c r="N360" s="118">
        <v>0.1</v>
      </c>
      <c r="O360" s="118">
        <v>54.2</v>
      </c>
      <c r="P360" s="119">
        <f t="shared" si="8"/>
        <v>7.81</v>
      </c>
      <c r="Q360" s="122" t="s">
        <v>418</v>
      </c>
      <c r="R360" s="121" t="s">
        <v>4151</v>
      </c>
      <c r="S360" s="122">
        <v>7.81</v>
      </c>
      <c r="T360" s="122" t="s">
        <v>1747</v>
      </c>
    </row>
    <row r="361" spans="7:20" s="145" customFormat="1" hidden="1">
      <c r="G361" s="152"/>
      <c r="M361" s="114" t="s">
        <v>442</v>
      </c>
      <c r="N361" s="118">
        <v>0.9</v>
      </c>
      <c r="O361" s="118">
        <v>6.6</v>
      </c>
      <c r="P361" s="119">
        <f t="shared" si="8"/>
        <v>4.7</v>
      </c>
      <c r="Q361" s="120" t="s">
        <v>30</v>
      </c>
      <c r="R361" s="121" t="s">
        <v>3955</v>
      </c>
      <c r="S361" s="122">
        <v>4.7</v>
      </c>
      <c r="T361" s="122" t="s">
        <v>270</v>
      </c>
    </row>
    <row r="362" spans="7:20" s="145" customFormat="1" hidden="1">
      <c r="G362" s="152"/>
      <c r="M362" s="114" t="s">
        <v>318</v>
      </c>
      <c r="N362" s="118">
        <v>0.7</v>
      </c>
      <c r="O362" s="118">
        <v>15</v>
      </c>
      <c r="P362" s="119">
        <f t="shared" si="8"/>
        <v>1.9</v>
      </c>
      <c r="Q362" s="120" t="s">
        <v>30</v>
      </c>
      <c r="R362" s="121" t="s">
        <v>4545</v>
      </c>
      <c r="S362" s="122">
        <v>1.9</v>
      </c>
      <c r="T362" s="122" t="s">
        <v>1589</v>
      </c>
    </row>
    <row r="363" spans="7:20" s="145" customFormat="1" hidden="1">
      <c r="G363" s="152"/>
      <c r="M363" s="114" t="s">
        <v>319</v>
      </c>
      <c r="N363" s="118">
        <v>0.8</v>
      </c>
      <c r="O363" s="118">
        <v>5.6</v>
      </c>
      <c r="P363" s="119">
        <f t="shared" si="8"/>
        <v>8.8699999999999992</v>
      </c>
      <c r="Q363" s="120" t="s">
        <v>30</v>
      </c>
      <c r="R363" s="121" t="s">
        <v>4540</v>
      </c>
      <c r="S363" s="122">
        <v>8.8699999999999992</v>
      </c>
      <c r="T363" s="122" t="s">
        <v>3515</v>
      </c>
    </row>
    <row r="364" spans="7:20" s="145" customFormat="1" hidden="1">
      <c r="G364" s="152"/>
      <c r="M364" s="114" t="s">
        <v>445</v>
      </c>
      <c r="N364" s="118">
        <v>3.3</v>
      </c>
      <c r="O364" s="118">
        <v>18.100000000000001</v>
      </c>
      <c r="P364" s="119">
        <f t="shared" si="8"/>
        <v>3.21</v>
      </c>
      <c r="Q364" s="122" t="s">
        <v>446</v>
      </c>
      <c r="R364" s="121" t="s">
        <v>4218</v>
      </c>
      <c r="S364" s="122">
        <v>3.21</v>
      </c>
      <c r="T364" s="122" t="s">
        <v>716</v>
      </c>
    </row>
    <row r="365" spans="7:20" s="145" customFormat="1" hidden="1">
      <c r="G365" s="152"/>
      <c r="M365" s="114" t="s">
        <v>325</v>
      </c>
      <c r="N365" s="118">
        <v>23.5</v>
      </c>
      <c r="O365" s="118">
        <v>0</v>
      </c>
      <c r="P365" s="119">
        <f t="shared" si="8"/>
        <v>10.19</v>
      </c>
      <c r="Q365" s="120" t="s">
        <v>556</v>
      </c>
      <c r="R365" s="121" t="s">
        <v>4272</v>
      </c>
      <c r="S365" s="120">
        <v>10.19</v>
      </c>
      <c r="T365" s="120" t="s">
        <v>1263</v>
      </c>
    </row>
    <row r="366" spans="7:20" s="145" customFormat="1" hidden="1">
      <c r="G366" s="152"/>
      <c r="M366" s="114" t="s">
        <v>573</v>
      </c>
      <c r="N366" s="118">
        <v>15.3</v>
      </c>
      <c r="O366" s="118">
        <v>0</v>
      </c>
      <c r="P366" s="119">
        <f t="shared" si="8"/>
        <v>8.1</v>
      </c>
      <c r="Q366" s="120" t="s">
        <v>369</v>
      </c>
      <c r="R366" s="121" t="s">
        <v>4260</v>
      </c>
      <c r="S366" s="120">
        <v>8.1</v>
      </c>
      <c r="T366" s="120" t="s">
        <v>403</v>
      </c>
    </row>
    <row r="367" spans="7:20" s="145" customFormat="1" hidden="1">
      <c r="G367" s="152"/>
      <c r="M367" s="114" t="s">
        <v>574</v>
      </c>
      <c r="N367" s="118">
        <v>0.9</v>
      </c>
      <c r="O367" s="118">
        <v>9.1</v>
      </c>
      <c r="P367" s="119">
        <f t="shared" si="8"/>
        <v>8.9</v>
      </c>
      <c r="Q367" s="120" t="s">
        <v>575</v>
      </c>
      <c r="R367" s="121" t="s">
        <v>4553</v>
      </c>
      <c r="S367" s="122">
        <v>8.9</v>
      </c>
      <c r="T367" s="122" t="s">
        <v>285</v>
      </c>
    </row>
    <row r="368" spans="7:20" s="145" customFormat="1" hidden="1">
      <c r="G368" s="152"/>
      <c r="M368" s="114" t="s">
        <v>576</v>
      </c>
      <c r="N368" s="118">
        <v>15.4</v>
      </c>
      <c r="O368" s="118">
        <v>0</v>
      </c>
      <c r="P368" s="119">
        <f t="shared" si="8"/>
        <v>9.74</v>
      </c>
      <c r="Q368" s="120" t="s">
        <v>147</v>
      </c>
      <c r="R368" s="121" t="s">
        <v>3782</v>
      </c>
      <c r="S368" s="122">
        <v>9.74</v>
      </c>
      <c r="T368" s="122" t="s">
        <v>2995</v>
      </c>
    </row>
    <row r="369" spans="7:20" s="145" customFormat="1" hidden="1">
      <c r="G369" s="152"/>
      <c r="M369" s="114" t="s">
        <v>577</v>
      </c>
      <c r="N369" s="118">
        <v>11.8</v>
      </c>
      <c r="O369" s="118">
        <v>2.8</v>
      </c>
      <c r="P369" s="119">
        <f t="shared" si="8"/>
        <v>6.36</v>
      </c>
      <c r="Q369" s="122" t="s">
        <v>578</v>
      </c>
      <c r="R369" s="121" t="s">
        <v>3970</v>
      </c>
      <c r="S369" s="122">
        <v>6.36</v>
      </c>
      <c r="T369" s="122" t="s">
        <v>534</v>
      </c>
    </row>
    <row r="370" spans="7:20" s="145" customFormat="1" hidden="1">
      <c r="G370" s="152"/>
      <c r="M370" s="114" t="s">
        <v>700</v>
      </c>
      <c r="N370" s="118">
        <v>13</v>
      </c>
      <c r="O370" s="118">
        <v>2.8</v>
      </c>
      <c r="P370" s="119">
        <f t="shared" si="8"/>
        <v>6.69</v>
      </c>
      <c r="Q370" s="122" t="s">
        <v>701</v>
      </c>
      <c r="R370" s="121" t="s">
        <v>3961</v>
      </c>
      <c r="S370" s="122">
        <v>6.69</v>
      </c>
      <c r="T370" s="122" t="s">
        <v>3994</v>
      </c>
    </row>
    <row r="371" spans="7:20" s="145" customFormat="1" hidden="1">
      <c r="G371" s="152"/>
      <c r="M371" s="114" t="s">
        <v>702</v>
      </c>
      <c r="N371" s="118">
        <v>61.7</v>
      </c>
      <c r="O371" s="118">
        <v>0</v>
      </c>
      <c r="P371" s="119">
        <f t="shared" si="8"/>
        <v>9.06</v>
      </c>
      <c r="Q371" s="120" t="s">
        <v>147</v>
      </c>
      <c r="R371" s="121" t="s">
        <v>4227</v>
      </c>
      <c r="S371" s="122">
        <v>9.06</v>
      </c>
      <c r="T371" s="122" t="s">
        <v>944</v>
      </c>
    </row>
    <row r="372" spans="7:20" s="145" customFormat="1" hidden="1">
      <c r="G372" s="152"/>
      <c r="M372" s="114" t="s">
        <v>703</v>
      </c>
      <c r="N372" s="118">
        <v>18.8</v>
      </c>
      <c r="O372" s="118">
        <v>35.1</v>
      </c>
      <c r="P372" s="119">
        <f t="shared" si="8"/>
        <v>7.99</v>
      </c>
      <c r="Q372" s="122" t="s">
        <v>704</v>
      </c>
      <c r="R372" s="121" t="s">
        <v>4228</v>
      </c>
      <c r="S372" s="122">
        <v>7.99</v>
      </c>
      <c r="T372" s="122" t="s">
        <v>867</v>
      </c>
    </row>
    <row r="373" spans="7:20" s="145" customFormat="1" hidden="1">
      <c r="G373" s="152"/>
      <c r="M373" s="114" t="s">
        <v>580</v>
      </c>
      <c r="N373" s="118">
        <v>11.3</v>
      </c>
      <c r="O373" s="118">
        <v>2</v>
      </c>
      <c r="P373" s="119">
        <f t="shared" si="8"/>
        <v>8.84</v>
      </c>
      <c r="Q373" s="122" t="s">
        <v>581</v>
      </c>
      <c r="R373" s="121" t="s">
        <v>3918</v>
      </c>
      <c r="S373" s="122">
        <v>8.84</v>
      </c>
      <c r="T373" s="122" t="s">
        <v>1505</v>
      </c>
    </row>
    <row r="374" spans="7:20" s="145" customFormat="1" hidden="1">
      <c r="G374" s="152"/>
      <c r="M374" s="114" t="s">
        <v>582</v>
      </c>
      <c r="N374" s="118">
        <v>3.7</v>
      </c>
      <c r="O374" s="118">
        <v>61</v>
      </c>
      <c r="P374" s="119">
        <f t="shared" si="8"/>
        <v>10</v>
      </c>
      <c r="Q374" s="122" t="s">
        <v>583</v>
      </c>
      <c r="R374" s="121" t="s">
        <v>4174</v>
      </c>
      <c r="S374" s="122">
        <v>10</v>
      </c>
      <c r="T374" s="122" t="s">
        <v>543</v>
      </c>
    </row>
    <row r="375" spans="7:20" s="145" customFormat="1" hidden="1">
      <c r="G375" s="152"/>
      <c r="M375" s="114" t="s">
        <v>584</v>
      </c>
      <c r="N375" s="118">
        <v>11.6</v>
      </c>
      <c r="O375" s="118">
        <v>0</v>
      </c>
      <c r="P375" s="119">
        <f t="shared" si="8"/>
        <v>8.6</v>
      </c>
      <c r="Q375" s="122" t="s">
        <v>332</v>
      </c>
      <c r="R375" s="121" t="s">
        <v>3972</v>
      </c>
      <c r="S375" s="122">
        <v>8.6</v>
      </c>
      <c r="T375" s="122" t="s">
        <v>217</v>
      </c>
    </row>
    <row r="376" spans="7:20" s="145" customFormat="1" hidden="1">
      <c r="G376" s="152"/>
      <c r="M376" s="114" t="s">
        <v>585</v>
      </c>
      <c r="N376" s="118">
        <v>14.8</v>
      </c>
      <c r="O376" s="118">
        <v>20.6</v>
      </c>
      <c r="P376" s="119">
        <f t="shared" si="8"/>
        <v>7.18</v>
      </c>
      <c r="Q376" s="122" t="s">
        <v>586</v>
      </c>
      <c r="R376" s="121" t="s">
        <v>4229</v>
      </c>
      <c r="S376" s="122">
        <v>7.18</v>
      </c>
      <c r="T376" s="122" t="s">
        <v>422</v>
      </c>
    </row>
    <row r="377" spans="7:20" s="145" customFormat="1" hidden="1">
      <c r="G377" s="152"/>
      <c r="M377" s="114" t="s">
        <v>587</v>
      </c>
      <c r="N377" s="118">
        <v>2.8</v>
      </c>
      <c r="O377" s="118">
        <v>72.099999999999994</v>
      </c>
      <c r="P377" s="119">
        <f t="shared" si="8"/>
        <v>6.77</v>
      </c>
      <c r="Q377" s="122" t="s">
        <v>588</v>
      </c>
      <c r="R377" s="121" t="s">
        <v>4183</v>
      </c>
      <c r="S377" s="122">
        <v>6.77</v>
      </c>
      <c r="T377" s="122" t="s">
        <v>483</v>
      </c>
    </row>
    <row r="378" spans="7:20" s="145" customFormat="1" hidden="1">
      <c r="G378" s="152"/>
      <c r="M378" s="114" t="s">
        <v>589</v>
      </c>
      <c r="N378" s="118">
        <v>12.4</v>
      </c>
      <c r="O378" s="118">
        <v>0</v>
      </c>
      <c r="P378" s="119">
        <f t="shared" si="8"/>
        <v>7.39</v>
      </c>
      <c r="Q378" s="120" t="s">
        <v>147</v>
      </c>
      <c r="R378" s="121" t="s">
        <v>4230</v>
      </c>
      <c r="S378" s="122">
        <v>7.39</v>
      </c>
      <c r="T378" s="122" t="s">
        <v>4013</v>
      </c>
    </row>
    <row r="379" spans="7:20" s="145" customFormat="1" hidden="1">
      <c r="G379" s="152"/>
      <c r="M379" s="114" t="s">
        <v>590</v>
      </c>
      <c r="N379" s="118">
        <v>14.3</v>
      </c>
      <c r="O379" s="118">
        <v>3.1</v>
      </c>
      <c r="P379" s="119">
        <f t="shared" si="8"/>
        <v>7.3</v>
      </c>
      <c r="Q379" s="122" t="s">
        <v>591</v>
      </c>
      <c r="R379" s="121" t="s">
        <v>4231</v>
      </c>
      <c r="S379" s="122">
        <v>7.3</v>
      </c>
      <c r="T379" s="122" t="s">
        <v>2394</v>
      </c>
    </row>
    <row r="380" spans="7:20" s="145" customFormat="1" hidden="1">
      <c r="G380" s="152"/>
      <c r="M380" s="114" t="s">
        <v>715</v>
      </c>
      <c r="N380" s="118">
        <v>6.5</v>
      </c>
      <c r="O380" s="118">
        <v>1.4</v>
      </c>
      <c r="P380" s="119">
        <f t="shared" si="8"/>
        <v>7.82</v>
      </c>
      <c r="Q380" s="122" t="s">
        <v>716</v>
      </c>
      <c r="R380" s="121" t="s">
        <v>4232</v>
      </c>
      <c r="S380" s="122">
        <v>7.82</v>
      </c>
      <c r="T380" s="122" t="s">
        <v>551</v>
      </c>
    </row>
    <row r="381" spans="7:20" s="145" customFormat="1" hidden="1">
      <c r="G381" s="152"/>
      <c r="M381" s="114" t="s">
        <v>717</v>
      </c>
      <c r="N381" s="118">
        <v>5.9</v>
      </c>
      <c r="O381" s="118">
        <v>48</v>
      </c>
      <c r="P381" s="119">
        <f t="shared" si="8"/>
        <v>7.8</v>
      </c>
      <c r="Q381" s="120" t="s">
        <v>147</v>
      </c>
      <c r="R381" s="121" t="s">
        <v>4233</v>
      </c>
      <c r="S381" s="122">
        <v>7.8</v>
      </c>
      <c r="T381" s="122" t="s">
        <v>551</v>
      </c>
    </row>
    <row r="382" spans="7:20" s="145" customFormat="1" hidden="1">
      <c r="G382" s="152"/>
      <c r="M382" s="114" t="s">
        <v>718</v>
      </c>
      <c r="N382" s="118">
        <v>10.3</v>
      </c>
      <c r="O382" s="118">
        <v>50.4</v>
      </c>
      <c r="P382" s="119">
        <f t="shared" si="8"/>
        <v>8</v>
      </c>
      <c r="Q382" s="122" t="s">
        <v>719</v>
      </c>
      <c r="R382" s="121" t="s">
        <v>4195</v>
      </c>
      <c r="S382" s="122">
        <v>8</v>
      </c>
      <c r="T382" s="122" t="s">
        <v>514</v>
      </c>
    </row>
    <row r="383" spans="7:20" s="145" customFormat="1" hidden="1">
      <c r="G383" s="152"/>
      <c r="M383" s="114" t="s">
        <v>720</v>
      </c>
      <c r="N383" s="118">
        <v>9.9</v>
      </c>
      <c r="O383" s="118">
        <v>44.8</v>
      </c>
      <c r="P383" s="119">
        <f t="shared" si="8"/>
        <v>8.0399999999999991</v>
      </c>
      <c r="Q383" s="122" t="s">
        <v>543</v>
      </c>
      <c r="R383" s="121" t="s">
        <v>4146</v>
      </c>
      <c r="S383" s="122">
        <v>8.0399999999999991</v>
      </c>
      <c r="T383" s="122" t="s">
        <v>2079</v>
      </c>
    </row>
    <row r="384" spans="7:20" s="145" customFormat="1" hidden="1">
      <c r="G384" s="152"/>
      <c r="M384" s="114" t="s">
        <v>721</v>
      </c>
      <c r="N384" s="118">
        <v>10</v>
      </c>
      <c r="O384" s="118">
        <v>42.7</v>
      </c>
      <c r="P384" s="119">
        <f t="shared" si="8"/>
        <v>10.1</v>
      </c>
      <c r="Q384" s="122" t="s">
        <v>722</v>
      </c>
      <c r="R384" s="121" t="s">
        <v>4556</v>
      </c>
      <c r="S384" s="122">
        <v>10.1</v>
      </c>
      <c r="T384" s="122" t="s">
        <v>141</v>
      </c>
    </row>
    <row r="385" spans="7:20" s="145" customFormat="1" hidden="1">
      <c r="G385" s="152"/>
      <c r="M385" s="114" t="s">
        <v>723</v>
      </c>
      <c r="N385" s="118">
        <v>9.1999999999999993</v>
      </c>
      <c r="O385" s="118">
        <v>54.9</v>
      </c>
      <c r="P385" s="119">
        <f t="shared" si="8"/>
        <v>7.15</v>
      </c>
      <c r="Q385" s="122" t="s">
        <v>850</v>
      </c>
      <c r="R385" s="121" t="s">
        <v>4196</v>
      </c>
      <c r="S385" s="122">
        <v>7.15</v>
      </c>
      <c r="T385" s="122" t="s">
        <v>1960</v>
      </c>
    </row>
    <row r="386" spans="7:20" s="145" customFormat="1" hidden="1">
      <c r="G386" s="152"/>
      <c r="M386" s="114" t="s">
        <v>981</v>
      </c>
      <c r="N386" s="118">
        <v>9.3000000000000007</v>
      </c>
      <c r="O386" s="118">
        <v>51.5</v>
      </c>
      <c r="P386" s="119">
        <f t="shared" si="8"/>
        <v>8.2100000000000009</v>
      </c>
      <c r="Q386" s="122" t="s">
        <v>982</v>
      </c>
      <c r="R386" s="121" t="s">
        <v>4144</v>
      </c>
      <c r="S386" s="122">
        <v>8.2100000000000009</v>
      </c>
      <c r="T386" s="122" t="s">
        <v>948</v>
      </c>
    </row>
    <row r="387" spans="7:20" s="145" customFormat="1" hidden="1">
      <c r="G387" s="152"/>
      <c r="M387" s="114" t="s">
        <v>983</v>
      </c>
      <c r="N387" s="118">
        <v>10.4</v>
      </c>
      <c r="O387" s="118">
        <v>46.1</v>
      </c>
      <c r="P387" s="119">
        <f t="shared" si="8"/>
        <v>7.92</v>
      </c>
      <c r="Q387" s="122" t="s">
        <v>728</v>
      </c>
      <c r="R387" s="121" t="s">
        <v>3950</v>
      </c>
      <c r="S387" s="122">
        <v>7.92</v>
      </c>
      <c r="T387" s="122" t="s">
        <v>1965</v>
      </c>
    </row>
    <row r="388" spans="7:20" s="145" customFormat="1" hidden="1">
      <c r="G388" s="152"/>
      <c r="M388" s="114" t="s">
        <v>851</v>
      </c>
      <c r="N388" s="118">
        <v>4</v>
      </c>
      <c r="O388" s="118">
        <v>15.6</v>
      </c>
      <c r="P388" s="119">
        <f t="shared" si="8"/>
        <v>8.0500000000000007</v>
      </c>
      <c r="Q388" s="122" t="s">
        <v>852</v>
      </c>
      <c r="R388" s="121" t="s">
        <v>3967</v>
      </c>
      <c r="S388" s="122">
        <v>8.0500000000000007</v>
      </c>
      <c r="T388" s="122" t="s">
        <v>692</v>
      </c>
    </row>
    <row r="389" spans="7:20" s="145" customFormat="1" hidden="1">
      <c r="G389" s="152"/>
      <c r="M389" s="114" t="s">
        <v>733</v>
      </c>
      <c r="N389" s="118">
        <v>4.2</v>
      </c>
      <c r="O389" s="118">
        <v>15.5</v>
      </c>
      <c r="P389" s="119">
        <f t="shared" si="8"/>
        <v>8.9600000000000009</v>
      </c>
      <c r="Q389" s="122" t="s">
        <v>734</v>
      </c>
      <c r="R389" s="121" t="s">
        <v>4197</v>
      </c>
      <c r="S389" s="122">
        <v>8.9600000000000009</v>
      </c>
      <c r="T389" s="122" t="s">
        <v>3288</v>
      </c>
    </row>
    <row r="390" spans="7:20" s="145" customFormat="1" hidden="1">
      <c r="G390" s="152"/>
      <c r="M390" s="114" t="s">
        <v>612</v>
      </c>
      <c r="N390" s="118">
        <v>4.0999999999999996</v>
      </c>
      <c r="O390" s="118">
        <v>15.4</v>
      </c>
      <c r="P390" s="119">
        <f t="shared" si="8"/>
        <v>6.5</v>
      </c>
      <c r="Q390" s="122" t="s">
        <v>670</v>
      </c>
      <c r="R390" s="121" t="s">
        <v>3961</v>
      </c>
      <c r="S390" s="122">
        <v>6.5</v>
      </c>
      <c r="T390" s="122" t="s">
        <v>556</v>
      </c>
    </row>
    <row r="391" spans="7:20" s="145" customFormat="1" hidden="1">
      <c r="G391" s="152"/>
      <c r="M391" s="114" t="s">
        <v>613</v>
      </c>
      <c r="N391" s="118">
        <v>7.9</v>
      </c>
      <c r="O391" s="118">
        <v>42.1</v>
      </c>
      <c r="P391" s="119">
        <f t="shared" si="8"/>
        <v>7.22</v>
      </c>
      <c r="Q391" s="122" t="s">
        <v>614</v>
      </c>
      <c r="R391" s="121" t="s">
        <v>3913</v>
      </c>
      <c r="S391" s="122">
        <v>7.22</v>
      </c>
      <c r="T391" s="122" t="s">
        <v>3537</v>
      </c>
    </row>
    <row r="392" spans="7:20" s="145" customFormat="1" hidden="1">
      <c r="G392" s="152"/>
      <c r="M392" s="114" t="s">
        <v>615</v>
      </c>
      <c r="N392" s="118">
        <v>10.1</v>
      </c>
      <c r="O392" s="118">
        <v>54</v>
      </c>
      <c r="P392" s="119">
        <f t="shared" si="8"/>
        <v>7.3</v>
      </c>
      <c r="Q392" s="122" t="s">
        <v>731</v>
      </c>
      <c r="R392" s="121" t="s">
        <v>4263</v>
      </c>
      <c r="S392" s="120">
        <v>7.3</v>
      </c>
      <c r="T392" s="120" t="s">
        <v>553</v>
      </c>
    </row>
    <row r="393" spans="7:20" s="145" customFormat="1" hidden="1">
      <c r="G393" s="152"/>
      <c r="M393" s="114" t="s">
        <v>856</v>
      </c>
      <c r="N393" s="118">
        <v>10.199999999999999</v>
      </c>
      <c r="O393" s="118">
        <v>52</v>
      </c>
      <c r="P393" s="119">
        <f t="shared" si="8"/>
        <v>7</v>
      </c>
      <c r="Q393" s="122" t="s">
        <v>857</v>
      </c>
      <c r="R393" s="121" t="s">
        <v>4198</v>
      </c>
      <c r="S393" s="122">
        <v>7</v>
      </c>
      <c r="T393" s="122" t="s">
        <v>422</v>
      </c>
    </row>
    <row r="394" spans="7:20" s="145" customFormat="1" hidden="1">
      <c r="G394" s="152"/>
      <c r="M394" s="114" t="s">
        <v>858</v>
      </c>
      <c r="N394" s="118">
        <v>7</v>
      </c>
      <c r="O394" s="118">
        <v>45.1</v>
      </c>
      <c r="P394" s="119">
        <f t="shared" ref="P394:P457" si="9">SUM(S394:T394)</f>
        <v>7.8</v>
      </c>
      <c r="Q394" s="122" t="s">
        <v>859</v>
      </c>
      <c r="R394" s="121" t="s">
        <v>4199</v>
      </c>
      <c r="S394" s="122">
        <v>7.8</v>
      </c>
      <c r="T394" s="122" t="s">
        <v>403</v>
      </c>
    </row>
    <row r="395" spans="7:20" s="145" customFormat="1" hidden="1">
      <c r="G395" s="152"/>
      <c r="M395" s="114" t="s">
        <v>735</v>
      </c>
      <c r="N395" s="118">
        <v>7.8</v>
      </c>
      <c r="O395" s="118">
        <v>64.900000000000006</v>
      </c>
      <c r="P395" s="119">
        <f t="shared" si="9"/>
        <v>9.81</v>
      </c>
      <c r="Q395" s="122" t="s">
        <v>459</v>
      </c>
      <c r="R395" s="121" t="s">
        <v>4424</v>
      </c>
      <c r="S395" s="122">
        <v>9.81</v>
      </c>
      <c r="T395" s="122" t="s">
        <v>3335</v>
      </c>
    </row>
    <row r="396" spans="7:20" s="145" customFormat="1" hidden="1">
      <c r="G396" s="152"/>
      <c r="M396" s="114" t="s">
        <v>736</v>
      </c>
      <c r="N396" s="118">
        <v>9.6</v>
      </c>
      <c r="O396" s="118">
        <v>47.4</v>
      </c>
      <c r="P396" s="119">
        <f t="shared" si="9"/>
        <v>9.4499999999999993</v>
      </c>
      <c r="Q396" s="122" t="s">
        <v>737</v>
      </c>
      <c r="R396" s="121" t="s">
        <v>4200</v>
      </c>
      <c r="S396" s="122">
        <v>9.4499999999999993</v>
      </c>
      <c r="T396" s="122" t="s">
        <v>661</v>
      </c>
    </row>
    <row r="397" spans="7:20" s="145" customFormat="1" hidden="1">
      <c r="G397" s="152"/>
      <c r="M397" s="114" t="s">
        <v>866</v>
      </c>
      <c r="N397" s="118">
        <v>7.6</v>
      </c>
      <c r="O397" s="118">
        <v>39.799999999999997</v>
      </c>
      <c r="P397" s="119">
        <f t="shared" si="9"/>
        <v>7.56</v>
      </c>
      <c r="Q397" s="122" t="s">
        <v>867</v>
      </c>
      <c r="R397" s="121" t="s">
        <v>4272</v>
      </c>
      <c r="S397" s="122">
        <v>7.56</v>
      </c>
      <c r="T397" s="122" t="s">
        <v>4002</v>
      </c>
    </row>
    <row r="398" spans="7:20" s="145" customFormat="1" hidden="1">
      <c r="G398" s="152"/>
      <c r="M398" s="114" t="s">
        <v>868</v>
      </c>
      <c r="N398" s="118">
        <v>7.8</v>
      </c>
      <c r="O398" s="118">
        <v>50.2</v>
      </c>
      <c r="P398" s="119">
        <f t="shared" si="9"/>
        <v>3.2</v>
      </c>
      <c r="Q398" s="122" t="s">
        <v>869</v>
      </c>
      <c r="R398" s="121" t="s">
        <v>4201</v>
      </c>
      <c r="S398" s="122">
        <v>3.2</v>
      </c>
      <c r="T398" s="122" t="s">
        <v>347</v>
      </c>
    </row>
    <row r="399" spans="7:20" s="145" customFormat="1" hidden="1">
      <c r="G399" s="152"/>
      <c r="M399" s="114" t="s">
        <v>870</v>
      </c>
      <c r="N399" s="118">
        <v>9.1</v>
      </c>
      <c r="O399" s="118">
        <v>55.1</v>
      </c>
      <c r="P399" s="119">
        <f t="shared" si="9"/>
        <v>9.8000000000000007</v>
      </c>
      <c r="Q399" s="122" t="s">
        <v>343</v>
      </c>
      <c r="R399" s="121" t="s">
        <v>4195</v>
      </c>
      <c r="S399" s="120">
        <v>9.8000000000000007</v>
      </c>
      <c r="T399" s="120" t="s">
        <v>377</v>
      </c>
    </row>
    <row r="400" spans="7:20" s="145" customFormat="1" hidden="1">
      <c r="G400" s="152"/>
      <c r="M400" s="114" t="s">
        <v>871</v>
      </c>
      <c r="N400" s="118">
        <v>9.9</v>
      </c>
      <c r="O400" s="118">
        <v>43.8</v>
      </c>
      <c r="P400" s="119">
        <f t="shared" si="9"/>
        <v>9.8000000000000007</v>
      </c>
      <c r="Q400" s="122" t="s">
        <v>377</v>
      </c>
      <c r="R400" s="121" t="s">
        <v>3990</v>
      </c>
      <c r="S400" s="122">
        <v>9.8000000000000007</v>
      </c>
      <c r="T400" s="122" t="s">
        <v>377</v>
      </c>
    </row>
    <row r="401" spans="7:20" s="145" customFormat="1" hidden="1">
      <c r="G401" s="152"/>
      <c r="M401" s="114" t="s">
        <v>872</v>
      </c>
      <c r="N401" s="118">
        <v>7.6</v>
      </c>
      <c r="O401" s="118">
        <v>57.3</v>
      </c>
      <c r="P401" s="119">
        <f t="shared" si="9"/>
        <v>9.8000000000000007</v>
      </c>
      <c r="Q401" s="122" t="s">
        <v>873</v>
      </c>
      <c r="R401" s="121" t="s">
        <v>3991</v>
      </c>
      <c r="S401" s="122">
        <v>9.8000000000000007</v>
      </c>
      <c r="T401" s="122" t="s">
        <v>377</v>
      </c>
    </row>
    <row r="402" spans="7:20" s="145" customFormat="1" hidden="1">
      <c r="G402" s="152"/>
      <c r="M402" s="114" t="s">
        <v>874</v>
      </c>
      <c r="N402" s="118">
        <v>11.1</v>
      </c>
      <c r="O402" s="118">
        <v>39.5</v>
      </c>
      <c r="P402" s="119">
        <f t="shared" si="9"/>
        <v>9.8000000000000007</v>
      </c>
      <c r="Q402" s="122" t="s">
        <v>875</v>
      </c>
      <c r="R402" s="121" t="s">
        <v>3826</v>
      </c>
      <c r="S402" s="120">
        <v>9.8000000000000007</v>
      </c>
      <c r="T402" s="120" t="s">
        <v>377</v>
      </c>
    </row>
    <row r="403" spans="7:20" s="145" customFormat="1" hidden="1">
      <c r="G403" s="152"/>
      <c r="M403" s="114" t="s">
        <v>750</v>
      </c>
      <c r="N403" s="118">
        <v>8.6999999999999993</v>
      </c>
      <c r="O403" s="118">
        <v>45.1</v>
      </c>
      <c r="P403" s="119">
        <f t="shared" si="9"/>
        <v>7.5</v>
      </c>
      <c r="Q403" s="122" t="s">
        <v>751</v>
      </c>
      <c r="R403" s="121" t="s">
        <v>3939</v>
      </c>
      <c r="S403" s="122">
        <v>7.5</v>
      </c>
      <c r="T403" s="122" t="s">
        <v>240</v>
      </c>
    </row>
    <row r="404" spans="7:20" s="145" customFormat="1" hidden="1">
      <c r="G404" s="152"/>
      <c r="M404" s="114" t="s">
        <v>752</v>
      </c>
      <c r="N404" s="118">
        <v>10.4</v>
      </c>
      <c r="O404" s="118">
        <v>53.7</v>
      </c>
      <c r="P404" s="119">
        <f t="shared" si="9"/>
        <v>7.2</v>
      </c>
      <c r="Q404" s="122" t="s">
        <v>234</v>
      </c>
      <c r="R404" s="121" t="s">
        <v>4263</v>
      </c>
      <c r="S404" s="122">
        <v>7.2</v>
      </c>
      <c r="T404" s="122" t="s">
        <v>553</v>
      </c>
    </row>
    <row r="405" spans="7:20" s="145" customFormat="1" hidden="1">
      <c r="G405" s="152"/>
      <c r="M405" s="114" t="s">
        <v>630</v>
      </c>
      <c r="N405" s="118">
        <v>8.6999999999999993</v>
      </c>
      <c r="O405" s="118">
        <v>48.7</v>
      </c>
      <c r="P405" s="119">
        <f t="shared" si="9"/>
        <v>9.3800000000000008</v>
      </c>
      <c r="Q405" s="120" t="s">
        <v>147</v>
      </c>
      <c r="R405" s="121" t="s">
        <v>4146</v>
      </c>
      <c r="S405" s="122">
        <v>9.3800000000000008</v>
      </c>
      <c r="T405" s="122" t="s">
        <v>566</v>
      </c>
    </row>
    <row r="406" spans="7:20" s="145" customFormat="1" hidden="1">
      <c r="G406" s="152"/>
      <c r="M406" s="114" t="s">
        <v>627</v>
      </c>
      <c r="N406" s="118">
        <v>9.1999999999999993</v>
      </c>
      <c r="O406" s="118">
        <v>52.3</v>
      </c>
      <c r="P406" s="119">
        <f t="shared" si="9"/>
        <v>7.83</v>
      </c>
      <c r="Q406" s="122" t="s">
        <v>628</v>
      </c>
      <c r="R406" s="121" t="s">
        <v>3732</v>
      </c>
      <c r="S406" s="122">
        <v>7.83</v>
      </c>
      <c r="T406" s="122" t="s">
        <v>1734</v>
      </c>
    </row>
    <row r="407" spans="7:20" s="145" customFormat="1" hidden="1">
      <c r="G407" s="152"/>
      <c r="M407" s="114" t="s">
        <v>629</v>
      </c>
      <c r="N407" s="118">
        <v>9.1</v>
      </c>
      <c r="O407" s="118">
        <v>44.5</v>
      </c>
      <c r="P407" s="119">
        <f t="shared" si="9"/>
        <v>9.6</v>
      </c>
      <c r="Q407" s="120" t="s">
        <v>234</v>
      </c>
      <c r="R407" s="121" t="s">
        <v>3724</v>
      </c>
      <c r="S407" s="122">
        <v>9.6</v>
      </c>
      <c r="T407" s="122" t="s">
        <v>3575</v>
      </c>
    </row>
    <row r="408" spans="7:20" s="145" customFormat="1" hidden="1">
      <c r="G408" s="152"/>
      <c r="M408" s="114" t="s">
        <v>496</v>
      </c>
      <c r="N408" s="118">
        <v>9</v>
      </c>
      <c r="O408" s="118">
        <v>49.9</v>
      </c>
      <c r="P408" s="119">
        <f t="shared" si="9"/>
        <v>8.9</v>
      </c>
      <c r="Q408" s="122" t="s">
        <v>497</v>
      </c>
      <c r="R408" s="121" t="s">
        <v>4479</v>
      </c>
      <c r="S408" s="122">
        <v>8.9</v>
      </c>
      <c r="T408" s="122" t="s">
        <v>452</v>
      </c>
    </row>
    <row r="409" spans="7:20" s="145" customFormat="1" hidden="1">
      <c r="G409" s="152"/>
      <c r="M409" s="114" t="s">
        <v>498</v>
      </c>
      <c r="N409" s="118">
        <v>9</v>
      </c>
      <c r="O409" s="118">
        <v>56.1</v>
      </c>
      <c r="P409" s="119">
        <f t="shared" si="9"/>
        <v>9.6999999999999993</v>
      </c>
      <c r="Q409" s="122" t="s">
        <v>499</v>
      </c>
      <c r="R409" s="121" t="s">
        <v>4152</v>
      </c>
      <c r="S409" s="120">
        <v>9.6999999999999993</v>
      </c>
      <c r="T409" s="120" t="s">
        <v>377</v>
      </c>
    </row>
    <row r="410" spans="7:20" s="145" customFormat="1" hidden="1">
      <c r="G410" s="152"/>
      <c r="M410" s="114" t="s">
        <v>500</v>
      </c>
      <c r="N410" s="118">
        <v>8.3000000000000007</v>
      </c>
      <c r="O410" s="118">
        <v>47</v>
      </c>
      <c r="P410" s="119">
        <f t="shared" si="9"/>
        <v>7.6</v>
      </c>
      <c r="Q410" s="120" t="s">
        <v>147</v>
      </c>
      <c r="R410" s="121" t="s">
        <v>3827</v>
      </c>
      <c r="S410" s="122">
        <v>7.6</v>
      </c>
      <c r="T410" s="122" t="s">
        <v>403</v>
      </c>
    </row>
    <row r="411" spans="7:20" s="145" customFormat="1" hidden="1">
      <c r="G411" s="152"/>
      <c r="M411" s="114" t="s">
        <v>380</v>
      </c>
      <c r="N411" s="118">
        <v>7.9</v>
      </c>
      <c r="O411" s="118">
        <v>46.1</v>
      </c>
      <c r="P411" s="119">
        <f t="shared" si="9"/>
        <v>7.6</v>
      </c>
      <c r="Q411" s="122" t="s">
        <v>381</v>
      </c>
      <c r="R411" s="121" t="s">
        <v>3828</v>
      </c>
      <c r="S411" s="122">
        <v>7.6</v>
      </c>
      <c r="T411" s="122" t="s">
        <v>403</v>
      </c>
    </row>
    <row r="412" spans="7:20" s="145" customFormat="1" hidden="1">
      <c r="G412" s="152"/>
      <c r="M412" s="114" t="s">
        <v>382</v>
      </c>
      <c r="N412" s="118">
        <v>8.1</v>
      </c>
      <c r="O412" s="118">
        <v>46.8</v>
      </c>
      <c r="P412" s="119">
        <f t="shared" si="9"/>
        <v>7.04</v>
      </c>
      <c r="Q412" s="122" t="s">
        <v>285</v>
      </c>
      <c r="R412" s="121" t="s">
        <v>3829</v>
      </c>
      <c r="S412" s="122">
        <v>7.04</v>
      </c>
      <c r="T412" s="122" t="s">
        <v>986</v>
      </c>
    </row>
    <row r="413" spans="7:20" s="145" customFormat="1" hidden="1">
      <c r="G413" s="152"/>
      <c r="M413" s="114" t="s">
        <v>502</v>
      </c>
      <c r="N413" s="118">
        <v>9.6999999999999993</v>
      </c>
      <c r="O413" s="118">
        <v>56.2</v>
      </c>
      <c r="P413" s="119">
        <f t="shared" si="9"/>
        <v>8.84</v>
      </c>
      <c r="Q413" s="122" t="s">
        <v>503</v>
      </c>
      <c r="R413" s="121" t="s">
        <v>3830</v>
      </c>
      <c r="S413" s="122">
        <v>8.84</v>
      </c>
      <c r="T413" s="122" t="s">
        <v>335</v>
      </c>
    </row>
    <row r="414" spans="7:20" s="145" customFormat="1" hidden="1">
      <c r="G414" s="152"/>
      <c r="M414" s="114" t="s">
        <v>504</v>
      </c>
      <c r="N414" s="118">
        <v>9.4</v>
      </c>
      <c r="O414" s="118">
        <v>42</v>
      </c>
      <c r="P414" s="119">
        <f t="shared" si="9"/>
        <v>6.38</v>
      </c>
      <c r="Q414" s="122" t="s">
        <v>426</v>
      </c>
      <c r="R414" s="121" t="s">
        <v>4136</v>
      </c>
      <c r="S414" s="122">
        <v>6.38</v>
      </c>
      <c r="T414" s="122" t="s">
        <v>3089</v>
      </c>
    </row>
    <row r="415" spans="7:20" s="145" customFormat="1" hidden="1">
      <c r="G415" s="152"/>
      <c r="M415" s="114" t="s">
        <v>641</v>
      </c>
      <c r="N415" s="118">
        <v>11.2</v>
      </c>
      <c r="O415" s="118">
        <v>49.2</v>
      </c>
      <c r="P415" s="119">
        <f t="shared" si="9"/>
        <v>7.16</v>
      </c>
      <c r="Q415" s="122" t="s">
        <v>642</v>
      </c>
      <c r="R415" s="121" t="s">
        <v>4195</v>
      </c>
      <c r="S415" s="122">
        <v>7.16</v>
      </c>
      <c r="T415" s="122" t="s">
        <v>366</v>
      </c>
    </row>
    <row r="416" spans="7:20" s="145" customFormat="1" hidden="1">
      <c r="G416" s="152"/>
      <c r="M416" s="114" t="s">
        <v>766</v>
      </c>
      <c r="N416" s="118">
        <v>1.6</v>
      </c>
      <c r="O416" s="118">
        <v>29</v>
      </c>
      <c r="P416" s="119">
        <f t="shared" si="9"/>
        <v>7.91</v>
      </c>
      <c r="Q416" s="120" t="s">
        <v>147</v>
      </c>
      <c r="R416" s="121" t="s">
        <v>3783</v>
      </c>
      <c r="S416" s="122">
        <v>7.91</v>
      </c>
      <c r="T416" s="122" t="s">
        <v>3992</v>
      </c>
    </row>
    <row r="417" spans="7:20" s="145" customFormat="1" hidden="1">
      <c r="G417" s="152"/>
      <c r="M417" s="114" t="s">
        <v>767</v>
      </c>
      <c r="N417" s="118">
        <v>1.3</v>
      </c>
      <c r="O417" s="118">
        <v>23.1</v>
      </c>
      <c r="P417" s="119">
        <f t="shared" si="9"/>
        <v>9.3000000000000007</v>
      </c>
      <c r="Q417" s="120" t="s">
        <v>147</v>
      </c>
      <c r="R417" s="121" t="s">
        <v>3898</v>
      </c>
      <c r="S417" s="122">
        <v>9.3000000000000007</v>
      </c>
      <c r="T417" s="122" t="s">
        <v>1146</v>
      </c>
    </row>
    <row r="418" spans="7:20" s="145" customFormat="1" hidden="1">
      <c r="G418" s="152"/>
      <c r="M418" s="114" t="s">
        <v>768</v>
      </c>
      <c r="N418" s="118">
        <v>8.6</v>
      </c>
      <c r="O418" s="118">
        <v>73.8</v>
      </c>
      <c r="P418" s="119">
        <f t="shared" si="9"/>
        <v>9.4</v>
      </c>
      <c r="Q418" s="122" t="s">
        <v>234</v>
      </c>
      <c r="R418" s="121" t="s">
        <v>3831</v>
      </c>
      <c r="S418" s="122">
        <v>9.4</v>
      </c>
      <c r="T418" s="122" t="s">
        <v>797</v>
      </c>
    </row>
    <row r="419" spans="7:20" s="145" customFormat="1" hidden="1">
      <c r="G419" s="152"/>
      <c r="M419" s="114" t="s">
        <v>769</v>
      </c>
      <c r="N419" s="118">
        <v>10.9</v>
      </c>
      <c r="O419" s="118">
        <v>72.900000000000006</v>
      </c>
      <c r="P419" s="119">
        <f t="shared" si="9"/>
        <v>8.1999999999999993</v>
      </c>
      <c r="Q419" s="122" t="s">
        <v>770</v>
      </c>
      <c r="R419" s="121" t="s">
        <v>3832</v>
      </c>
      <c r="S419" s="122">
        <v>8.1999999999999993</v>
      </c>
      <c r="T419" s="122" t="s">
        <v>404</v>
      </c>
    </row>
    <row r="420" spans="7:20" s="145" customFormat="1" hidden="1">
      <c r="G420" s="152"/>
      <c r="M420" s="114" t="s">
        <v>771</v>
      </c>
      <c r="N420" s="118">
        <v>9.6</v>
      </c>
      <c r="O420" s="118">
        <v>73.3</v>
      </c>
      <c r="P420" s="119">
        <f t="shared" si="9"/>
        <v>9.18</v>
      </c>
      <c r="Q420" s="122" t="s">
        <v>772</v>
      </c>
      <c r="R420" s="121" t="s">
        <v>3833</v>
      </c>
      <c r="S420" s="122">
        <v>9.18</v>
      </c>
      <c r="T420" s="122" t="s">
        <v>661</v>
      </c>
    </row>
    <row r="421" spans="7:20" s="145" customFormat="1" hidden="1">
      <c r="G421" s="152"/>
      <c r="M421" s="114" t="s">
        <v>773</v>
      </c>
      <c r="N421" s="118">
        <v>12.4</v>
      </c>
      <c r="O421" s="118">
        <v>49.7</v>
      </c>
      <c r="P421" s="119">
        <f t="shared" si="9"/>
        <v>7.99</v>
      </c>
      <c r="Q421" s="122" t="s">
        <v>774</v>
      </c>
      <c r="R421" s="121" t="s">
        <v>3830</v>
      </c>
      <c r="S421" s="122">
        <v>7.99</v>
      </c>
      <c r="T421" s="122" t="s">
        <v>4014</v>
      </c>
    </row>
    <row r="422" spans="7:20" s="145" customFormat="1" hidden="1">
      <c r="G422" s="152"/>
      <c r="M422" s="114" t="s">
        <v>645</v>
      </c>
      <c r="N422" s="118">
        <v>5.3</v>
      </c>
      <c r="O422" s="118">
        <v>86.6</v>
      </c>
      <c r="P422" s="119">
        <f t="shared" si="9"/>
        <v>9.43</v>
      </c>
      <c r="Q422" s="122" t="s">
        <v>873</v>
      </c>
      <c r="R422" s="121" t="s">
        <v>3834</v>
      </c>
      <c r="S422" s="122">
        <v>9.43</v>
      </c>
      <c r="T422" s="122" t="s">
        <v>543</v>
      </c>
    </row>
    <row r="423" spans="7:20" s="145" customFormat="1" hidden="1">
      <c r="G423" s="152"/>
      <c r="M423" s="114" t="s">
        <v>646</v>
      </c>
      <c r="N423" s="118">
        <v>7.1</v>
      </c>
      <c r="O423" s="118">
        <v>90.9</v>
      </c>
      <c r="P423" s="119">
        <f t="shared" si="9"/>
        <v>9.1999999999999993</v>
      </c>
      <c r="Q423" s="122" t="s">
        <v>647</v>
      </c>
      <c r="R423" s="121" t="s">
        <v>3835</v>
      </c>
      <c r="S423" s="122">
        <v>9.1999999999999993</v>
      </c>
      <c r="T423" s="122" t="s">
        <v>1146</v>
      </c>
    </row>
    <row r="424" spans="7:20" s="145" customFormat="1" hidden="1">
      <c r="G424" s="152"/>
      <c r="M424" s="114" t="s">
        <v>648</v>
      </c>
      <c r="N424" s="118">
        <v>4.7</v>
      </c>
      <c r="O424" s="118">
        <v>87</v>
      </c>
      <c r="P424" s="119">
        <f t="shared" si="9"/>
        <v>7.7</v>
      </c>
      <c r="Q424" s="120" t="s">
        <v>287</v>
      </c>
      <c r="R424" s="121" t="s">
        <v>4478</v>
      </c>
      <c r="S424" s="122">
        <v>7.7</v>
      </c>
      <c r="T424" s="122" t="s">
        <v>558</v>
      </c>
    </row>
    <row r="425" spans="7:20" s="145" customFormat="1" hidden="1">
      <c r="G425" s="152"/>
      <c r="M425" s="114" t="s">
        <v>649</v>
      </c>
      <c r="N425" s="118">
        <v>7.1</v>
      </c>
      <c r="O425" s="118">
        <v>91.4</v>
      </c>
      <c r="P425" s="119">
        <f t="shared" si="9"/>
        <v>7.6</v>
      </c>
      <c r="Q425" s="122" t="s">
        <v>647</v>
      </c>
      <c r="R425" s="121" t="s">
        <v>4061</v>
      </c>
      <c r="S425" s="120">
        <v>7.6</v>
      </c>
      <c r="T425" s="120" t="s">
        <v>369</v>
      </c>
    </row>
    <row r="426" spans="7:20" s="145" customFormat="1" hidden="1">
      <c r="G426" s="152"/>
      <c r="M426" s="114" t="s">
        <v>781</v>
      </c>
      <c r="N426" s="118">
        <v>7.2</v>
      </c>
      <c r="O426" s="118">
        <v>71</v>
      </c>
      <c r="P426" s="119">
        <f t="shared" si="9"/>
        <v>6.85</v>
      </c>
      <c r="Q426" s="122" t="s">
        <v>782</v>
      </c>
      <c r="R426" s="121" t="s">
        <v>4062</v>
      </c>
      <c r="S426" s="122">
        <v>6.85</v>
      </c>
      <c r="T426" s="122" t="s">
        <v>1465</v>
      </c>
    </row>
    <row r="427" spans="7:20" s="145" customFormat="1" hidden="1">
      <c r="G427" s="152"/>
      <c r="M427" s="114" t="s">
        <v>783</v>
      </c>
      <c r="N427" s="118">
        <v>8.4</v>
      </c>
      <c r="O427" s="118">
        <v>61.9</v>
      </c>
      <c r="P427" s="119">
        <f t="shared" si="9"/>
        <v>6.43</v>
      </c>
      <c r="Q427" s="122" t="s">
        <v>784</v>
      </c>
      <c r="R427" s="121" t="s">
        <v>4063</v>
      </c>
      <c r="S427" s="122">
        <v>6.43</v>
      </c>
      <c r="T427" s="122" t="s">
        <v>2711</v>
      </c>
    </row>
    <row r="428" spans="7:20" s="145" customFormat="1" hidden="1">
      <c r="G428" s="152"/>
      <c r="M428" s="114" t="s">
        <v>785</v>
      </c>
      <c r="N428" s="118">
        <v>8</v>
      </c>
      <c r="O428" s="118">
        <v>70.3</v>
      </c>
      <c r="P428" s="119">
        <f t="shared" si="9"/>
        <v>8.27</v>
      </c>
      <c r="Q428" s="122" t="s">
        <v>786</v>
      </c>
      <c r="R428" s="121" t="s">
        <v>4199</v>
      </c>
      <c r="S428" s="122">
        <v>8.27</v>
      </c>
      <c r="T428" s="122" t="s">
        <v>3100</v>
      </c>
    </row>
    <row r="429" spans="7:20" s="145" customFormat="1" hidden="1">
      <c r="G429" s="152"/>
      <c r="M429" s="114" t="s">
        <v>923</v>
      </c>
      <c r="N429" s="118">
        <v>6.6</v>
      </c>
      <c r="O429" s="118">
        <v>78.7</v>
      </c>
      <c r="P429" s="119">
        <f t="shared" si="9"/>
        <v>9.4</v>
      </c>
      <c r="Q429" s="122" t="s">
        <v>924</v>
      </c>
      <c r="R429" s="121" t="s">
        <v>4064</v>
      </c>
      <c r="S429" s="122">
        <v>9.4</v>
      </c>
      <c r="T429" s="122" t="s">
        <v>377</v>
      </c>
    </row>
    <row r="430" spans="7:20" s="145" customFormat="1" hidden="1">
      <c r="G430" s="152"/>
      <c r="M430" s="114" t="s">
        <v>796</v>
      </c>
      <c r="N430" s="118">
        <v>11</v>
      </c>
      <c r="O430" s="118">
        <v>64.599999999999994</v>
      </c>
      <c r="P430" s="119">
        <f t="shared" si="9"/>
        <v>3.4</v>
      </c>
      <c r="Q430" s="122" t="s">
        <v>797</v>
      </c>
      <c r="R430" s="121" t="s">
        <v>4065</v>
      </c>
      <c r="S430" s="122">
        <v>3.4</v>
      </c>
      <c r="T430" s="122" t="s">
        <v>2000</v>
      </c>
    </row>
    <row r="431" spans="7:20" s="145" customFormat="1" hidden="1">
      <c r="G431" s="152"/>
      <c r="M431" s="114" t="s">
        <v>798</v>
      </c>
      <c r="N431" s="118">
        <v>11.8</v>
      </c>
      <c r="O431" s="118">
        <v>83.4</v>
      </c>
      <c r="P431" s="119">
        <f t="shared" si="9"/>
        <v>7.3</v>
      </c>
      <c r="Q431" s="122" t="s">
        <v>799</v>
      </c>
      <c r="R431" s="121" t="s">
        <v>4066</v>
      </c>
      <c r="S431" s="122">
        <v>7.3</v>
      </c>
      <c r="T431" s="122" t="s">
        <v>403</v>
      </c>
    </row>
    <row r="432" spans="7:20" s="145" customFormat="1" hidden="1">
      <c r="G432" s="152"/>
      <c r="M432" s="114" t="s">
        <v>931</v>
      </c>
      <c r="N432" s="118">
        <v>8.6999999999999993</v>
      </c>
      <c r="O432" s="118">
        <v>75.7</v>
      </c>
      <c r="P432" s="119">
        <f t="shared" si="9"/>
        <v>9.6</v>
      </c>
      <c r="Q432" s="122" t="s">
        <v>454</v>
      </c>
      <c r="R432" s="121" t="s">
        <v>3958</v>
      </c>
      <c r="S432" s="122">
        <v>9.6</v>
      </c>
      <c r="T432" s="122" t="s">
        <v>728</v>
      </c>
    </row>
    <row r="433" spans="7:20" s="145" customFormat="1" hidden="1">
      <c r="G433" s="152"/>
      <c r="M433" s="114" t="s">
        <v>932</v>
      </c>
      <c r="N433" s="118">
        <v>7.9</v>
      </c>
      <c r="O433" s="118">
        <v>80.7</v>
      </c>
      <c r="P433" s="119">
        <f t="shared" si="9"/>
        <v>7.1</v>
      </c>
      <c r="Q433" s="122" t="s">
        <v>466</v>
      </c>
      <c r="R433" s="121" t="s">
        <v>4067</v>
      </c>
      <c r="S433" s="122">
        <v>7.1</v>
      </c>
      <c r="T433" s="122" t="s">
        <v>240</v>
      </c>
    </row>
    <row r="434" spans="7:20" s="145" customFormat="1" hidden="1">
      <c r="G434" s="152"/>
      <c r="M434" s="114" t="s">
        <v>800</v>
      </c>
      <c r="N434" s="118">
        <v>4.4000000000000004</v>
      </c>
      <c r="O434" s="118">
        <v>15.6</v>
      </c>
      <c r="P434" s="119">
        <f t="shared" si="9"/>
        <v>8.39</v>
      </c>
      <c r="Q434" s="122" t="s">
        <v>543</v>
      </c>
      <c r="R434" s="121" t="s">
        <v>4119</v>
      </c>
      <c r="S434" s="122">
        <v>8.39</v>
      </c>
      <c r="T434" s="122" t="s">
        <v>332</v>
      </c>
    </row>
    <row r="435" spans="7:20" s="145" customFormat="1" hidden="1">
      <c r="G435" s="152"/>
      <c r="M435" s="114" t="s">
        <v>938</v>
      </c>
      <c r="N435" s="118">
        <v>4.9000000000000004</v>
      </c>
      <c r="O435" s="118">
        <v>14.2</v>
      </c>
      <c r="P435" s="119">
        <f t="shared" si="9"/>
        <v>9.16</v>
      </c>
      <c r="Q435" s="122" t="s">
        <v>722</v>
      </c>
      <c r="R435" s="121" t="s">
        <v>3898</v>
      </c>
      <c r="S435" s="122">
        <v>9.16</v>
      </c>
      <c r="T435" s="122" t="s">
        <v>1067</v>
      </c>
    </row>
    <row r="436" spans="7:20" s="145" customFormat="1" hidden="1">
      <c r="G436" s="152"/>
      <c r="M436" s="114" t="s">
        <v>939</v>
      </c>
      <c r="N436" s="118">
        <v>4.7</v>
      </c>
      <c r="O436" s="118">
        <v>86.8</v>
      </c>
      <c r="P436" s="119">
        <f t="shared" si="9"/>
        <v>8.65</v>
      </c>
      <c r="Q436" s="122" t="s">
        <v>940</v>
      </c>
      <c r="R436" s="121" t="s">
        <v>3775</v>
      </c>
      <c r="S436" s="122">
        <v>8.65</v>
      </c>
      <c r="T436" s="122" t="s">
        <v>223</v>
      </c>
    </row>
    <row r="437" spans="7:20" s="145" customFormat="1" hidden="1">
      <c r="G437" s="152"/>
      <c r="M437" s="114" t="s">
        <v>941</v>
      </c>
      <c r="N437" s="118">
        <v>13.2</v>
      </c>
      <c r="O437" s="118">
        <v>72</v>
      </c>
      <c r="P437" s="119">
        <f t="shared" si="9"/>
        <v>6.18</v>
      </c>
      <c r="Q437" s="122" t="s">
        <v>499</v>
      </c>
      <c r="R437" s="121" t="s">
        <v>4068</v>
      </c>
      <c r="S437" s="122">
        <v>6.18</v>
      </c>
      <c r="T437" s="122" t="s">
        <v>4007</v>
      </c>
    </row>
    <row r="438" spans="7:20" s="145" customFormat="1" hidden="1">
      <c r="G438" s="152"/>
      <c r="M438" s="114" t="s">
        <v>942</v>
      </c>
      <c r="N438" s="118">
        <v>4.5999999999999996</v>
      </c>
      <c r="O438" s="118">
        <v>89.6</v>
      </c>
      <c r="P438" s="119">
        <f t="shared" si="9"/>
        <v>5.1100000000000003</v>
      </c>
      <c r="Q438" s="122" t="s">
        <v>797</v>
      </c>
      <c r="R438" s="121" t="s">
        <v>4069</v>
      </c>
      <c r="S438" s="122">
        <v>5.1100000000000003</v>
      </c>
      <c r="T438" s="122" t="s">
        <v>776</v>
      </c>
    </row>
    <row r="439" spans="7:20" s="145" customFormat="1" hidden="1">
      <c r="G439" s="152"/>
      <c r="M439" s="114" t="s">
        <v>809</v>
      </c>
      <c r="N439" s="118">
        <v>5.7</v>
      </c>
      <c r="O439" s="118">
        <v>91.2</v>
      </c>
      <c r="P439" s="119">
        <f t="shared" si="9"/>
        <v>9</v>
      </c>
      <c r="Q439" s="122" t="s">
        <v>364</v>
      </c>
      <c r="R439" s="121" t="s">
        <v>4070</v>
      </c>
      <c r="S439" s="122">
        <v>9</v>
      </c>
      <c r="T439" s="122" t="s">
        <v>1146</v>
      </c>
    </row>
    <row r="440" spans="7:20" s="145" customFormat="1" hidden="1">
      <c r="G440" s="152"/>
      <c r="M440" s="114" t="s">
        <v>810</v>
      </c>
      <c r="N440" s="118">
        <v>3.8</v>
      </c>
      <c r="O440" s="118">
        <v>95.4</v>
      </c>
      <c r="P440" s="119">
        <f t="shared" si="9"/>
        <v>7.9</v>
      </c>
      <c r="Q440" s="122" t="s">
        <v>287</v>
      </c>
      <c r="R440" s="121" t="s">
        <v>4071</v>
      </c>
      <c r="S440" s="122">
        <v>7.9</v>
      </c>
      <c r="T440" s="122" t="s">
        <v>404</v>
      </c>
    </row>
    <row r="441" spans="7:20" s="145" customFormat="1" hidden="1">
      <c r="G441" s="152"/>
      <c r="M441" s="114" t="s">
        <v>689</v>
      </c>
      <c r="N441" s="118">
        <v>8.4</v>
      </c>
      <c r="O441" s="118">
        <v>74</v>
      </c>
      <c r="P441" s="119">
        <f t="shared" si="9"/>
        <v>8.6</v>
      </c>
      <c r="Q441" s="122" t="s">
        <v>690</v>
      </c>
      <c r="R441" s="121" t="s">
        <v>4072</v>
      </c>
      <c r="S441" s="122">
        <v>8.6</v>
      </c>
      <c r="T441" s="122" t="s">
        <v>223</v>
      </c>
    </row>
    <row r="442" spans="7:20" s="145" customFormat="1" hidden="1">
      <c r="G442" s="152"/>
      <c r="M442" s="114" t="s">
        <v>688</v>
      </c>
      <c r="N442" s="118">
        <v>10.9</v>
      </c>
      <c r="O442" s="118">
        <v>71.2</v>
      </c>
      <c r="P442" s="119">
        <f t="shared" si="9"/>
        <v>7.94</v>
      </c>
      <c r="Q442" s="122" t="s">
        <v>499</v>
      </c>
      <c r="R442" s="121" t="s">
        <v>3833</v>
      </c>
      <c r="S442" s="122">
        <v>7.94</v>
      </c>
      <c r="T442" s="122" t="s">
        <v>1505</v>
      </c>
    </row>
    <row r="443" spans="7:20" s="145" customFormat="1" hidden="1">
      <c r="G443" s="152"/>
      <c r="M443" s="114" t="s">
        <v>564</v>
      </c>
      <c r="N443" s="118">
        <v>9.8000000000000007</v>
      </c>
      <c r="O443" s="118">
        <v>72.8</v>
      </c>
      <c r="P443" s="119">
        <f t="shared" si="9"/>
        <v>8.6</v>
      </c>
      <c r="Q443" s="122" t="s">
        <v>335</v>
      </c>
      <c r="R443" s="121" t="s">
        <v>4073</v>
      </c>
      <c r="S443" s="122">
        <v>8.6</v>
      </c>
      <c r="T443" s="122" t="s">
        <v>283</v>
      </c>
    </row>
    <row r="444" spans="7:20" s="145" customFormat="1" hidden="1">
      <c r="G444" s="152"/>
      <c r="M444" s="114" t="s">
        <v>565</v>
      </c>
      <c r="N444" s="118">
        <v>6.5</v>
      </c>
      <c r="O444" s="118">
        <v>83.2</v>
      </c>
      <c r="P444" s="119">
        <f t="shared" si="9"/>
        <v>7.75</v>
      </c>
      <c r="Q444" s="122" t="s">
        <v>566</v>
      </c>
      <c r="R444" s="121" t="s">
        <v>4069</v>
      </c>
      <c r="S444" s="122">
        <v>7.75</v>
      </c>
      <c r="T444" s="122" t="s">
        <v>4092</v>
      </c>
    </row>
    <row r="445" spans="7:20" s="145" customFormat="1" hidden="1">
      <c r="G445" s="152"/>
      <c r="M445" s="114" t="s">
        <v>443</v>
      </c>
      <c r="N445" s="118">
        <v>10.5</v>
      </c>
      <c r="O445" s="118">
        <v>72.7</v>
      </c>
      <c r="P445" s="119">
        <f t="shared" si="9"/>
        <v>7.88</v>
      </c>
      <c r="Q445" s="122" t="s">
        <v>444</v>
      </c>
      <c r="R445" s="121" t="s">
        <v>4074</v>
      </c>
      <c r="S445" s="122">
        <v>7.88</v>
      </c>
      <c r="T445" s="122" t="s">
        <v>2549</v>
      </c>
    </row>
    <row r="446" spans="7:20" s="145" customFormat="1" hidden="1">
      <c r="G446" s="152"/>
      <c r="M446" s="114" t="s">
        <v>567</v>
      </c>
      <c r="N446" s="118">
        <v>10.5</v>
      </c>
      <c r="O446" s="118">
        <v>72.7</v>
      </c>
      <c r="P446" s="119">
        <f t="shared" si="9"/>
        <v>7.41</v>
      </c>
      <c r="Q446" s="120" t="s">
        <v>444</v>
      </c>
      <c r="R446" s="121">
        <v>332</v>
      </c>
      <c r="S446" s="122">
        <v>7.41</v>
      </c>
      <c r="T446" s="122" t="s">
        <v>4015</v>
      </c>
    </row>
    <row r="447" spans="7:20" s="145" customFormat="1" hidden="1">
      <c r="G447" s="152"/>
      <c r="M447" s="114" t="s">
        <v>568</v>
      </c>
      <c r="N447" s="118">
        <v>17.5</v>
      </c>
      <c r="O447" s="118">
        <v>0</v>
      </c>
      <c r="P447" s="119">
        <f t="shared" si="9"/>
        <v>8.74</v>
      </c>
      <c r="Q447" s="120" t="s">
        <v>147</v>
      </c>
      <c r="R447" s="121" t="s">
        <v>4218</v>
      </c>
      <c r="S447" s="122">
        <v>8.74</v>
      </c>
      <c r="T447" s="122" t="s">
        <v>1552</v>
      </c>
    </row>
    <row r="448" spans="7:20" s="145" customFormat="1" hidden="1">
      <c r="G448" s="152"/>
      <c r="M448" s="114" t="s">
        <v>447</v>
      </c>
      <c r="N448" s="118">
        <v>7.3</v>
      </c>
      <c r="O448" s="118">
        <v>5.9</v>
      </c>
      <c r="P448" s="119">
        <f t="shared" si="9"/>
        <v>7.71</v>
      </c>
      <c r="Q448" s="122" t="s">
        <v>448</v>
      </c>
      <c r="R448" s="121" t="s">
        <v>3902</v>
      </c>
      <c r="S448" s="122">
        <v>7.71</v>
      </c>
      <c r="T448" s="122" t="s">
        <v>404</v>
      </c>
    </row>
    <row r="449" spans="7:20" s="145" customFormat="1" hidden="1">
      <c r="G449" s="152"/>
      <c r="M449" s="114" t="s">
        <v>831</v>
      </c>
      <c r="N449" s="118">
        <v>7.3</v>
      </c>
      <c r="O449" s="118">
        <v>5.9</v>
      </c>
      <c r="P449" s="119">
        <f t="shared" si="9"/>
        <v>8.81</v>
      </c>
      <c r="Q449" s="122" t="s">
        <v>832</v>
      </c>
      <c r="R449" s="121" t="s">
        <v>3894</v>
      </c>
      <c r="S449" s="122">
        <v>8.81</v>
      </c>
      <c r="T449" s="122" t="s">
        <v>3277</v>
      </c>
    </row>
    <row r="450" spans="7:20" s="145" customFormat="1" hidden="1">
      <c r="G450" s="152"/>
      <c r="M450" s="114" t="s">
        <v>833</v>
      </c>
      <c r="N450" s="118">
        <v>7.3</v>
      </c>
      <c r="O450" s="118">
        <v>5.8</v>
      </c>
      <c r="P450" s="119">
        <f t="shared" si="9"/>
        <v>6.9</v>
      </c>
      <c r="Q450" s="122" t="s">
        <v>44</v>
      </c>
      <c r="R450" s="121" t="s">
        <v>4075</v>
      </c>
      <c r="S450" s="122">
        <v>6.9</v>
      </c>
      <c r="T450" s="122" t="s">
        <v>551</v>
      </c>
    </row>
    <row r="451" spans="7:20" s="145" customFormat="1" hidden="1">
      <c r="G451" s="152"/>
      <c r="M451" s="114" t="s">
        <v>834</v>
      </c>
      <c r="N451" s="118">
        <v>3.3</v>
      </c>
      <c r="O451" s="118">
        <v>2.8</v>
      </c>
      <c r="P451" s="119">
        <f t="shared" si="9"/>
        <v>6.9</v>
      </c>
      <c r="Q451" s="122" t="s">
        <v>56</v>
      </c>
      <c r="R451" s="121" t="s">
        <v>3955</v>
      </c>
      <c r="S451" s="122">
        <v>6.9</v>
      </c>
      <c r="T451" s="122" t="s">
        <v>551</v>
      </c>
    </row>
    <row r="452" spans="7:20" s="145" customFormat="1" hidden="1">
      <c r="G452" s="152"/>
      <c r="M452" s="114" t="s">
        <v>835</v>
      </c>
      <c r="N452" s="118">
        <v>3.3</v>
      </c>
      <c r="O452" s="118">
        <v>2.8</v>
      </c>
      <c r="P452" s="119">
        <f t="shared" si="9"/>
        <v>8.9</v>
      </c>
      <c r="Q452" s="120" t="s">
        <v>56</v>
      </c>
      <c r="R452" s="121" t="s">
        <v>3955</v>
      </c>
      <c r="S452" s="122">
        <v>8.9</v>
      </c>
      <c r="T452" s="122" t="s">
        <v>797</v>
      </c>
    </row>
    <row r="453" spans="7:20" s="145" customFormat="1" hidden="1">
      <c r="G453" s="152"/>
      <c r="M453" s="114" t="s">
        <v>836</v>
      </c>
      <c r="N453" s="118">
        <v>4.3</v>
      </c>
      <c r="O453" s="118">
        <v>3.2</v>
      </c>
      <c r="P453" s="119">
        <f t="shared" si="9"/>
        <v>7.1</v>
      </c>
      <c r="Q453" s="122" t="s">
        <v>710</v>
      </c>
      <c r="R453" s="121" t="s">
        <v>4295</v>
      </c>
      <c r="S453" s="122">
        <v>7.1</v>
      </c>
      <c r="T453" s="122" t="s">
        <v>514</v>
      </c>
    </row>
    <row r="454" spans="7:20" s="145" customFormat="1" hidden="1">
      <c r="G454" s="152"/>
      <c r="M454" s="114" t="s">
        <v>705</v>
      </c>
      <c r="N454" s="118">
        <v>4.0999999999999996</v>
      </c>
      <c r="O454" s="118">
        <v>3.5</v>
      </c>
      <c r="P454" s="119">
        <f t="shared" si="9"/>
        <v>6</v>
      </c>
      <c r="Q454" s="120" t="s">
        <v>56</v>
      </c>
      <c r="R454" s="121" t="s">
        <v>4295</v>
      </c>
      <c r="S454" s="122">
        <v>6</v>
      </c>
      <c r="T454" s="122" t="s">
        <v>4016</v>
      </c>
    </row>
    <row r="455" spans="7:20" s="145" customFormat="1" hidden="1">
      <c r="G455" s="152"/>
      <c r="M455" s="114" t="s">
        <v>706</v>
      </c>
      <c r="N455" s="118">
        <v>2.1</v>
      </c>
      <c r="O455" s="118">
        <v>1.3</v>
      </c>
      <c r="P455" s="119">
        <v>3.7</v>
      </c>
      <c r="Q455" s="122" t="s">
        <v>166</v>
      </c>
      <c r="R455" s="121" t="s">
        <v>4296</v>
      </c>
      <c r="S455" s="122">
        <v>8.8000000000000007</v>
      </c>
      <c r="T455" s="122" t="s">
        <v>797</v>
      </c>
    </row>
    <row r="456" spans="7:20" s="145" customFormat="1" hidden="1">
      <c r="G456" s="152"/>
      <c r="M456" s="114" t="s">
        <v>707</v>
      </c>
      <c r="N456" s="118">
        <v>3.9</v>
      </c>
      <c r="O456" s="118">
        <v>2.6</v>
      </c>
      <c r="P456" s="119">
        <v>5.8</v>
      </c>
      <c r="Q456" s="122" t="s">
        <v>343</v>
      </c>
      <c r="R456" s="121" t="s">
        <v>4289</v>
      </c>
      <c r="S456" s="122">
        <v>9</v>
      </c>
      <c r="T456" s="122" t="s">
        <v>377</v>
      </c>
    </row>
    <row r="457" spans="7:20" s="145" customFormat="1" hidden="1">
      <c r="G457" s="152"/>
      <c r="M457" s="114" t="s">
        <v>708</v>
      </c>
      <c r="N457" s="118">
        <v>1.2</v>
      </c>
      <c r="O457" s="118">
        <v>22.2</v>
      </c>
      <c r="P457" s="119">
        <f t="shared" si="9"/>
        <v>9.1</v>
      </c>
      <c r="Q457" s="120" t="s">
        <v>30</v>
      </c>
      <c r="R457" s="121" t="s">
        <v>4119</v>
      </c>
      <c r="S457" s="122">
        <v>9.1</v>
      </c>
      <c r="T457" s="122" t="s">
        <v>141</v>
      </c>
    </row>
    <row r="458" spans="7:20" s="145" customFormat="1" hidden="1">
      <c r="G458" s="152"/>
      <c r="M458" s="114" t="s">
        <v>709</v>
      </c>
      <c r="N458" s="118">
        <v>0.7</v>
      </c>
      <c r="O458" s="118">
        <v>20</v>
      </c>
      <c r="P458" s="119">
        <f t="shared" ref="P458:P521" si="10">SUM(S458:T458)</f>
        <v>9.1</v>
      </c>
      <c r="Q458" s="120" t="s">
        <v>30</v>
      </c>
      <c r="R458" s="121" t="s">
        <v>4197</v>
      </c>
      <c r="S458" s="122">
        <v>9.1</v>
      </c>
      <c r="T458" s="122" t="s">
        <v>141</v>
      </c>
    </row>
    <row r="459" spans="7:20" s="145" customFormat="1" hidden="1">
      <c r="G459" s="152"/>
      <c r="M459" s="114" t="s">
        <v>842</v>
      </c>
      <c r="N459" s="118">
        <v>6.2</v>
      </c>
      <c r="O459" s="118">
        <v>54.3</v>
      </c>
      <c r="P459" s="119">
        <f t="shared" si="10"/>
        <v>9.1</v>
      </c>
      <c r="Q459" s="122" t="s">
        <v>843</v>
      </c>
      <c r="R459" s="121" t="s">
        <v>4175</v>
      </c>
      <c r="S459" s="120">
        <v>9.1</v>
      </c>
      <c r="T459" s="120" t="s">
        <v>141</v>
      </c>
    </row>
    <row r="460" spans="7:20" s="145" customFormat="1" hidden="1">
      <c r="G460" s="152"/>
      <c r="M460" s="114" t="s">
        <v>844</v>
      </c>
      <c r="N460" s="118">
        <v>2.9</v>
      </c>
      <c r="O460" s="118">
        <v>3.5</v>
      </c>
      <c r="P460" s="119">
        <f t="shared" si="10"/>
        <v>6.69</v>
      </c>
      <c r="Q460" s="122" t="s">
        <v>213</v>
      </c>
      <c r="R460" s="121" t="s">
        <v>4289</v>
      </c>
      <c r="S460" s="122">
        <v>6.69</v>
      </c>
      <c r="T460" s="122" t="s">
        <v>4017</v>
      </c>
    </row>
    <row r="461" spans="7:20" s="145" customFormat="1" hidden="1">
      <c r="G461" s="152"/>
      <c r="M461" s="114" t="s">
        <v>845</v>
      </c>
      <c r="N461" s="118">
        <v>3.5</v>
      </c>
      <c r="O461" s="118">
        <v>4.0999999999999996</v>
      </c>
      <c r="P461" s="119">
        <f t="shared" si="10"/>
        <v>7.14</v>
      </c>
      <c r="Q461" s="122" t="s">
        <v>213</v>
      </c>
      <c r="R461" s="121" t="s">
        <v>3953</v>
      </c>
      <c r="S461" s="122">
        <v>7.14</v>
      </c>
      <c r="T461" s="122" t="s">
        <v>3079</v>
      </c>
    </row>
    <row r="462" spans="7:20" s="145" customFormat="1" hidden="1">
      <c r="G462" s="152"/>
      <c r="M462" s="114" t="s">
        <v>846</v>
      </c>
      <c r="N462" s="118">
        <v>1.7</v>
      </c>
      <c r="O462" s="118">
        <v>10.1</v>
      </c>
      <c r="P462" s="119">
        <f t="shared" si="10"/>
        <v>8.6999999999999993</v>
      </c>
      <c r="Q462" s="122" t="s">
        <v>982</v>
      </c>
      <c r="R462" s="121" t="s">
        <v>3972</v>
      </c>
      <c r="S462" s="122">
        <v>8.6999999999999993</v>
      </c>
      <c r="T462" s="122" t="s">
        <v>797</v>
      </c>
    </row>
    <row r="463" spans="7:20" s="145" customFormat="1" hidden="1">
      <c r="G463" s="152"/>
      <c r="M463" s="114" t="s">
        <v>847</v>
      </c>
      <c r="N463" s="118">
        <v>1.7</v>
      </c>
      <c r="O463" s="118">
        <v>10.199999999999999</v>
      </c>
      <c r="P463" s="119">
        <f t="shared" si="10"/>
        <v>6.58</v>
      </c>
      <c r="Q463" s="122" t="s">
        <v>595</v>
      </c>
      <c r="R463" s="121" t="s">
        <v>3962</v>
      </c>
      <c r="S463" s="122">
        <v>6.58</v>
      </c>
      <c r="T463" s="122" t="s">
        <v>910</v>
      </c>
    </row>
    <row r="464" spans="7:20" s="145" customFormat="1" hidden="1">
      <c r="G464" s="152"/>
      <c r="M464" s="114" t="s">
        <v>848</v>
      </c>
      <c r="N464" s="118">
        <v>8.1</v>
      </c>
      <c r="O464" s="118">
        <v>84.9</v>
      </c>
      <c r="P464" s="119">
        <f t="shared" si="10"/>
        <v>8.5</v>
      </c>
      <c r="Q464" s="114"/>
      <c r="R464" s="121" t="s">
        <v>4290</v>
      </c>
      <c r="S464" s="122">
        <v>8.5</v>
      </c>
      <c r="T464" s="122" t="s">
        <v>1146</v>
      </c>
    </row>
    <row r="465" spans="7:20" s="145" customFormat="1" hidden="1">
      <c r="G465" s="152"/>
      <c r="M465" s="114" t="s">
        <v>849</v>
      </c>
      <c r="N465" s="118">
        <v>20.5</v>
      </c>
      <c r="O465" s="118">
        <v>63</v>
      </c>
      <c r="P465" s="119">
        <f t="shared" si="10"/>
        <v>8</v>
      </c>
      <c r="Q465" s="122" t="s">
        <v>468</v>
      </c>
      <c r="R465" s="121" t="s">
        <v>3895</v>
      </c>
      <c r="S465" s="122">
        <v>8</v>
      </c>
      <c r="T465" s="122" t="s">
        <v>452</v>
      </c>
    </row>
    <row r="466" spans="7:20" s="145" customFormat="1" hidden="1">
      <c r="G466" s="152"/>
      <c r="M466" s="114" t="s">
        <v>987</v>
      </c>
      <c r="N466" s="118">
        <v>14.4</v>
      </c>
      <c r="O466" s="118">
        <v>57.3</v>
      </c>
      <c r="P466" s="119">
        <f t="shared" si="10"/>
        <v>7.4</v>
      </c>
      <c r="Q466" s="122" t="s">
        <v>129</v>
      </c>
      <c r="R466" s="121" t="s">
        <v>4291</v>
      </c>
      <c r="S466" s="122">
        <v>7.4</v>
      </c>
      <c r="T466" s="122" t="s">
        <v>404</v>
      </c>
    </row>
    <row r="467" spans="7:20" s="145" customFormat="1" hidden="1">
      <c r="G467" s="152"/>
      <c r="M467" s="114" t="s">
        <v>853</v>
      </c>
      <c r="N467" s="118">
        <v>15.9</v>
      </c>
      <c r="O467" s="118">
        <v>4.9000000000000004</v>
      </c>
      <c r="P467" s="119">
        <f t="shared" si="10"/>
        <v>9.1</v>
      </c>
      <c r="Q467" s="122" t="s">
        <v>340</v>
      </c>
      <c r="R467" s="121" t="s">
        <v>3828</v>
      </c>
      <c r="S467" s="122">
        <v>9.1</v>
      </c>
      <c r="T467" s="122" t="s">
        <v>466</v>
      </c>
    </row>
    <row r="468" spans="7:20" s="145" customFormat="1" hidden="1">
      <c r="G468" s="152"/>
      <c r="M468" s="114" t="s">
        <v>854</v>
      </c>
      <c r="N468" s="118">
        <v>18.3</v>
      </c>
      <c r="O468" s="118">
        <v>8.5</v>
      </c>
      <c r="P468" s="119">
        <f t="shared" si="10"/>
        <v>9.1</v>
      </c>
      <c r="Q468" s="122" t="s">
        <v>855</v>
      </c>
      <c r="R468" s="121" t="s">
        <v>4543</v>
      </c>
      <c r="S468" s="122">
        <v>9.1</v>
      </c>
      <c r="T468" s="122" t="s">
        <v>466</v>
      </c>
    </row>
    <row r="469" spans="7:20" s="145" customFormat="1" hidden="1">
      <c r="G469" s="152"/>
      <c r="M469" s="114" t="s">
        <v>990</v>
      </c>
      <c r="N469" s="118">
        <v>28.5</v>
      </c>
      <c r="O469" s="118">
        <v>0.1</v>
      </c>
      <c r="P469" s="119">
        <f t="shared" si="10"/>
        <v>7.58</v>
      </c>
      <c r="Q469" s="122" t="s">
        <v>991</v>
      </c>
      <c r="R469" s="121" t="s">
        <v>4292</v>
      </c>
      <c r="S469" s="122">
        <v>7.58</v>
      </c>
      <c r="T469" s="122" t="s">
        <v>2374</v>
      </c>
    </row>
    <row r="470" spans="7:20" s="145" customFormat="1" hidden="1">
      <c r="G470" s="152"/>
      <c r="M470" s="114" t="s">
        <v>992</v>
      </c>
      <c r="N470" s="118">
        <v>26.5</v>
      </c>
      <c r="O470" s="118">
        <v>0.1</v>
      </c>
      <c r="P470" s="119">
        <f t="shared" si="10"/>
        <v>7.17</v>
      </c>
      <c r="Q470" s="122" t="s">
        <v>993</v>
      </c>
      <c r="R470" s="121" t="s">
        <v>4072</v>
      </c>
      <c r="S470" s="122">
        <v>7.17</v>
      </c>
      <c r="T470" s="122" t="s">
        <v>4014</v>
      </c>
    </row>
    <row r="471" spans="7:20" s="145" customFormat="1" hidden="1">
      <c r="G471" s="152"/>
      <c r="M471" s="114" t="s">
        <v>860</v>
      </c>
      <c r="N471" s="118">
        <v>17.100000000000001</v>
      </c>
      <c r="O471" s="118">
        <v>0.1</v>
      </c>
      <c r="P471" s="119">
        <f t="shared" si="10"/>
        <v>7.63</v>
      </c>
      <c r="Q471" s="122" t="s">
        <v>861</v>
      </c>
      <c r="R471" s="121" t="s">
        <v>3900</v>
      </c>
      <c r="S471" s="122">
        <v>7.63</v>
      </c>
      <c r="T471" s="122" t="s">
        <v>260</v>
      </c>
    </row>
    <row r="472" spans="7:20" s="145" customFormat="1" hidden="1">
      <c r="G472" s="152"/>
      <c r="M472" s="114" t="s">
        <v>862</v>
      </c>
      <c r="N472" s="118">
        <v>23.9</v>
      </c>
      <c r="O472" s="118">
        <v>1.1000000000000001</v>
      </c>
      <c r="P472" s="119">
        <f t="shared" si="10"/>
        <v>8.4</v>
      </c>
      <c r="Q472" s="122" t="s">
        <v>863</v>
      </c>
      <c r="R472" s="121" t="s">
        <v>4222</v>
      </c>
      <c r="S472" s="122">
        <v>8.4</v>
      </c>
      <c r="T472" s="122" t="s">
        <v>1146</v>
      </c>
    </row>
    <row r="473" spans="7:20" s="145" customFormat="1" hidden="1">
      <c r="G473" s="152"/>
      <c r="M473" s="114" t="s">
        <v>864</v>
      </c>
      <c r="N473" s="118">
        <v>25</v>
      </c>
      <c r="O473" s="118">
        <v>1.1000000000000001</v>
      </c>
      <c r="P473" s="119">
        <f t="shared" si="10"/>
        <v>8.9</v>
      </c>
      <c r="Q473" s="122" t="s">
        <v>865</v>
      </c>
      <c r="R473" s="121" t="s">
        <v>4293</v>
      </c>
      <c r="S473" s="122">
        <v>8.9</v>
      </c>
      <c r="T473" s="122" t="s">
        <v>728</v>
      </c>
    </row>
    <row r="474" spans="7:20" s="145" customFormat="1" hidden="1">
      <c r="G474" s="152"/>
      <c r="M474" s="114" t="s">
        <v>998</v>
      </c>
      <c r="N474" s="118">
        <v>21</v>
      </c>
      <c r="O474" s="118">
        <v>10.3</v>
      </c>
      <c r="P474" s="119">
        <f t="shared" si="10"/>
        <v>8.6999999999999993</v>
      </c>
      <c r="Q474" s="122" t="s">
        <v>999</v>
      </c>
      <c r="R474" s="121" t="s">
        <v>3900</v>
      </c>
      <c r="S474" s="122">
        <v>8.6999999999999993</v>
      </c>
      <c r="T474" s="122" t="s">
        <v>377</v>
      </c>
    </row>
    <row r="475" spans="7:20" s="145" customFormat="1" hidden="1">
      <c r="G475" s="152"/>
      <c r="M475" s="114" t="s">
        <v>1000</v>
      </c>
      <c r="N475" s="118">
        <v>21.9</v>
      </c>
      <c r="O475" s="118">
        <v>10.3</v>
      </c>
      <c r="P475" s="119">
        <f t="shared" si="10"/>
        <v>6.51</v>
      </c>
      <c r="Q475" s="122" t="s">
        <v>1001</v>
      </c>
      <c r="R475" s="121" t="s">
        <v>4227</v>
      </c>
      <c r="S475" s="122">
        <v>6.51</v>
      </c>
      <c r="T475" s="122" t="s">
        <v>1696</v>
      </c>
    </row>
    <row r="476" spans="7:20" s="145" customFormat="1" hidden="1">
      <c r="G476" s="152"/>
      <c r="M476" s="114" t="s">
        <v>1002</v>
      </c>
      <c r="N476" s="118">
        <v>13.1</v>
      </c>
      <c r="O476" s="118">
        <v>20.9</v>
      </c>
      <c r="P476" s="119">
        <f t="shared" si="10"/>
        <v>7.09</v>
      </c>
      <c r="Q476" s="122" t="s">
        <v>221</v>
      </c>
      <c r="R476" s="121" t="s">
        <v>4045</v>
      </c>
      <c r="S476" s="122">
        <v>7.09</v>
      </c>
      <c r="T476" s="122" t="s">
        <v>3054</v>
      </c>
    </row>
    <row r="477" spans="7:20" s="145" customFormat="1" hidden="1">
      <c r="G477" s="152"/>
      <c r="M477" s="114" t="s">
        <v>1003</v>
      </c>
      <c r="N477" s="118">
        <v>13.6</v>
      </c>
      <c r="O477" s="118">
        <v>28.3</v>
      </c>
      <c r="P477" s="119">
        <f t="shared" si="10"/>
        <v>6.4</v>
      </c>
      <c r="Q477" s="122" t="s">
        <v>604</v>
      </c>
      <c r="R477" s="121" t="s">
        <v>4144</v>
      </c>
      <c r="S477" s="122">
        <v>6.4</v>
      </c>
      <c r="T477" s="122" t="s">
        <v>299</v>
      </c>
    </row>
    <row r="478" spans="7:20" s="145" customFormat="1" hidden="1">
      <c r="G478" s="152"/>
      <c r="M478" s="114" t="s">
        <v>1004</v>
      </c>
      <c r="N478" s="118">
        <v>12.5</v>
      </c>
      <c r="O478" s="118">
        <v>23.4</v>
      </c>
      <c r="P478" s="119">
        <f t="shared" si="10"/>
        <v>7.51</v>
      </c>
      <c r="Q478" s="120" t="s">
        <v>147</v>
      </c>
      <c r="R478" s="121" t="s">
        <v>4046</v>
      </c>
      <c r="S478" s="122">
        <v>7.51</v>
      </c>
      <c r="T478" s="122" t="s">
        <v>212</v>
      </c>
    </row>
    <row r="479" spans="7:20" s="145" customFormat="1" hidden="1">
      <c r="G479" s="152"/>
      <c r="M479" s="114" t="s">
        <v>1005</v>
      </c>
      <c r="N479" s="118">
        <v>14.2</v>
      </c>
      <c r="O479" s="118">
        <v>18.7</v>
      </c>
      <c r="P479" s="119">
        <f t="shared" si="10"/>
        <v>5.78</v>
      </c>
      <c r="Q479" s="122" t="s">
        <v>1006</v>
      </c>
      <c r="R479" s="121" t="s">
        <v>4263</v>
      </c>
      <c r="S479" s="122">
        <v>5.78</v>
      </c>
      <c r="T479" s="122" t="s">
        <v>675</v>
      </c>
    </row>
    <row r="480" spans="7:20" s="145" customFormat="1" hidden="1">
      <c r="G480" s="152"/>
      <c r="M480" s="114" t="s">
        <v>876</v>
      </c>
      <c r="N480" s="118">
        <v>13.5</v>
      </c>
      <c r="O480" s="118">
        <v>31.2</v>
      </c>
      <c r="P480" s="119">
        <f t="shared" si="10"/>
        <v>7.81</v>
      </c>
      <c r="Q480" s="122" t="s">
        <v>371</v>
      </c>
      <c r="R480" s="121" t="s">
        <v>3916</v>
      </c>
      <c r="S480" s="122">
        <v>7.81</v>
      </c>
      <c r="T480" s="122" t="s">
        <v>50</v>
      </c>
    </row>
    <row r="481" spans="7:20" s="145" customFormat="1" hidden="1">
      <c r="G481" s="152"/>
      <c r="M481" s="114" t="s">
        <v>877</v>
      </c>
      <c r="N481" s="118">
        <v>16.3</v>
      </c>
      <c r="O481" s="118">
        <v>21.2</v>
      </c>
      <c r="P481" s="119">
        <f t="shared" si="10"/>
        <v>6.35</v>
      </c>
      <c r="Q481" s="122" t="s">
        <v>245</v>
      </c>
      <c r="R481" s="121" t="s">
        <v>4152</v>
      </c>
      <c r="S481" s="122">
        <v>6.35</v>
      </c>
      <c r="T481" s="122" t="s">
        <v>4017</v>
      </c>
    </row>
    <row r="482" spans="7:20" s="145" customFormat="1" hidden="1">
      <c r="G482" s="152"/>
      <c r="M482" s="114" t="s">
        <v>878</v>
      </c>
      <c r="N482" s="118">
        <v>10.4</v>
      </c>
      <c r="O482" s="118">
        <v>19.2</v>
      </c>
      <c r="P482" s="119">
        <f t="shared" si="10"/>
        <v>8.5500000000000007</v>
      </c>
      <c r="Q482" s="122" t="s">
        <v>240</v>
      </c>
      <c r="R482" s="121" t="s">
        <v>4547</v>
      </c>
      <c r="S482" s="122">
        <v>8.5500000000000007</v>
      </c>
      <c r="T482" s="122" t="s">
        <v>1661</v>
      </c>
    </row>
    <row r="483" spans="7:20" s="145" customFormat="1" hidden="1">
      <c r="G483" s="152"/>
      <c r="M483" s="114" t="s">
        <v>879</v>
      </c>
      <c r="N483" s="118">
        <v>0.6</v>
      </c>
      <c r="O483" s="118">
        <v>0.6</v>
      </c>
      <c r="P483" s="119">
        <f t="shared" si="10"/>
        <v>6.9</v>
      </c>
      <c r="Q483" s="122" t="s">
        <v>880</v>
      </c>
      <c r="R483" s="121" t="s">
        <v>4047</v>
      </c>
      <c r="S483" s="122">
        <v>6.9</v>
      </c>
      <c r="T483" s="122" t="s">
        <v>1098</v>
      </c>
    </row>
    <row r="484" spans="7:20" s="145" customFormat="1" hidden="1">
      <c r="G484" s="152"/>
      <c r="M484" s="114" t="s">
        <v>753</v>
      </c>
      <c r="N484" s="118">
        <v>0.4</v>
      </c>
      <c r="O484" s="118">
        <v>0.5</v>
      </c>
      <c r="P484" s="119">
        <f t="shared" si="10"/>
        <v>8.4</v>
      </c>
      <c r="Q484" s="122" t="s">
        <v>754</v>
      </c>
      <c r="R484" s="121" t="s">
        <v>4048</v>
      </c>
      <c r="S484" s="122">
        <v>8.4</v>
      </c>
      <c r="T484" s="122" t="s">
        <v>797</v>
      </c>
    </row>
    <row r="485" spans="7:20" s="145" customFormat="1" hidden="1">
      <c r="G485" s="152"/>
      <c r="M485" s="114" t="s">
        <v>631</v>
      </c>
      <c r="N485" s="118">
        <v>0.5</v>
      </c>
      <c r="O485" s="118">
        <v>0.8</v>
      </c>
      <c r="P485" s="119">
        <f t="shared" si="10"/>
        <v>5.39</v>
      </c>
      <c r="Q485" s="122" t="s">
        <v>632</v>
      </c>
      <c r="R485" s="121" t="s">
        <v>4049</v>
      </c>
      <c r="S485" s="122">
        <v>5.39</v>
      </c>
      <c r="T485" s="122" t="s">
        <v>4018</v>
      </c>
    </row>
    <row r="486" spans="7:20" s="145" customFormat="1" hidden="1">
      <c r="G486" s="152"/>
      <c r="M486" s="114" t="s">
        <v>633</v>
      </c>
      <c r="N486" s="118">
        <v>0.6</v>
      </c>
      <c r="O486" s="118">
        <v>0.6</v>
      </c>
      <c r="P486" s="119">
        <f t="shared" si="10"/>
        <v>7.33</v>
      </c>
      <c r="Q486" s="122" t="s">
        <v>880</v>
      </c>
      <c r="R486" s="121" t="s">
        <v>4047</v>
      </c>
      <c r="S486" s="122">
        <v>7.33</v>
      </c>
      <c r="T486" s="122" t="s">
        <v>2460</v>
      </c>
    </row>
    <row r="487" spans="7:20" s="145" customFormat="1" hidden="1">
      <c r="G487" s="152"/>
      <c r="M487" s="114" t="s">
        <v>634</v>
      </c>
      <c r="N487" s="118">
        <v>0.6</v>
      </c>
      <c r="O487" s="120" t="s">
        <v>30</v>
      </c>
      <c r="P487" s="119">
        <f t="shared" si="10"/>
        <v>5.64</v>
      </c>
      <c r="Q487" s="122" t="s">
        <v>635</v>
      </c>
      <c r="R487" s="121" t="s">
        <v>4050</v>
      </c>
      <c r="S487" s="122">
        <v>5.64</v>
      </c>
      <c r="T487" s="122" t="s">
        <v>704</v>
      </c>
    </row>
    <row r="488" spans="7:20" s="145" customFormat="1" hidden="1">
      <c r="G488" s="152"/>
      <c r="M488" s="114" t="s">
        <v>501</v>
      </c>
      <c r="N488" s="118">
        <v>7.1</v>
      </c>
      <c r="O488" s="118">
        <v>8.3000000000000007</v>
      </c>
      <c r="P488" s="119">
        <f t="shared" si="10"/>
        <v>9.0299999999999994</v>
      </c>
      <c r="Q488" s="122" t="s">
        <v>452</v>
      </c>
      <c r="R488" s="121" t="s">
        <v>4051</v>
      </c>
      <c r="S488" s="122">
        <v>9.0299999999999994</v>
      </c>
      <c r="T488" s="122" t="s">
        <v>1615</v>
      </c>
    </row>
    <row r="489" spans="7:20" s="145" customFormat="1" hidden="1">
      <c r="G489" s="152"/>
      <c r="M489" s="114" t="s">
        <v>636</v>
      </c>
      <c r="N489" s="118">
        <v>1.1000000000000001</v>
      </c>
      <c r="O489" s="118">
        <v>2.8</v>
      </c>
      <c r="P489" s="119">
        <f t="shared" si="10"/>
        <v>6.77</v>
      </c>
      <c r="Q489" s="122" t="s">
        <v>575</v>
      </c>
      <c r="R489" s="121" t="s">
        <v>4420</v>
      </c>
      <c r="S489" s="122">
        <v>6.77</v>
      </c>
      <c r="T489" s="122" t="s">
        <v>558</v>
      </c>
    </row>
    <row r="490" spans="7:20" s="145" customFormat="1" hidden="1">
      <c r="G490" s="152"/>
      <c r="M490" s="114" t="s">
        <v>637</v>
      </c>
      <c r="N490" s="118">
        <v>1.8</v>
      </c>
      <c r="O490" s="118">
        <v>4.4000000000000004</v>
      </c>
      <c r="P490" s="119">
        <f t="shared" si="10"/>
        <v>7.45</v>
      </c>
      <c r="Q490" s="122" t="s">
        <v>575</v>
      </c>
      <c r="R490" s="121" t="s">
        <v>3778</v>
      </c>
      <c r="S490" s="122">
        <v>7.45</v>
      </c>
      <c r="T490" s="122" t="s">
        <v>548</v>
      </c>
    </row>
    <row r="491" spans="7:20" s="145" customFormat="1" hidden="1">
      <c r="G491" s="152"/>
      <c r="M491" s="114" t="s">
        <v>638</v>
      </c>
      <c r="N491" s="118">
        <v>1</v>
      </c>
      <c r="O491" s="118">
        <v>1.4</v>
      </c>
      <c r="P491" s="119">
        <f t="shared" si="10"/>
        <v>8.3699999999999992</v>
      </c>
      <c r="Q491" s="120" t="s">
        <v>30</v>
      </c>
      <c r="R491" s="121" t="s">
        <v>4052</v>
      </c>
      <c r="S491" s="122">
        <v>8.3699999999999992</v>
      </c>
      <c r="T491" s="122" t="s">
        <v>738</v>
      </c>
    </row>
    <row r="492" spans="7:20" s="145" customFormat="1" hidden="1">
      <c r="G492" s="152"/>
      <c r="M492" s="114" t="s">
        <v>505</v>
      </c>
      <c r="N492" s="118">
        <v>1.5</v>
      </c>
      <c r="O492" s="118">
        <v>2.2999999999999998</v>
      </c>
      <c r="P492" s="119">
        <f t="shared" si="10"/>
        <v>7.26</v>
      </c>
      <c r="Q492" s="120" t="s">
        <v>51</v>
      </c>
      <c r="R492" s="121" t="s">
        <v>4420</v>
      </c>
      <c r="S492" s="122">
        <v>7.26</v>
      </c>
      <c r="T492" s="122" t="s">
        <v>1505</v>
      </c>
    </row>
    <row r="493" spans="7:20" s="145" customFormat="1" hidden="1">
      <c r="G493" s="152"/>
      <c r="M493" s="114" t="s">
        <v>506</v>
      </c>
      <c r="N493" s="118">
        <v>2.4</v>
      </c>
      <c r="O493" s="118">
        <v>4.0999999999999996</v>
      </c>
      <c r="P493" s="119">
        <f t="shared" si="10"/>
        <v>5.8</v>
      </c>
      <c r="Q493" s="120" t="s">
        <v>51</v>
      </c>
      <c r="R493" s="121" t="s">
        <v>4554</v>
      </c>
      <c r="S493" s="122">
        <v>5.8</v>
      </c>
      <c r="T493" s="122" t="s">
        <v>666</v>
      </c>
    </row>
    <row r="494" spans="7:20" s="145" customFormat="1" hidden="1">
      <c r="G494" s="152"/>
      <c r="M494" s="114" t="s">
        <v>639</v>
      </c>
      <c r="N494" s="118">
        <v>0.8</v>
      </c>
      <c r="O494" s="118">
        <v>2.2999999999999998</v>
      </c>
      <c r="P494" s="119">
        <f t="shared" si="10"/>
        <v>8</v>
      </c>
      <c r="Q494" s="120" t="s">
        <v>30</v>
      </c>
      <c r="R494" s="121" t="s">
        <v>3780</v>
      </c>
      <c r="S494" s="122">
        <v>8</v>
      </c>
      <c r="T494" s="122" t="s">
        <v>338</v>
      </c>
    </row>
    <row r="495" spans="7:20" s="145" customFormat="1" hidden="1">
      <c r="G495" s="152"/>
      <c r="M495" s="114" t="s">
        <v>640</v>
      </c>
      <c r="N495" s="118">
        <v>0.9</v>
      </c>
      <c r="O495" s="118">
        <v>7.9</v>
      </c>
      <c r="P495" s="119">
        <f t="shared" si="10"/>
        <v>6.4</v>
      </c>
      <c r="Q495" s="122" t="s">
        <v>894</v>
      </c>
      <c r="R495" s="121" t="s">
        <v>4551</v>
      </c>
      <c r="S495" s="122">
        <v>6.4</v>
      </c>
      <c r="T495" s="122" t="s">
        <v>403</v>
      </c>
    </row>
    <row r="496" spans="7:20" s="145" customFormat="1" hidden="1">
      <c r="G496" s="152"/>
      <c r="M496" s="114" t="s">
        <v>895</v>
      </c>
      <c r="N496" s="118">
        <v>1.1000000000000001</v>
      </c>
      <c r="O496" s="118">
        <v>3.7</v>
      </c>
      <c r="P496" s="119">
        <f t="shared" si="10"/>
        <v>6.8</v>
      </c>
      <c r="Q496" s="120" t="s">
        <v>30</v>
      </c>
      <c r="R496" s="121" t="s">
        <v>4225</v>
      </c>
      <c r="S496" s="122">
        <v>6.8</v>
      </c>
      <c r="T496" s="122" t="s">
        <v>1098</v>
      </c>
    </row>
    <row r="497" spans="7:20" s="145" customFormat="1" hidden="1">
      <c r="G497" s="152"/>
      <c r="M497" s="114" t="s">
        <v>896</v>
      </c>
      <c r="N497" s="118">
        <v>0.8</v>
      </c>
      <c r="O497" s="118">
        <v>3.2</v>
      </c>
      <c r="P497" s="119">
        <f t="shared" si="10"/>
        <v>7.3</v>
      </c>
      <c r="Q497" s="120" t="s">
        <v>30</v>
      </c>
      <c r="R497" s="121" t="s">
        <v>4538</v>
      </c>
      <c r="S497" s="122">
        <v>7.3</v>
      </c>
      <c r="T497" s="122" t="s">
        <v>254</v>
      </c>
    </row>
    <row r="498" spans="7:20" s="145" customFormat="1" hidden="1">
      <c r="G498" s="152"/>
      <c r="M498" s="114" t="s">
        <v>897</v>
      </c>
      <c r="N498" s="118">
        <v>1.2</v>
      </c>
      <c r="O498" s="118">
        <v>4.8</v>
      </c>
      <c r="P498" s="119">
        <f t="shared" si="10"/>
        <v>8.1199999999999992</v>
      </c>
      <c r="Q498" s="120" t="s">
        <v>30</v>
      </c>
      <c r="R498" s="121" t="s">
        <v>4540</v>
      </c>
      <c r="S498" s="122">
        <v>8.1199999999999992</v>
      </c>
      <c r="T498" s="122" t="s">
        <v>1552</v>
      </c>
    </row>
    <row r="499" spans="7:20" s="145" customFormat="1" hidden="1">
      <c r="G499" s="152"/>
      <c r="M499" s="114" t="s">
        <v>898</v>
      </c>
      <c r="N499" s="118">
        <v>5</v>
      </c>
      <c r="O499" s="118">
        <v>57.5</v>
      </c>
      <c r="P499" s="119">
        <f t="shared" si="10"/>
        <v>8.8000000000000007</v>
      </c>
      <c r="Q499" s="122" t="s">
        <v>899</v>
      </c>
      <c r="R499" s="121" t="s">
        <v>4053</v>
      </c>
      <c r="S499" s="122">
        <v>8.8000000000000007</v>
      </c>
      <c r="T499" s="122" t="s">
        <v>466</v>
      </c>
    </row>
    <row r="500" spans="7:20" s="145" customFormat="1" hidden="1">
      <c r="G500" s="152"/>
      <c r="M500" s="114" t="s">
        <v>900</v>
      </c>
      <c r="N500" s="118">
        <v>8.6999999999999993</v>
      </c>
      <c r="O500" s="118">
        <v>55.7</v>
      </c>
      <c r="P500" s="119">
        <f t="shared" si="10"/>
        <v>8.6999999999999993</v>
      </c>
      <c r="Q500" s="122" t="s">
        <v>901</v>
      </c>
      <c r="R500" s="121" t="s">
        <v>4054</v>
      </c>
      <c r="S500" s="122">
        <v>8.6999999999999993</v>
      </c>
      <c r="T500" s="122" t="s">
        <v>4019</v>
      </c>
    </row>
    <row r="501" spans="7:20" s="145" customFormat="1" hidden="1">
      <c r="G501" s="152"/>
      <c r="M501" s="114" t="s">
        <v>902</v>
      </c>
      <c r="N501" s="118">
        <v>4.4000000000000004</v>
      </c>
      <c r="O501" s="118">
        <v>65.900000000000006</v>
      </c>
      <c r="P501" s="119">
        <f t="shared" si="10"/>
        <v>1.7</v>
      </c>
      <c r="Q501" s="122" t="s">
        <v>903</v>
      </c>
      <c r="R501" s="121" t="s">
        <v>4055</v>
      </c>
      <c r="S501" s="122">
        <v>1.7</v>
      </c>
      <c r="T501" s="122" t="s">
        <v>4020</v>
      </c>
    </row>
    <row r="502" spans="7:20" s="145" customFormat="1" hidden="1">
      <c r="G502" s="152"/>
      <c r="M502" s="114" t="s">
        <v>904</v>
      </c>
      <c r="N502" s="118">
        <v>4.2</v>
      </c>
      <c r="O502" s="118">
        <v>46.8</v>
      </c>
      <c r="P502" s="119">
        <f t="shared" si="10"/>
        <v>6.05</v>
      </c>
      <c r="Q502" s="122" t="s">
        <v>905</v>
      </c>
      <c r="R502" s="121" t="s">
        <v>4070</v>
      </c>
      <c r="S502" s="122">
        <v>6.05</v>
      </c>
      <c r="T502" s="122" t="s">
        <v>532</v>
      </c>
    </row>
    <row r="503" spans="7:20" s="145" customFormat="1" hidden="1">
      <c r="G503" s="152"/>
      <c r="M503" s="114" t="s">
        <v>775</v>
      </c>
      <c r="N503" s="118">
        <v>4</v>
      </c>
      <c r="O503" s="118">
        <v>37.700000000000003</v>
      </c>
      <c r="P503" s="119">
        <f t="shared" si="10"/>
        <v>7.71</v>
      </c>
      <c r="Q503" s="122" t="s">
        <v>776</v>
      </c>
      <c r="R503" s="121" t="s">
        <v>4056</v>
      </c>
      <c r="S503" s="122">
        <v>7.71</v>
      </c>
      <c r="T503" s="122" t="s">
        <v>1336</v>
      </c>
    </row>
    <row r="504" spans="7:20" s="145" customFormat="1" hidden="1">
      <c r="G504" s="152"/>
      <c r="M504" s="114" t="s">
        <v>777</v>
      </c>
      <c r="N504" s="118">
        <v>5</v>
      </c>
      <c r="O504" s="118">
        <v>66.5</v>
      </c>
      <c r="P504" s="119">
        <f t="shared" si="10"/>
        <v>6.65</v>
      </c>
      <c r="Q504" s="122" t="s">
        <v>650</v>
      </c>
      <c r="R504" s="121" t="s">
        <v>4057</v>
      </c>
      <c r="S504" s="122">
        <v>6.65</v>
      </c>
      <c r="T504" s="122" t="s">
        <v>948</v>
      </c>
    </row>
    <row r="505" spans="7:20" s="145" customFormat="1" hidden="1">
      <c r="G505" s="152"/>
      <c r="M505" s="114" t="s">
        <v>651</v>
      </c>
      <c r="N505" s="118">
        <v>5.2</v>
      </c>
      <c r="O505" s="118">
        <v>55.7</v>
      </c>
      <c r="P505" s="119">
        <f t="shared" si="10"/>
        <v>5.8</v>
      </c>
      <c r="Q505" s="122" t="s">
        <v>652</v>
      </c>
      <c r="R505" s="121" t="s">
        <v>4058</v>
      </c>
      <c r="S505" s="122">
        <v>5.8</v>
      </c>
      <c r="T505" s="122" t="s">
        <v>553</v>
      </c>
    </row>
    <row r="506" spans="7:20" s="145" customFormat="1" hidden="1">
      <c r="G506" s="152"/>
      <c r="M506" s="114" t="s">
        <v>653</v>
      </c>
      <c r="N506" s="118">
        <v>7.3</v>
      </c>
      <c r="O506" s="118">
        <v>51.3</v>
      </c>
      <c r="P506" s="119">
        <f t="shared" si="10"/>
        <v>8.65</v>
      </c>
      <c r="Q506" s="122" t="s">
        <v>780</v>
      </c>
      <c r="R506" s="121" t="s">
        <v>4059</v>
      </c>
      <c r="S506" s="122">
        <v>8.65</v>
      </c>
      <c r="T506" s="122" t="s">
        <v>2603</v>
      </c>
    </row>
    <row r="507" spans="7:20" s="145" customFormat="1" hidden="1">
      <c r="G507" s="152"/>
      <c r="M507" s="114" t="s">
        <v>911</v>
      </c>
      <c r="N507" s="118">
        <v>5.8</v>
      </c>
      <c r="O507" s="118">
        <v>53.8</v>
      </c>
      <c r="P507" s="119">
        <f t="shared" si="10"/>
        <v>8</v>
      </c>
      <c r="Q507" s="122" t="s">
        <v>912</v>
      </c>
      <c r="R507" s="121" t="s">
        <v>4054</v>
      </c>
      <c r="S507" s="122">
        <v>8</v>
      </c>
      <c r="T507" s="122" t="s">
        <v>661</v>
      </c>
    </row>
    <row r="508" spans="7:20" s="145" customFormat="1" hidden="1">
      <c r="G508" s="152"/>
      <c r="M508" s="114" t="s">
        <v>913</v>
      </c>
      <c r="N508" s="118">
        <v>4.5</v>
      </c>
      <c r="O508" s="118">
        <v>48.6</v>
      </c>
      <c r="P508" s="119">
        <f t="shared" si="10"/>
        <v>6.6</v>
      </c>
      <c r="Q508" s="122" t="s">
        <v>914</v>
      </c>
      <c r="R508" s="121" t="s">
        <v>4177</v>
      </c>
      <c r="S508" s="122">
        <v>6.6</v>
      </c>
      <c r="T508" s="122" t="s">
        <v>558</v>
      </c>
    </row>
    <row r="509" spans="7:20" s="145" customFormat="1" hidden="1">
      <c r="G509" s="152"/>
      <c r="M509" s="114" t="s">
        <v>915</v>
      </c>
      <c r="N509" s="118">
        <v>6.7</v>
      </c>
      <c r="O509" s="118">
        <v>52.6</v>
      </c>
      <c r="P509" s="119">
        <f t="shared" si="10"/>
        <v>5.78</v>
      </c>
      <c r="Q509" s="122" t="s">
        <v>916</v>
      </c>
      <c r="R509" s="121" t="s">
        <v>4060</v>
      </c>
      <c r="S509" s="122">
        <v>5.78</v>
      </c>
      <c r="T509" s="122" t="s">
        <v>553</v>
      </c>
    </row>
    <row r="510" spans="7:20" s="145" customFormat="1" hidden="1">
      <c r="G510" s="152"/>
      <c r="M510" s="114" t="s">
        <v>917</v>
      </c>
      <c r="N510" s="118">
        <v>4.5</v>
      </c>
      <c r="O510" s="118">
        <v>55.2</v>
      </c>
      <c r="P510" s="119">
        <f t="shared" si="10"/>
        <v>7.67</v>
      </c>
      <c r="Q510" s="122" t="s">
        <v>918</v>
      </c>
      <c r="R510" s="121" t="s">
        <v>4283</v>
      </c>
      <c r="S510" s="122">
        <v>7.67</v>
      </c>
      <c r="T510" s="122" t="s">
        <v>1086</v>
      </c>
    </row>
    <row r="511" spans="7:20" s="145" customFormat="1" hidden="1">
      <c r="G511" s="152"/>
      <c r="M511" s="114" t="s">
        <v>919</v>
      </c>
      <c r="N511" s="118">
        <v>4</v>
      </c>
      <c r="O511" s="118">
        <v>61.5</v>
      </c>
      <c r="P511" s="119">
        <f t="shared" si="10"/>
        <v>6.23</v>
      </c>
      <c r="Q511" s="122" t="s">
        <v>920</v>
      </c>
      <c r="R511" s="121" t="s">
        <v>4064</v>
      </c>
      <c r="S511" s="122">
        <v>6.23</v>
      </c>
      <c r="T511" s="122" t="s">
        <v>867</v>
      </c>
    </row>
    <row r="512" spans="7:20" s="145" customFormat="1" hidden="1">
      <c r="G512" s="152"/>
      <c r="M512" s="114" t="s">
        <v>921</v>
      </c>
      <c r="N512" s="118">
        <v>3.7</v>
      </c>
      <c r="O512" s="118">
        <v>67</v>
      </c>
      <c r="P512" s="119">
        <f t="shared" si="10"/>
        <v>7.1</v>
      </c>
      <c r="Q512" s="122" t="s">
        <v>1047</v>
      </c>
      <c r="R512" s="121" t="s">
        <v>3775</v>
      </c>
      <c r="S512" s="122">
        <v>7.1</v>
      </c>
      <c r="T512" s="122" t="s">
        <v>3329</v>
      </c>
    </row>
    <row r="513" spans="7:20" s="145" customFormat="1" hidden="1">
      <c r="G513" s="152"/>
      <c r="M513" s="114" t="s">
        <v>925</v>
      </c>
      <c r="N513" s="118">
        <v>5.8</v>
      </c>
      <c r="O513" s="118">
        <v>52.4</v>
      </c>
      <c r="P513" s="119">
        <f t="shared" si="10"/>
        <v>7.53</v>
      </c>
      <c r="Q513" s="122" t="s">
        <v>926</v>
      </c>
      <c r="R513" s="121" t="s">
        <v>4284</v>
      </c>
      <c r="S513" s="122">
        <v>7.53</v>
      </c>
      <c r="T513" s="122" t="s">
        <v>1554</v>
      </c>
    </row>
    <row r="514" spans="7:20" s="145" customFormat="1" hidden="1">
      <c r="G514" s="152"/>
      <c r="M514" s="114" t="s">
        <v>927</v>
      </c>
      <c r="N514" s="118">
        <v>6.7</v>
      </c>
      <c r="O514" s="118">
        <v>53.7</v>
      </c>
      <c r="P514" s="119">
        <f t="shared" si="10"/>
        <v>7.42</v>
      </c>
      <c r="Q514" s="122" t="s">
        <v>928</v>
      </c>
      <c r="R514" s="121" t="s">
        <v>4217</v>
      </c>
      <c r="S514" s="122">
        <v>7.42</v>
      </c>
      <c r="T514" s="122" t="s">
        <v>670</v>
      </c>
    </row>
    <row r="515" spans="7:20" s="145" customFormat="1" hidden="1">
      <c r="G515" s="152"/>
      <c r="M515" s="114" t="s">
        <v>929</v>
      </c>
      <c r="N515" s="118">
        <v>3.3</v>
      </c>
      <c r="O515" s="118">
        <v>56.2</v>
      </c>
      <c r="P515" s="119">
        <f t="shared" si="10"/>
        <v>7.87</v>
      </c>
      <c r="Q515" s="122" t="s">
        <v>930</v>
      </c>
      <c r="R515" s="121" t="s">
        <v>4285</v>
      </c>
      <c r="S515" s="122">
        <v>7.87</v>
      </c>
      <c r="T515" s="122" t="s">
        <v>3750</v>
      </c>
    </row>
    <row r="516" spans="7:20" s="145" customFormat="1" hidden="1">
      <c r="G516" s="152"/>
      <c r="M516" s="114" t="s">
        <v>1053</v>
      </c>
      <c r="N516" s="118">
        <v>9.9</v>
      </c>
      <c r="O516" s="118">
        <v>53.9</v>
      </c>
      <c r="P516" s="119">
        <f t="shared" si="10"/>
        <v>7.43</v>
      </c>
      <c r="Q516" s="122" t="s">
        <v>1054</v>
      </c>
      <c r="R516" s="121" t="s">
        <v>4264</v>
      </c>
      <c r="S516" s="122">
        <v>7.43</v>
      </c>
      <c r="T516" s="122" t="s">
        <v>2472</v>
      </c>
    </row>
    <row r="517" spans="7:20" s="145" customFormat="1" hidden="1">
      <c r="G517" s="152"/>
      <c r="M517" s="114" t="s">
        <v>1055</v>
      </c>
      <c r="N517" s="118">
        <v>6.4</v>
      </c>
      <c r="O517" s="118">
        <v>53.1</v>
      </c>
      <c r="P517" s="119">
        <f t="shared" si="10"/>
        <v>8.3000000000000007</v>
      </c>
      <c r="Q517" s="122" t="s">
        <v>1056</v>
      </c>
      <c r="R517" s="121" t="s">
        <v>4173</v>
      </c>
      <c r="S517" s="122">
        <v>8.3000000000000007</v>
      </c>
      <c r="T517" s="122" t="s">
        <v>377</v>
      </c>
    </row>
    <row r="518" spans="7:20" s="145" customFormat="1" hidden="1">
      <c r="G518" s="152"/>
      <c r="M518" s="114" t="s">
        <v>933</v>
      </c>
      <c r="N518" s="118">
        <v>4.8</v>
      </c>
      <c r="O518" s="118">
        <v>55</v>
      </c>
      <c r="P518" s="119">
        <f t="shared" si="10"/>
        <v>6.5</v>
      </c>
      <c r="Q518" s="122" t="s">
        <v>934</v>
      </c>
      <c r="R518" s="121" t="s">
        <v>4067</v>
      </c>
      <c r="S518" s="122">
        <v>6.5</v>
      </c>
      <c r="T518" s="122" t="s">
        <v>558</v>
      </c>
    </row>
    <row r="519" spans="7:20" s="145" customFormat="1" hidden="1">
      <c r="G519" s="152"/>
      <c r="M519" s="114" t="s">
        <v>935</v>
      </c>
      <c r="N519" s="118">
        <v>4.5</v>
      </c>
      <c r="O519" s="118">
        <v>56.2</v>
      </c>
      <c r="P519" s="119">
        <f t="shared" si="10"/>
        <v>6.34</v>
      </c>
      <c r="Q519" s="122" t="s">
        <v>936</v>
      </c>
      <c r="R519" s="121" t="s">
        <v>4286</v>
      </c>
      <c r="S519" s="122">
        <v>6.34</v>
      </c>
      <c r="T519" s="122" t="s">
        <v>3357</v>
      </c>
    </row>
    <row r="520" spans="7:20" s="145" customFormat="1" hidden="1">
      <c r="G520" s="152"/>
      <c r="M520" s="114" t="s">
        <v>937</v>
      </c>
      <c r="N520" s="118">
        <v>4.3</v>
      </c>
      <c r="O520" s="118">
        <v>43.9</v>
      </c>
      <c r="P520" s="119">
        <f t="shared" si="10"/>
        <v>6.52</v>
      </c>
      <c r="Q520" s="120" t="s">
        <v>147</v>
      </c>
      <c r="R520" s="121" t="s">
        <v>4287</v>
      </c>
      <c r="S520" s="122">
        <v>6.52</v>
      </c>
      <c r="T520" s="122" t="s">
        <v>3470</v>
      </c>
    </row>
    <row r="521" spans="7:20" s="145" customFormat="1" hidden="1">
      <c r="G521" s="152"/>
      <c r="M521" s="114" t="s">
        <v>1061</v>
      </c>
      <c r="N521" s="118">
        <v>3.7</v>
      </c>
      <c r="O521" s="118">
        <v>55.1</v>
      </c>
      <c r="P521" s="119">
        <f t="shared" si="10"/>
        <v>6.33</v>
      </c>
      <c r="Q521" s="122" t="s">
        <v>1062</v>
      </c>
      <c r="R521" s="121" t="s">
        <v>4055</v>
      </c>
      <c r="S521" s="122">
        <v>6.33</v>
      </c>
      <c r="T521" s="122" t="s">
        <v>369</v>
      </c>
    </row>
    <row r="522" spans="7:20" s="145" customFormat="1" hidden="1">
      <c r="G522" s="152"/>
      <c r="M522" s="114" t="s">
        <v>1063</v>
      </c>
      <c r="N522" s="118">
        <v>7.4</v>
      </c>
      <c r="O522" s="118">
        <v>58.4</v>
      </c>
      <c r="P522" s="119">
        <f t="shared" ref="P522:P585" si="11">SUM(S522:T522)</f>
        <v>3.33</v>
      </c>
      <c r="Q522" s="122" t="s">
        <v>54</v>
      </c>
      <c r="R522" s="121" t="s">
        <v>3899</v>
      </c>
      <c r="S522" s="122">
        <v>3.33</v>
      </c>
      <c r="T522" s="122" t="s">
        <v>4021</v>
      </c>
    </row>
    <row r="523" spans="7:20" s="145" customFormat="1" hidden="1">
      <c r="G523" s="152"/>
      <c r="M523" s="114" t="s">
        <v>1064</v>
      </c>
      <c r="N523" s="118">
        <v>4.5</v>
      </c>
      <c r="O523" s="118">
        <v>51</v>
      </c>
      <c r="P523" s="119">
        <f t="shared" si="11"/>
        <v>8.1</v>
      </c>
      <c r="Q523" s="122" t="s">
        <v>1065</v>
      </c>
      <c r="R523" s="121" t="s">
        <v>4253</v>
      </c>
      <c r="S523" s="122">
        <v>8.1</v>
      </c>
      <c r="T523" s="122" t="s">
        <v>543</v>
      </c>
    </row>
    <row r="524" spans="7:20" s="145" customFormat="1" hidden="1">
      <c r="G524" s="152"/>
      <c r="M524" s="114" t="s">
        <v>1066</v>
      </c>
      <c r="N524" s="118">
        <v>3.3</v>
      </c>
      <c r="O524" s="118">
        <v>58.8</v>
      </c>
      <c r="P524" s="119">
        <f t="shared" si="11"/>
        <v>6.2</v>
      </c>
      <c r="Q524" s="122" t="s">
        <v>1067</v>
      </c>
      <c r="R524" s="121" t="s">
        <v>4423</v>
      </c>
      <c r="S524" s="122">
        <v>6.2</v>
      </c>
      <c r="T524" s="122" t="s">
        <v>514</v>
      </c>
    </row>
    <row r="525" spans="7:20" s="145" customFormat="1" hidden="1">
      <c r="G525" s="152"/>
      <c r="M525" s="114" t="s">
        <v>1068</v>
      </c>
      <c r="N525" s="118">
        <v>5.5</v>
      </c>
      <c r="O525" s="118">
        <v>73.7</v>
      </c>
      <c r="P525" s="119">
        <f t="shared" si="11"/>
        <v>7.6</v>
      </c>
      <c r="Q525" s="122" t="s">
        <v>520</v>
      </c>
      <c r="R525" s="121" t="s">
        <v>4254</v>
      </c>
      <c r="S525" s="122">
        <v>7.6</v>
      </c>
      <c r="T525" s="122" t="s">
        <v>283</v>
      </c>
    </row>
    <row r="526" spans="7:20" s="145" customFormat="1" hidden="1">
      <c r="G526" s="152"/>
      <c r="M526" s="114" t="s">
        <v>1069</v>
      </c>
      <c r="N526" s="118">
        <v>3.3</v>
      </c>
      <c r="O526" s="118">
        <v>57.6</v>
      </c>
      <c r="P526" s="119">
        <f t="shared" si="11"/>
        <v>5.89</v>
      </c>
      <c r="Q526" s="122" t="s">
        <v>1070</v>
      </c>
      <c r="R526" s="121" t="s">
        <v>4255</v>
      </c>
      <c r="S526" s="122">
        <v>5.89</v>
      </c>
      <c r="T526" s="122" t="s">
        <v>240</v>
      </c>
    </row>
    <row r="527" spans="7:20" s="145" customFormat="1" hidden="1">
      <c r="G527" s="152"/>
      <c r="M527" s="114" t="s">
        <v>943</v>
      </c>
      <c r="N527" s="118">
        <v>8.5</v>
      </c>
      <c r="O527" s="118">
        <v>25.9</v>
      </c>
      <c r="P527" s="119">
        <f t="shared" si="11"/>
        <v>6.54</v>
      </c>
      <c r="Q527" s="122" t="s">
        <v>944</v>
      </c>
      <c r="R527" s="121" t="s">
        <v>4293</v>
      </c>
      <c r="S527" s="122">
        <v>6.54</v>
      </c>
      <c r="T527" s="122" t="s">
        <v>1357</v>
      </c>
    </row>
    <row r="528" spans="7:20" s="145" customFormat="1" hidden="1">
      <c r="G528" s="152"/>
      <c r="M528" s="114" t="s">
        <v>945</v>
      </c>
      <c r="N528" s="118">
        <v>1.9</v>
      </c>
      <c r="O528" s="118">
        <v>2.6</v>
      </c>
      <c r="P528" s="119">
        <f t="shared" si="11"/>
        <v>6.4</v>
      </c>
      <c r="Q528" s="122" t="s">
        <v>946</v>
      </c>
      <c r="R528" s="121" t="s">
        <v>4561</v>
      </c>
      <c r="S528" s="122">
        <v>6.4</v>
      </c>
      <c r="T528" s="122" t="s">
        <v>1098</v>
      </c>
    </row>
    <row r="529" spans="7:20" s="145" customFormat="1" hidden="1">
      <c r="G529" s="152"/>
      <c r="M529" s="114" t="s">
        <v>947</v>
      </c>
      <c r="N529" s="118">
        <v>1.8</v>
      </c>
      <c r="O529" s="118">
        <v>2.2000000000000002</v>
      </c>
      <c r="P529" s="119">
        <f t="shared" si="11"/>
        <v>6.4</v>
      </c>
      <c r="Q529" s="122" t="s">
        <v>948</v>
      </c>
      <c r="R529" s="121" t="s">
        <v>4256</v>
      </c>
      <c r="S529" s="122">
        <v>6.4</v>
      </c>
      <c r="T529" s="122" t="s">
        <v>1098</v>
      </c>
    </row>
    <row r="530" spans="7:20" s="145" customFormat="1" hidden="1">
      <c r="G530" s="152"/>
      <c r="M530" s="114" t="s">
        <v>949</v>
      </c>
      <c r="N530" s="118">
        <v>5.2</v>
      </c>
      <c r="O530" s="118">
        <v>15.4</v>
      </c>
      <c r="P530" s="119">
        <f t="shared" si="11"/>
        <v>6.9</v>
      </c>
      <c r="Q530" s="122" t="s">
        <v>950</v>
      </c>
      <c r="R530" s="121" t="s">
        <v>4265</v>
      </c>
      <c r="S530" s="122">
        <v>6.9</v>
      </c>
      <c r="T530" s="122" t="s">
        <v>254</v>
      </c>
    </row>
    <row r="531" spans="7:20" s="145" customFormat="1" hidden="1">
      <c r="G531" s="152"/>
      <c r="M531" s="114" t="s">
        <v>691</v>
      </c>
      <c r="N531" s="118">
        <v>4.9000000000000004</v>
      </c>
      <c r="O531" s="118">
        <v>15.5</v>
      </c>
      <c r="P531" s="119">
        <f t="shared" si="11"/>
        <v>7.2</v>
      </c>
      <c r="Q531" s="122" t="s">
        <v>692</v>
      </c>
      <c r="R531" s="121" t="s">
        <v>4125</v>
      </c>
      <c r="S531" s="122">
        <v>7.2</v>
      </c>
      <c r="T531" s="122" t="s">
        <v>670</v>
      </c>
    </row>
    <row r="532" spans="7:20" s="145" customFormat="1" hidden="1">
      <c r="G532" s="152"/>
      <c r="M532" s="114" t="s">
        <v>693</v>
      </c>
      <c r="N532" s="118">
        <v>4.2</v>
      </c>
      <c r="O532" s="118">
        <v>70.2</v>
      </c>
      <c r="P532" s="119">
        <f t="shared" si="11"/>
        <v>6.5</v>
      </c>
      <c r="Q532" s="122" t="s">
        <v>694</v>
      </c>
      <c r="R532" s="121" t="s">
        <v>4257</v>
      </c>
      <c r="S532" s="122">
        <v>6.5</v>
      </c>
      <c r="T532" s="122" t="s">
        <v>663</v>
      </c>
    </row>
    <row r="533" spans="7:20" s="145" customFormat="1" hidden="1">
      <c r="G533" s="152"/>
      <c r="M533" s="114" t="s">
        <v>695</v>
      </c>
      <c r="N533" s="118">
        <v>19.8</v>
      </c>
      <c r="O533" s="120" t="s">
        <v>147</v>
      </c>
      <c r="P533" s="119">
        <f t="shared" si="11"/>
        <v>6.5</v>
      </c>
      <c r="Q533" s="122" t="s">
        <v>719</v>
      </c>
      <c r="R533" s="120" t="s">
        <v>147</v>
      </c>
      <c r="S533" s="122">
        <v>6.5</v>
      </c>
      <c r="T533" s="122" t="s">
        <v>663</v>
      </c>
    </row>
    <row r="534" spans="7:20" s="145" customFormat="1" hidden="1">
      <c r="G534" s="152"/>
      <c r="M534" s="114" t="s">
        <v>696</v>
      </c>
      <c r="N534" s="118">
        <v>12.7</v>
      </c>
      <c r="O534" s="118">
        <v>5.2</v>
      </c>
      <c r="P534" s="119">
        <f t="shared" si="11"/>
        <v>5.95</v>
      </c>
      <c r="Q534" s="122" t="s">
        <v>569</v>
      </c>
      <c r="R534" s="121" t="s">
        <v>3785</v>
      </c>
      <c r="S534" s="122">
        <v>5.95</v>
      </c>
      <c r="T534" s="122" t="s">
        <v>4022</v>
      </c>
    </row>
    <row r="535" spans="7:20" s="145" customFormat="1" hidden="1">
      <c r="G535" s="152"/>
      <c r="M535" s="114" t="s">
        <v>570</v>
      </c>
      <c r="N535" s="118">
        <v>10.8</v>
      </c>
      <c r="O535" s="120" t="s">
        <v>147</v>
      </c>
      <c r="P535" s="119">
        <f t="shared" si="11"/>
        <v>6.37</v>
      </c>
      <c r="Q535" s="120" t="s">
        <v>147</v>
      </c>
      <c r="R535" s="120" t="s">
        <v>147</v>
      </c>
      <c r="S535" s="122">
        <v>6.37</v>
      </c>
      <c r="T535" s="122" t="s">
        <v>4023</v>
      </c>
    </row>
    <row r="536" spans="7:20" s="145" customFormat="1" hidden="1">
      <c r="G536" s="152"/>
      <c r="M536" s="114" t="s">
        <v>571</v>
      </c>
      <c r="N536" s="118">
        <v>17.5</v>
      </c>
      <c r="O536" s="118">
        <v>0</v>
      </c>
      <c r="P536" s="119">
        <f t="shared" si="11"/>
        <v>5.84</v>
      </c>
      <c r="Q536" s="122" t="s">
        <v>141</v>
      </c>
      <c r="R536" s="121" t="s">
        <v>4035</v>
      </c>
      <c r="S536" s="122">
        <v>5.84</v>
      </c>
      <c r="T536" s="122" t="s">
        <v>1052</v>
      </c>
    </row>
    <row r="537" spans="7:20" s="145" customFormat="1" hidden="1">
      <c r="G537" s="152"/>
      <c r="M537" s="114" t="s">
        <v>572</v>
      </c>
      <c r="N537" s="118">
        <v>0.5</v>
      </c>
      <c r="O537" s="118">
        <v>5.7</v>
      </c>
      <c r="P537" s="119">
        <f t="shared" si="11"/>
        <v>6.63</v>
      </c>
      <c r="Q537" s="120" t="s">
        <v>30</v>
      </c>
      <c r="R537" s="121" t="s">
        <v>4540</v>
      </c>
      <c r="S537" s="122">
        <v>6.63</v>
      </c>
      <c r="T537" s="122" t="s">
        <v>3148</v>
      </c>
    </row>
    <row r="538" spans="7:20" s="145" customFormat="1" hidden="1">
      <c r="G538" s="152"/>
      <c r="M538" s="114" t="s">
        <v>698</v>
      </c>
      <c r="N538" s="118">
        <v>0.5</v>
      </c>
      <c r="O538" s="118">
        <v>6</v>
      </c>
      <c r="P538" s="119">
        <f t="shared" si="11"/>
        <v>7.72</v>
      </c>
      <c r="Q538" s="122" t="s">
        <v>710</v>
      </c>
      <c r="R538" s="121" t="s">
        <v>4563</v>
      </c>
      <c r="S538" s="122">
        <v>7.72</v>
      </c>
      <c r="T538" s="122" t="s">
        <v>1340</v>
      </c>
    </row>
    <row r="539" spans="7:20" s="145" customFormat="1" hidden="1">
      <c r="G539" s="152"/>
      <c r="M539" s="114" t="s">
        <v>699</v>
      </c>
      <c r="N539" s="118">
        <v>0.6</v>
      </c>
      <c r="O539" s="118">
        <v>7.5</v>
      </c>
      <c r="P539" s="119">
        <f t="shared" si="11"/>
        <v>7.81</v>
      </c>
      <c r="Q539" s="122" t="s">
        <v>176</v>
      </c>
      <c r="R539" s="121" t="s">
        <v>4036</v>
      </c>
      <c r="S539" s="122">
        <v>7.81</v>
      </c>
      <c r="T539" s="122" t="s">
        <v>1067</v>
      </c>
    </row>
    <row r="540" spans="7:20" s="145" customFormat="1" hidden="1">
      <c r="G540" s="152"/>
      <c r="M540" s="114" t="s">
        <v>829</v>
      </c>
      <c r="N540" s="118">
        <v>0.5</v>
      </c>
      <c r="O540" s="118">
        <v>7.7</v>
      </c>
      <c r="P540" s="119">
        <f t="shared" si="11"/>
        <v>7.4</v>
      </c>
      <c r="Q540" s="122" t="s">
        <v>166</v>
      </c>
      <c r="R540" s="121" t="s">
        <v>4295</v>
      </c>
      <c r="S540" s="122">
        <v>7.4</v>
      </c>
      <c r="T540" s="122" t="s">
        <v>1610</v>
      </c>
    </row>
    <row r="541" spans="7:20" s="145" customFormat="1" hidden="1">
      <c r="G541" s="152"/>
      <c r="M541" s="114" t="s">
        <v>830</v>
      </c>
      <c r="N541" s="118">
        <v>0.6</v>
      </c>
      <c r="O541" s="118">
        <v>4.4000000000000004</v>
      </c>
      <c r="P541" s="119">
        <f t="shared" si="11"/>
        <v>7.43</v>
      </c>
      <c r="Q541" s="122" t="s">
        <v>166</v>
      </c>
      <c r="R541" s="121" t="s">
        <v>3907</v>
      </c>
      <c r="S541" s="122">
        <v>7.43</v>
      </c>
      <c r="T541" s="122" t="s">
        <v>1054</v>
      </c>
    </row>
    <row r="542" spans="7:20" s="145" customFormat="1" hidden="1">
      <c r="G542" s="152"/>
      <c r="M542" s="114" t="s">
        <v>957</v>
      </c>
      <c r="N542" s="118">
        <v>0.5</v>
      </c>
      <c r="O542" s="118">
        <v>4.2</v>
      </c>
      <c r="P542" s="119">
        <f t="shared" si="11"/>
        <v>6.43</v>
      </c>
      <c r="Q542" s="120" t="s">
        <v>166</v>
      </c>
      <c r="R542" s="121" t="s">
        <v>4037</v>
      </c>
      <c r="S542" s="122">
        <v>6.43</v>
      </c>
      <c r="T542" s="122" t="s">
        <v>3804</v>
      </c>
    </row>
    <row r="543" spans="7:20" s="145" customFormat="1" hidden="1">
      <c r="G543" s="152"/>
      <c r="M543" s="114" t="s">
        <v>958</v>
      </c>
      <c r="N543" s="118">
        <v>0.7</v>
      </c>
      <c r="O543" s="118">
        <v>6</v>
      </c>
      <c r="P543" s="119">
        <f t="shared" si="11"/>
        <v>8</v>
      </c>
      <c r="Q543" s="122" t="s">
        <v>166</v>
      </c>
      <c r="R543" s="121" t="s">
        <v>3951</v>
      </c>
      <c r="S543" s="122">
        <v>8</v>
      </c>
      <c r="T543" s="122" t="s">
        <v>377</v>
      </c>
    </row>
    <row r="544" spans="7:20" s="145" customFormat="1" hidden="1">
      <c r="G544" s="152"/>
      <c r="M544" s="114" t="s">
        <v>959</v>
      </c>
      <c r="N544" s="118">
        <v>0.9</v>
      </c>
      <c r="O544" s="118">
        <v>6.8</v>
      </c>
      <c r="P544" s="119">
        <f t="shared" si="11"/>
        <v>5.38</v>
      </c>
      <c r="Q544" s="120" t="s">
        <v>147</v>
      </c>
      <c r="R544" s="121" t="s">
        <v>3952</v>
      </c>
      <c r="S544" s="122">
        <v>5.38</v>
      </c>
      <c r="T544" s="122" t="s">
        <v>1927</v>
      </c>
    </row>
    <row r="545" spans="7:20" s="145" customFormat="1" hidden="1">
      <c r="G545" s="152"/>
      <c r="M545" s="114" t="s">
        <v>960</v>
      </c>
      <c r="N545" s="118">
        <v>17.7</v>
      </c>
      <c r="O545" s="118">
        <v>18.100000000000001</v>
      </c>
      <c r="P545" s="119">
        <f t="shared" si="11"/>
        <v>7.62</v>
      </c>
      <c r="Q545" s="122" t="s">
        <v>961</v>
      </c>
      <c r="R545" s="121" t="s">
        <v>4038</v>
      </c>
      <c r="S545" s="122">
        <v>7.62</v>
      </c>
      <c r="T545" s="122" t="s">
        <v>1552</v>
      </c>
    </row>
    <row r="546" spans="7:20" s="145" customFormat="1" hidden="1">
      <c r="G546" s="152"/>
      <c r="M546" s="114" t="s">
        <v>962</v>
      </c>
      <c r="N546" s="118">
        <v>20.5</v>
      </c>
      <c r="O546" s="118">
        <v>18.8</v>
      </c>
      <c r="P546" s="119">
        <f t="shared" si="11"/>
        <v>6.4</v>
      </c>
      <c r="Q546" s="122" t="s">
        <v>963</v>
      </c>
      <c r="R546" s="121" t="s">
        <v>4456</v>
      </c>
      <c r="S546" s="122">
        <v>6.4</v>
      </c>
      <c r="T546" s="122" t="s">
        <v>663</v>
      </c>
    </row>
    <row r="547" spans="7:20" s="145" customFormat="1" hidden="1">
      <c r="G547" s="152"/>
      <c r="M547" s="114" t="s">
        <v>964</v>
      </c>
      <c r="N547" s="118">
        <v>0.7</v>
      </c>
      <c r="O547" s="118">
        <v>40.1</v>
      </c>
      <c r="P547" s="119">
        <f t="shared" si="11"/>
        <v>6.4</v>
      </c>
      <c r="Q547" s="122" t="s">
        <v>166</v>
      </c>
      <c r="R547" s="121" t="s">
        <v>4125</v>
      </c>
      <c r="S547" s="122">
        <v>6.4</v>
      </c>
      <c r="T547" s="122" t="s">
        <v>663</v>
      </c>
    </row>
    <row r="548" spans="7:20" s="145" customFormat="1" hidden="1">
      <c r="G548" s="152"/>
      <c r="M548" s="114" t="s">
        <v>711</v>
      </c>
      <c r="N548" s="118">
        <v>0.5</v>
      </c>
      <c r="O548" s="118">
        <v>33.5</v>
      </c>
      <c r="P548" s="119">
        <f t="shared" si="11"/>
        <v>6.5</v>
      </c>
      <c r="Q548" s="122" t="s">
        <v>166</v>
      </c>
      <c r="R548" s="121" t="s">
        <v>3932</v>
      </c>
      <c r="S548" s="122">
        <v>6.5</v>
      </c>
      <c r="T548" s="122" t="s">
        <v>217</v>
      </c>
    </row>
    <row r="549" spans="7:20" s="145" customFormat="1" hidden="1">
      <c r="G549" s="152"/>
      <c r="M549" s="114" t="s">
        <v>712</v>
      </c>
      <c r="N549" s="118">
        <v>0.6</v>
      </c>
      <c r="O549" s="118">
        <v>36.299999999999997</v>
      </c>
      <c r="P549" s="119">
        <f t="shared" si="11"/>
        <v>6.3</v>
      </c>
      <c r="Q549" s="122" t="s">
        <v>166</v>
      </c>
      <c r="R549" s="121" t="s">
        <v>4265</v>
      </c>
      <c r="S549" s="122">
        <v>6.3</v>
      </c>
      <c r="T549" s="122" t="s">
        <v>1098</v>
      </c>
    </row>
    <row r="550" spans="7:20" s="145" customFormat="1" hidden="1">
      <c r="G550" s="152"/>
      <c r="M550" s="114" t="s">
        <v>713</v>
      </c>
      <c r="N550" s="118">
        <v>0.6</v>
      </c>
      <c r="O550" s="118">
        <v>36.799999999999997</v>
      </c>
      <c r="P550" s="119">
        <f t="shared" si="11"/>
        <v>6.26</v>
      </c>
      <c r="Q550" s="122" t="s">
        <v>166</v>
      </c>
      <c r="R550" s="121" t="s">
        <v>4457</v>
      </c>
      <c r="S550" s="122">
        <v>6.26</v>
      </c>
      <c r="T550" s="122" t="s">
        <v>4023</v>
      </c>
    </row>
    <row r="551" spans="7:20" s="145" customFormat="1" hidden="1">
      <c r="G551" s="152"/>
      <c r="M551" s="114" t="s">
        <v>714</v>
      </c>
      <c r="N551" s="118">
        <v>0.6</v>
      </c>
      <c r="O551" s="118">
        <v>36.799999999999997</v>
      </c>
      <c r="P551" s="119">
        <f t="shared" si="11"/>
        <v>6.58</v>
      </c>
      <c r="Q551" s="122" t="s">
        <v>166</v>
      </c>
      <c r="R551" s="121" t="s">
        <v>4457</v>
      </c>
      <c r="S551" s="122">
        <v>6.58</v>
      </c>
      <c r="T551" s="122" t="s">
        <v>1125</v>
      </c>
    </row>
    <row r="552" spans="7:20" s="145" customFormat="1" hidden="1">
      <c r="G552" s="152"/>
      <c r="M552" s="114" t="s">
        <v>840</v>
      </c>
      <c r="N552" s="118">
        <v>2.7</v>
      </c>
      <c r="O552" s="118">
        <v>6.6</v>
      </c>
      <c r="P552" s="119">
        <f t="shared" si="11"/>
        <v>7.21</v>
      </c>
      <c r="Q552" s="122" t="s">
        <v>841</v>
      </c>
      <c r="R552" s="121" t="s">
        <v>3953</v>
      </c>
      <c r="S552" s="122">
        <v>7.21</v>
      </c>
      <c r="T552" s="122" t="s">
        <v>1336</v>
      </c>
    </row>
    <row r="553" spans="7:20" s="145" customFormat="1" hidden="1">
      <c r="G553" s="152"/>
      <c r="M553" s="114" t="s">
        <v>974</v>
      </c>
      <c r="N553" s="118">
        <v>3</v>
      </c>
      <c r="O553" s="118">
        <v>8.4</v>
      </c>
      <c r="P553" s="119">
        <f t="shared" si="11"/>
        <v>6.3</v>
      </c>
      <c r="Q553" s="122" t="s">
        <v>476</v>
      </c>
      <c r="R553" s="121" t="s">
        <v>3889</v>
      </c>
      <c r="S553" s="122">
        <v>6.3</v>
      </c>
      <c r="T553" s="122" t="s">
        <v>663</v>
      </c>
    </row>
    <row r="554" spans="7:20" s="145" customFormat="1" hidden="1">
      <c r="G554" s="152"/>
      <c r="M554" s="114" t="s">
        <v>975</v>
      </c>
      <c r="N554" s="118">
        <v>15</v>
      </c>
      <c r="O554" s="118">
        <v>4.8</v>
      </c>
      <c r="P554" s="119">
        <f t="shared" si="11"/>
        <v>6.4</v>
      </c>
      <c r="Q554" s="122" t="s">
        <v>948</v>
      </c>
      <c r="R554" s="121" t="s">
        <v>4274</v>
      </c>
      <c r="S554" s="122">
        <v>6.4</v>
      </c>
      <c r="T554" s="122" t="s">
        <v>217</v>
      </c>
    </row>
    <row r="555" spans="7:20" s="145" customFormat="1" hidden="1">
      <c r="G555" s="152"/>
      <c r="M555" s="114" t="s">
        <v>976</v>
      </c>
      <c r="N555" s="118">
        <v>11</v>
      </c>
      <c r="O555" s="118">
        <v>7.5</v>
      </c>
      <c r="P555" s="119">
        <f t="shared" si="11"/>
        <v>6.3</v>
      </c>
      <c r="Q555" s="122" t="s">
        <v>977</v>
      </c>
      <c r="R555" s="121" t="s">
        <v>4051</v>
      </c>
      <c r="S555" s="122">
        <v>6.3</v>
      </c>
      <c r="T555" s="122" t="s">
        <v>663</v>
      </c>
    </row>
    <row r="556" spans="7:20" s="145" customFormat="1" hidden="1">
      <c r="G556" s="152"/>
      <c r="M556" s="114" t="s">
        <v>978</v>
      </c>
      <c r="N556" s="118">
        <v>17</v>
      </c>
      <c r="O556" s="118">
        <v>4</v>
      </c>
      <c r="P556" s="119">
        <f t="shared" si="11"/>
        <v>8.17</v>
      </c>
      <c r="Q556" s="122" t="s">
        <v>979</v>
      </c>
      <c r="R556" s="121" t="s">
        <v>4273</v>
      </c>
      <c r="S556" s="122">
        <v>8.17</v>
      </c>
      <c r="T556" s="122" t="s">
        <v>873</v>
      </c>
    </row>
    <row r="557" spans="7:20" s="145" customFormat="1" hidden="1">
      <c r="G557" s="152"/>
      <c r="M557" s="114" t="s">
        <v>984</v>
      </c>
      <c r="N557" s="118">
        <v>11.4</v>
      </c>
      <c r="O557" s="118">
        <v>2.2000000000000002</v>
      </c>
      <c r="P557" s="119">
        <f t="shared" si="11"/>
        <v>7.8</v>
      </c>
      <c r="Q557" s="122" t="s">
        <v>566</v>
      </c>
      <c r="R557" s="121" t="s">
        <v>3967</v>
      </c>
      <c r="S557" s="122">
        <v>7.8</v>
      </c>
      <c r="T557" s="122" t="s">
        <v>543</v>
      </c>
    </row>
    <row r="558" spans="7:20" s="145" customFormat="1" hidden="1">
      <c r="G558" s="152"/>
      <c r="M558" s="114" t="s">
        <v>985</v>
      </c>
      <c r="N558" s="118">
        <v>11.9</v>
      </c>
      <c r="O558" s="118">
        <v>5.2</v>
      </c>
      <c r="P558" s="119">
        <f t="shared" si="11"/>
        <v>3.23</v>
      </c>
      <c r="Q558" s="122" t="s">
        <v>986</v>
      </c>
      <c r="R558" s="121" t="s">
        <v>4458</v>
      </c>
      <c r="S558" s="122">
        <v>3.23</v>
      </c>
      <c r="T558" s="122" t="s">
        <v>2257</v>
      </c>
    </row>
    <row r="559" spans="7:20" s="145" customFormat="1" hidden="1">
      <c r="G559" s="152"/>
      <c r="M559" s="114" t="s">
        <v>1110</v>
      </c>
      <c r="N559" s="118">
        <v>1.2</v>
      </c>
      <c r="O559" s="118">
        <v>31.2</v>
      </c>
      <c r="P559" s="119">
        <f t="shared" si="11"/>
        <v>7.54</v>
      </c>
      <c r="Q559" s="122" t="s">
        <v>1111</v>
      </c>
      <c r="R559" s="121" t="s">
        <v>3737</v>
      </c>
      <c r="S559" s="122">
        <v>7.54</v>
      </c>
      <c r="T559" s="122" t="s">
        <v>2898</v>
      </c>
    </row>
    <row r="560" spans="7:20" s="145" customFormat="1" hidden="1">
      <c r="G560" s="152"/>
      <c r="M560" s="114" t="s">
        <v>1112</v>
      </c>
      <c r="N560" s="118">
        <v>2.1</v>
      </c>
      <c r="O560" s="118">
        <v>10.6</v>
      </c>
      <c r="P560" s="119">
        <f t="shared" si="11"/>
        <v>6.48</v>
      </c>
      <c r="Q560" s="122" t="s">
        <v>174</v>
      </c>
      <c r="R560" s="121" t="s">
        <v>4459</v>
      </c>
      <c r="S560" s="122">
        <v>6.48</v>
      </c>
      <c r="T560" s="122" t="s">
        <v>2553</v>
      </c>
    </row>
    <row r="561" spans="7:20" s="145" customFormat="1" hidden="1">
      <c r="G561" s="152"/>
      <c r="M561" s="114" t="s">
        <v>988</v>
      </c>
      <c r="N561" s="118">
        <v>21.4</v>
      </c>
      <c r="O561" s="118">
        <v>0</v>
      </c>
      <c r="P561" s="119">
        <f t="shared" si="11"/>
        <v>6.77</v>
      </c>
      <c r="Q561" s="122" t="s">
        <v>234</v>
      </c>
      <c r="R561" s="121" t="s">
        <v>3783</v>
      </c>
      <c r="S561" s="122">
        <v>6.77</v>
      </c>
      <c r="T561" s="122" t="s">
        <v>3189</v>
      </c>
    </row>
    <row r="562" spans="7:20" s="145" customFormat="1" hidden="1">
      <c r="G562" s="152"/>
      <c r="M562" s="114" t="s">
        <v>989</v>
      </c>
      <c r="N562" s="118">
        <v>18.2</v>
      </c>
      <c r="O562" s="118">
        <v>0</v>
      </c>
      <c r="P562" s="119">
        <f t="shared" si="11"/>
        <v>6.94</v>
      </c>
      <c r="Q562" s="122" t="s">
        <v>468</v>
      </c>
      <c r="R562" s="121" t="s">
        <v>4460</v>
      </c>
      <c r="S562" s="122">
        <v>6.94</v>
      </c>
      <c r="T562" s="122" t="s">
        <v>2472</v>
      </c>
    </row>
    <row r="563" spans="7:20" s="145" customFormat="1" hidden="1">
      <c r="G563" s="152"/>
      <c r="M563" s="114" t="s">
        <v>1116</v>
      </c>
      <c r="N563" s="118">
        <v>17.600000000000001</v>
      </c>
      <c r="O563" s="118">
        <v>0</v>
      </c>
      <c r="P563" s="119">
        <f t="shared" si="11"/>
        <v>7.9</v>
      </c>
      <c r="Q563" s="122" t="s">
        <v>468</v>
      </c>
      <c r="R563" s="121" t="s">
        <v>4218</v>
      </c>
      <c r="S563" s="122">
        <v>7.9</v>
      </c>
      <c r="T563" s="122" t="s">
        <v>141</v>
      </c>
    </row>
    <row r="564" spans="7:20" s="145" customFormat="1" hidden="1">
      <c r="G564" s="152"/>
      <c r="M564" s="114" t="s">
        <v>1117</v>
      </c>
      <c r="N564" s="118">
        <v>5.3</v>
      </c>
      <c r="O564" s="118">
        <v>6.2</v>
      </c>
      <c r="P564" s="119">
        <f t="shared" si="11"/>
        <v>6.3</v>
      </c>
      <c r="Q564" s="122" t="s">
        <v>1118</v>
      </c>
      <c r="R564" s="121" t="s">
        <v>3967</v>
      </c>
      <c r="S564" s="122">
        <v>6.3</v>
      </c>
      <c r="T564" s="122" t="s">
        <v>217</v>
      </c>
    </row>
    <row r="565" spans="7:20" s="145" customFormat="1" hidden="1">
      <c r="G565" s="152"/>
      <c r="M565" s="114" t="s">
        <v>994</v>
      </c>
      <c r="N565" s="118">
        <v>5.3</v>
      </c>
      <c r="O565" s="118">
        <v>6.2</v>
      </c>
      <c r="P565" s="119">
        <f t="shared" si="11"/>
        <v>6.6</v>
      </c>
      <c r="Q565" s="122" t="s">
        <v>995</v>
      </c>
      <c r="R565" s="121" t="s">
        <v>4461</v>
      </c>
      <c r="S565" s="122">
        <v>6.6</v>
      </c>
      <c r="T565" s="122" t="s">
        <v>254</v>
      </c>
    </row>
    <row r="566" spans="7:20" s="145" customFormat="1" hidden="1">
      <c r="G566" s="152"/>
      <c r="M566" s="114" t="s">
        <v>996</v>
      </c>
      <c r="N566" s="118">
        <v>5.3</v>
      </c>
      <c r="O566" s="118">
        <v>6.1</v>
      </c>
      <c r="P566" s="119">
        <f t="shared" si="11"/>
        <v>6.7</v>
      </c>
      <c r="Q566" s="122" t="s">
        <v>997</v>
      </c>
      <c r="R566" s="121" t="s">
        <v>4462</v>
      </c>
      <c r="S566" s="122">
        <v>6.7</v>
      </c>
      <c r="T566" s="122" t="s">
        <v>548</v>
      </c>
    </row>
    <row r="567" spans="7:20" s="145" customFormat="1" hidden="1">
      <c r="G567" s="152"/>
      <c r="M567" s="114" t="s">
        <v>1120</v>
      </c>
      <c r="N567" s="118">
        <v>4.2</v>
      </c>
      <c r="O567" s="118">
        <v>5</v>
      </c>
      <c r="P567" s="119">
        <f t="shared" si="11"/>
        <v>7.67</v>
      </c>
      <c r="Q567" s="120" t="s">
        <v>147</v>
      </c>
      <c r="R567" s="121" t="s">
        <v>4197</v>
      </c>
      <c r="S567" s="122">
        <v>7.67</v>
      </c>
      <c r="T567" s="122" t="s">
        <v>1830</v>
      </c>
    </row>
    <row r="568" spans="7:20" s="145" customFormat="1" hidden="1">
      <c r="G568" s="152"/>
      <c r="M568" s="114" t="s">
        <v>1121</v>
      </c>
      <c r="N568" s="118">
        <v>2.7</v>
      </c>
      <c r="O568" s="118">
        <v>6</v>
      </c>
      <c r="P568" s="119">
        <f t="shared" si="11"/>
        <v>4.8899999999999997</v>
      </c>
      <c r="Q568" s="122" t="s">
        <v>452</v>
      </c>
      <c r="R568" s="121" t="s">
        <v>4226</v>
      </c>
      <c r="S568" s="122">
        <v>4.8899999999999997</v>
      </c>
      <c r="T568" s="122" t="s">
        <v>3805</v>
      </c>
    </row>
    <row r="569" spans="7:20" s="145" customFormat="1" hidden="1">
      <c r="G569" s="152"/>
      <c r="M569" s="114" t="s">
        <v>1122</v>
      </c>
      <c r="N569" s="118">
        <v>2.8</v>
      </c>
      <c r="O569" s="118">
        <v>6</v>
      </c>
      <c r="P569" s="119">
        <f t="shared" si="11"/>
        <v>5.14</v>
      </c>
      <c r="Q569" s="122" t="s">
        <v>1123</v>
      </c>
      <c r="R569" s="121" t="s">
        <v>4545</v>
      </c>
      <c r="S569" s="122">
        <v>5.14</v>
      </c>
      <c r="T569" s="122" t="s">
        <v>1927</v>
      </c>
    </row>
    <row r="570" spans="7:20" s="145" customFormat="1" hidden="1">
      <c r="G570" s="152"/>
      <c r="M570" s="114" t="s">
        <v>1124</v>
      </c>
      <c r="N570" s="118">
        <v>2.7</v>
      </c>
      <c r="O570" s="118">
        <v>6.2</v>
      </c>
      <c r="P570" s="119">
        <f t="shared" si="11"/>
        <v>6.37</v>
      </c>
      <c r="Q570" s="122" t="s">
        <v>1125</v>
      </c>
      <c r="R570" s="121" t="s">
        <v>4565</v>
      </c>
      <c r="S570" s="122">
        <v>6.37</v>
      </c>
      <c r="T570" s="122" t="s">
        <v>1125</v>
      </c>
    </row>
    <row r="571" spans="7:20" s="145" customFormat="1" hidden="1">
      <c r="G571" s="152"/>
      <c r="M571" s="114" t="s">
        <v>1126</v>
      </c>
      <c r="N571" s="118">
        <v>1.8</v>
      </c>
      <c r="O571" s="118">
        <v>4.5999999999999996</v>
      </c>
      <c r="P571" s="119">
        <f t="shared" si="11"/>
        <v>3.7</v>
      </c>
      <c r="Q571" s="122" t="s">
        <v>499</v>
      </c>
      <c r="R571" s="121" t="s">
        <v>4463</v>
      </c>
      <c r="S571" s="122">
        <v>3.7</v>
      </c>
      <c r="T571" s="122" t="s">
        <v>44</v>
      </c>
    </row>
    <row r="572" spans="7:20" s="145" customFormat="1" hidden="1">
      <c r="G572" s="152"/>
      <c r="M572" s="114" t="s">
        <v>1127</v>
      </c>
      <c r="N572" s="118">
        <v>1.9</v>
      </c>
      <c r="O572" s="118">
        <v>3.5</v>
      </c>
      <c r="P572" s="119">
        <f t="shared" si="11"/>
        <v>7.7</v>
      </c>
      <c r="Q572" s="122" t="s">
        <v>343</v>
      </c>
      <c r="R572" s="121" t="s">
        <v>4563</v>
      </c>
      <c r="S572" s="122">
        <v>7.7</v>
      </c>
      <c r="T572" s="122" t="s">
        <v>377</v>
      </c>
    </row>
    <row r="573" spans="7:20" s="145" customFormat="1" hidden="1">
      <c r="G573" s="152"/>
      <c r="M573" s="114" t="s">
        <v>1128</v>
      </c>
      <c r="N573" s="118">
        <v>2.5</v>
      </c>
      <c r="O573" s="118">
        <v>4.4000000000000004</v>
      </c>
      <c r="P573" s="119">
        <f t="shared" si="11"/>
        <v>6.37</v>
      </c>
      <c r="Q573" s="122" t="s">
        <v>287</v>
      </c>
      <c r="R573" s="121" t="s">
        <v>3951</v>
      </c>
      <c r="S573" s="122">
        <v>6.37</v>
      </c>
      <c r="T573" s="122" t="s">
        <v>3451</v>
      </c>
    </row>
    <row r="574" spans="7:20" s="145" customFormat="1" hidden="1">
      <c r="G574" s="152"/>
      <c r="M574" s="114" t="s">
        <v>1007</v>
      </c>
      <c r="N574" s="118">
        <v>10.9</v>
      </c>
      <c r="O574" s="118">
        <v>0</v>
      </c>
      <c r="P574" s="119">
        <f t="shared" si="11"/>
        <v>6.36</v>
      </c>
      <c r="Q574" s="122" t="s">
        <v>728</v>
      </c>
      <c r="R574" s="121" t="s">
        <v>4560</v>
      </c>
      <c r="S574" s="122">
        <v>6.36</v>
      </c>
      <c r="T574" s="122" t="s">
        <v>1404</v>
      </c>
    </row>
    <row r="575" spans="7:20" s="145" customFormat="1" hidden="1">
      <c r="G575" s="152"/>
      <c r="M575" s="114" t="s">
        <v>1008</v>
      </c>
      <c r="N575" s="118">
        <v>0.9</v>
      </c>
      <c r="O575" s="118">
        <v>1.9</v>
      </c>
      <c r="P575" s="119">
        <f t="shared" si="11"/>
        <v>7.8</v>
      </c>
      <c r="Q575" s="120" t="s">
        <v>147</v>
      </c>
      <c r="R575" s="121" t="s">
        <v>3780</v>
      </c>
      <c r="S575" s="122">
        <v>7.8</v>
      </c>
      <c r="T575" s="122" t="s">
        <v>141</v>
      </c>
    </row>
    <row r="576" spans="7:20" s="145" customFormat="1" hidden="1">
      <c r="G576" s="152"/>
      <c r="M576" s="114" t="s">
        <v>1009</v>
      </c>
      <c r="N576" s="118">
        <v>1.2</v>
      </c>
      <c r="O576" s="118">
        <v>2.2999999999999998</v>
      </c>
      <c r="P576" s="119">
        <f t="shared" si="11"/>
        <v>6.36</v>
      </c>
      <c r="Q576" s="120" t="s">
        <v>147</v>
      </c>
      <c r="R576" s="121" t="s">
        <v>4544</v>
      </c>
      <c r="S576" s="122">
        <v>6.36</v>
      </c>
      <c r="T576" s="122" t="s">
        <v>1250</v>
      </c>
    </row>
    <row r="577" spans="7:20" s="145" customFormat="1" hidden="1">
      <c r="G577" s="152"/>
      <c r="M577" s="114" t="s">
        <v>1010</v>
      </c>
      <c r="N577" s="118">
        <v>18.100000000000001</v>
      </c>
      <c r="O577" s="120" t="s">
        <v>147</v>
      </c>
      <c r="P577" s="119">
        <f t="shared" si="11"/>
        <v>7.51</v>
      </c>
      <c r="Q577" s="122" t="s">
        <v>254</v>
      </c>
      <c r="R577" s="120" t="s">
        <v>147</v>
      </c>
      <c r="S577" s="122">
        <v>7.51</v>
      </c>
      <c r="T577" s="122" t="s">
        <v>1756</v>
      </c>
    </row>
    <row r="578" spans="7:20" s="145" customFormat="1" hidden="1">
      <c r="G578" s="152"/>
      <c r="M578" s="114" t="s">
        <v>755</v>
      </c>
      <c r="N578" s="118">
        <v>0.5</v>
      </c>
      <c r="O578" s="118">
        <v>0.8</v>
      </c>
      <c r="P578" s="119">
        <f t="shared" si="11"/>
        <v>5.6</v>
      </c>
      <c r="Q578" s="122" t="s">
        <v>166</v>
      </c>
      <c r="R578" s="121" t="s">
        <v>3776</v>
      </c>
      <c r="S578" s="122">
        <v>5.6</v>
      </c>
      <c r="T578" s="122" t="s">
        <v>1252</v>
      </c>
    </row>
    <row r="579" spans="7:20" s="145" customFormat="1" hidden="1">
      <c r="G579" s="152"/>
      <c r="M579" s="114" t="s">
        <v>756</v>
      </c>
      <c r="N579" s="118">
        <v>0.5</v>
      </c>
      <c r="O579" s="118">
        <v>0.9</v>
      </c>
      <c r="P579" s="119">
        <f t="shared" si="11"/>
        <v>5.75</v>
      </c>
      <c r="Q579" s="120" t="s">
        <v>30</v>
      </c>
      <c r="R579" s="121" t="s">
        <v>4464</v>
      </c>
      <c r="S579" s="122">
        <v>5.75</v>
      </c>
      <c r="T579" s="122" t="s">
        <v>3806</v>
      </c>
    </row>
    <row r="580" spans="7:20" s="145" customFormat="1" hidden="1">
      <c r="G580" s="152"/>
      <c r="M580" s="114" t="s">
        <v>757</v>
      </c>
      <c r="N580" s="118">
        <v>5.6</v>
      </c>
      <c r="O580" s="118">
        <v>62.9</v>
      </c>
      <c r="P580" s="119">
        <f t="shared" si="11"/>
        <v>6.31</v>
      </c>
      <c r="Q580" s="122" t="s">
        <v>758</v>
      </c>
      <c r="R580" s="121" t="s">
        <v>4055</v>
      </c>
      <c r="S580" s="122">
        <v>6.31</v>
      </c>
      <c r="T580" s="122" t="s">
        <v>1250</v>
      </c>
    </row>
    <row r="581" spans="7:20" s="145" customFormat="1" hidden="1">
      <c r="G581" s="152"/>
      <c r="M581" s="114" t="s">
        <v>762</v>
      </c>
      <c r="N581" s="118">
        <v>6</v>
      </c>
      <c r="O581" s="118">
        <v>66</v>
      </c>
      <c r="P581" s="119">
        <f t="shared" si="11"/>
        <v>7.44</v>
      </c>
      <c r="Q581" s="122" t="s">
        <v>763</v>
      </c>
      <c r="R581" s="121" t="s">
        <v>4465</v>
      </c>
      <c r="S581" s="122">
        <v>7.44</v>
      </c>
      <c r="T581" s="122" t="s">
        <v>54</v>
      </c>
    </row>
    <row r="582" spans="7:20" s="145" customFormat="1" hidden="1">
      <c r="G582" s="152"/>
      <c r="M582" s="114" t="s">
        <v>764</v>
      </c>
      <c r="N582" s="118">
        <v>8.1</v>
      </c>
      <c r="O582" s="118">
        <v>48.3</v>
      </c>
      <c r="P582" s="119">
        <f t="shared" si="11"/>
        <v>3.6</v>
      </c>
      <c r="Q582" s="120" t="s">
        <v>147</v>
      </c>
      <c r="R582" s="121" t="s">
        <v>4466</v>
      </c>
      <c r="S582" s="122">
        <v>3.6</v>
      </c>
      <c r="T582" s="122" t="s">
        <v>44</v>
      </c>
    </row>
    <row r="583" spans="7:20" s="145" customFormat="1" hidden="1">
      <c r="G583" s="152"/>
      <c r="M583" s="114" t="s">
        <v>765</v>
      </c>
      <c r="N583" s="118">
        <v>7.3</v>
      </c>
      <c r="O583" s="118">
        <v>43.7</v>
      </c>
      <c r="P583" s="119">
        <f t="shared" si="11"/>
        <v>2.1</v>
      </c>
      <c r="Q583" s="122" t="s">
        <v>166</v>
      </c>
      <c r="R583" s="121" t="s">
        <v>4279</v>
      </c>
      <c r="S583" s="122">
        <v>2.1</v>
      </c>
      <c r="T583" s="122" t="s">
        <v>397</v>
      </c>
    </row>
    <row r="584" spans="7:20" s="145" customFormat="1" hidden="1">
      <c r="G584" s="152"/>
      <c r="M584" s="114" t="s">
        <v>892</v>
      </c>
      <c r="N584" s="118">
        <v>1.9</v>
      </c>
      <c r="O584" s="118">
        <v>3.2</v>
      </c>
      <c r="P584" s="119">
        <f t="shared" si="11"/>
        <v>7.52</v>
      </c>
      <c r="Q584" s="120" t="s">
        <v>30</v>
      </c>
      <c r="R584" s="121" t="s">
        <v>4037</v>
      </c>
      <c r="S584" s="122">
        <v>7.52</v>
      </c>
      <c r="T584" s="122" t="s">
        <v>722</v>
      </c>
    </row>
    <row r="585" spans="7:20" s="145" customFormat="1" hidden="1">
      <c r="G585" s="152"/>
      <c r="M585" s="114" t="s">
        <v>893</v>
      </c>
      <c r="N585" s="118">
        <v>1.8</v>
      </c>
      <c r="O585" s="118">
        <v>2.9</v>
      </c>
      <c r="P585" s="119">
        <f t="shared" si="11"/>
        <v>6.5</v>
      </c>
      <c r="Q585" s="120" t="s">
        <v>30</v>
      </c>
      <c r="R585" s="121" t="s">
        <v>4296</v>
      </c>
      <c r="S585" s="122">
        <v>6.5</v>
      </c>
      <c r="T585" s="122" t="s">
        <v>548</v>
      </c>
    </row>
    <row r="586" spans="7:20" s="145" customFormat="1" hidden="1">
      <c r="G586" s="152"/>
      <c r="M586" s="114" t="s">
        <v>1021</v>
      </c>
      <c r="N586" s="118">
        <v>8.1999999999999993</v>
      </c>
      <c r="O586" s="118">
        <v>30.4</v>
      </c>
      <c r="P586" s="119">
        <f t="shared" ref="P586:P649" si="12">SUM(S586:T586)</f>
        <v>7.2</v>
      </c>
      <c r="Q586" s="122" t="s">
        <v>1022</v>
      </c>
      <c r="R586" s="121" t="s">
        <v>3906</v>
      </c>
      <c r="S586" s="122">
        <v>7.2</v>
      </c>
      <c r="T586" s="122" t="s">
        <v>661</v>
      </c>
    </row>
    <row r="587" spans="7:20" s="145" customFormat="1" hidden="1">
      <c r="G587" s="152"/>
      <c r="M587" s="114" t="s">
        <v>1023</v>
      </c>
      <c r="N587" s="118">
        <v>10.6</v>
      </c>
      <c r="O587" s="118">
        <v>11.7</v>
      </c>
      <c r="P587" s="119">
        <f t="shared" si="12"/>
        <v>7.6</v>
      </c>
      <c r="Q587" s="122" t="s">
        <v>1024</v>
      </c>
      <c r="R587" s="121" t="s">
        <v>4467</v>
      </c>
      <c r="S587" s="122">
        <v>7.6</v>
      </c>
      <c r="T587" s="122" t="s">
        <v>377</v>
      </c>
    </row>
    <row r="588" spans="7:20" s="145" customFormat="1" hidden="1">
      <c r="G588" s="152"/>
      <c r="M588" s="114" t="s">
        <v>1025</v>
      </c>
      <c r="N588" s="118">
        <v>8.1999999999999993</v>
      </c>
      <c r="O588" s="118">
        <v>9</v>
      </c>
      <c r="P588" s="119">
        <f t="shared" si="12"/>
        <v>6.74</v>
      </c>
      <c r="Q588" s="122" t="s">
        <v>716</v>
      </c>
      <c r="R588" s="121" t="s">
        <v>4468</v>
      </c>
      <c r="S588" s="122">
        <v>6.74</v>
      </c>
      <c r="T588" s="122" t="s">
        <v>3807</v>
      </c>
    </row>
    <row r="589" spans="7:20" s="145" customFormat="1" hidden="1">
      <c r="G589" s="152"/>
      <c r="M589" s="114" t="s">
        <v>1026</v>
      </c>
      <c r="N589" s="118">
        <v>8.1999999999999993</v>
      </c>
      <c r="O589" s="118">
        <v>9.1</v>
      </c>
      <c r="P589" s="119">
        <f t="shared" si="12"/>
        <v>7.85</v>
      </c>
      <c r="Q589" s="122" t="s">
        <v>1027</v>
      </c>
      <c r="R589" s="121" t="s">
        <v>3942</v>
      </c>
      <c r="S589" s="122">
        <v>7.85</v>
      </c>
      <c r="T589" s="122" t="s">
        <v>466</v>
      </c>
    </row>
    <row r="590" spans="7:20" s="145" customFormat="1" hidden="1">
      <c r="G590" s="152"/>
      <c r="M590" s="114" t="s">
        <v>778</v>
      </c>
      <c r="N590" s="118">
        <v>8.1999999999999993</v>
      </c>
      <c r="O590" s="118">
        <v>8.9</v>
      </c>
      <c r="P590" s="119">
        <f t="shared" si="12"/>
        <v>6.6</v>
      </c>
      <c r="Q590" s="122" t="s">
        <v>779</v>
      </c>
      <c r="R590" s="121" t="s">
        <v>4135</v>
      </c>
      <c r="S590" s="122">
        <v>6.6</v>
      </c>
      <c r="T590" s="122" t="s">
        <v>2992</v>
      </c>
    </row>
    <row r="591" spans="7:20" s="145" customFormat="1" hidden="1">
      <c r="G591" s="152"/>
      <c r="M591" s="114" t="s">
        <v>909</v>
      </c>
      <c r="N591" s="118">
        <v>5.8</v>
      </c>
      <c r="O591" s="118">
        <v>9.6999999999999993</v>
      </c>
      <c r="P591" s="119">
        <f t="shared" si="12"/>
        <v>2.89</v>
      </c>
      <c r="Q591" s="122" t="s">
        <v>910</v>
      </c>
      <c r="R591" s="121" t="s">
        <v>3960</v>
      </c>
      <c r="S591" s="122">
        <v>2.89</v>
      </c>
      <c r="T591" s="122" t="s">
        <v>2811</v>
      </c>
    </row>
    <row r="592" spans="7:20" s="145" customFormat="1" hidden="1">
      <c r="G592" s="152"/>
      <c r="M592" s="114" t="s">
        <v>1035</v>
      </c>
      <c r="N592" s="118">
        <v>5.6</v>
      </c>
      <c r="O592" s="118">
        <v>9.1999999999999993</v>
      </c>
      <c r="P592" s="119">
        <f t="shared" si="12"/>
        <v>5.41</v>
      </c>
      <c r="Q592" s="120" t="s">
        <v>147</v>
      </c>
      <c r="R592" s="121" t="s">
        <v>4549</v>
      </c>
      <c r="S592" s="122">
        <v>5.41</v>
      </c>
      <c r="T592" s="122" t="s">
        <v>403</v>
      </c>
    </row>
    <row r="593" spans="7:20" s="145" customFormat="1" hidden="1">
      <c r="G593" s="152"/>
      <c r="M593" s="114" t="s">
        <v>1036</v>
      </c>
      <c r="N593" s="118">
        <v>5.5</v>
      </c>
      <c r="O593" s="118">
        <v>9</v>
      </c>
      <c r="P593" s="119">
        <f t="shared" si="12"/>
        <v>4</v>
      </c>
      <c r="Q593" s="120" t="s">
        <v>147</v>
      </c>
      <c r="R593" s="121" t="s">
        <v>3961</v>
      </c>
      <c r="S593" s="122">
        <v>4</v>
      </c>
      <c r="T593" s="122" t="s">
        <v>3659</v>
      </c>
    </row>
    <row r="594" spans="7:20" s="145" customFormat="1" hidden="1">
      <c r="G594" s="152"/>
      <c r="M594" s="114" t="s">
        <v>1037</v>
      </c>
      <c r="N594" s="118">
        <v>11.3</v>
      </c>
      <c r="O594" s="118">
        <v>6.5</v>
      </c>
      <c r="P594" s="119">
        <f t="shared" si="12"/>
        <v>7.1</v>
      </c>
      <c r="Q594" s="120" t="s">
        <v>1038</v>
      </c>
      <c r="R594" s="121" t="s">
        <v>4200</v>
      </c>
      <c r="S594" s="122">
        <v>7.1</v>
      </c>
      <c r="T594" s="122" t="s">
        <v>661</v>
      </c>
    </row>
    <row r="595" spans="7:20" s="145" customFormat="1" hidden="1">
      <c r="G595" s="152"/>
      <c r="M595" s="114" t="s">
        <v>1039</v>
      </c>
      <c r="N595" s="118">
        <v>15</v>
      </c>
      <c r="O595" s="118">
        <v>7.9</v>
      </c>
      <c r="P595" s="119">
        <f t="shared" si="12"/>
        <v>7.21</v>
      </c>
      <c r="Q595" s="120" t="s">
        <v>1040</v>
      </c>
      <c r="R595" s="121" t="s">
        <v>4273</v>
      </c>
      <c r="S595" s="122">
        <v>7.21</v>
      </c>
      <c r="T595" s="122" t="s">
        <v>3277</v>
      </c>
    </row>
    <row r="596" spans="7:20" s="145" customFormat="1" hidden="1">
      <c r="G596" s="152"/>
      <c r="M596" s="114" t="s">
        <v>1042</v>
      </c>
      <c r="N596" s="118">
        <v>14.1</v>
      </c>
      <c r="O596" s="118">
        <v>48.3</v>
      </c>
      <c r="P596" s="119">
        <f t="shared" si="12"/>
        <v>6.64</v>
      </c>
      <c r="Q596" s="122" t="s">
        <v>1043</v>
      </c>
      <c r="R596" s="121" t="s">
        <v>4469</v>
      </c>
      <c r="S596" s="122">
        <v>6.64</v>
      </c>
      <c r="T596" s="122" t="s">
        <v>50</v>
      </c>
    </row>
    <row r="597" spans="7:20" s="145" customFormat="1" hidden="1">
      <c r="G597" s="152"/>
      <c r="M597" s="114" t="s">
        <v>1044</v>
      </c>
      <c r="N597" s="118">
        <v>16.5</v>
      </c>
      <c r="O597" s="114"/>
      <c r="P597" s="119">
        <f t="shared" si="12"/>
        <v>7.5</v>
      </c>
      <c r="Q597" s="114"/>
      <c r="R597" s="121" t="s">
        <v>4470</v>
      </c>
      <c r="S597" s="122">
        <v>7.5</v>
      </c>
      <c r="T597" s="122" t="s">
        <v>377</v>
      </c>
    </row>
    <row r="598" spans="7:20" s="145" customFormat="1" hidden="1">
      <c r="G598" s="152"/>
      <c r="M598" s="114" t="s">
        <v>1045</v>
      </c>
      <c r="N598" s="118">
        <v>20.3</v>
      </c>
      <c r="O598" s="120" t="s">
        <v>30</v>
      </c>
      <c r="P598" s="119">
        <f t="shared" si="12"/>
        <v>7.54</v>
      </c>
      <c r="Q598" s="122" t="s">
        <v>1046</v>
      </c>
      <c r="R598" s="121" t="s">
        <v>4471</v>
      </c>
      <c r="S598" s="122">
        <v>7.54</v>
      </c>
      <c r="T598" s="122" t="s">
        <v>2852</v>
      </c>
    </row>
    <row r="599" spans="7:20" s="145" customFormat="1" hidden="1">
      <c r="G599" s="152"/>
      <c r="M599" s="114" t="s">
        <v>1163</v>
      </c>
      <c r="N599" s="118">
        <v>23.2</v>
      </c>
      <c r="O599" s="118">
        <v>0.1</v>
      </c>
      <c r="P599" s="119">
        <f t="shared" si="12"/>
        <v>7.47</v>
      </c>
      <c r="Q599" s="122" t="s">
        <v>1164</v>
      </c>
      <c r="R599" s="121" t="s">
        <v>4069</v>
      </c>
      <c r="S599" s="122">
        <v>7.47</v>
      </c>
      <c r="T599" s="122" t="s">
        <v>189</v>
      </c>
    </row>
    <row r="600" spans="7:20" s="145" customFormat="1" hidden="1">
      <c r="G600" s="152"/>
      <c r="M600" s="114" t="s">
        <v>1165</v>
      </c>
      <c r="N600" s="118">
        <v>21.5</v>
      </c>
      <c r="O600" s="120" t="s">
        <v>30</v>
      </c>
      <c r="P600" s="119">
        <f t="shared" si="12"/>
        <v>7.9</v>
      </c>
      <c r="Q600" s="122" t="s">
        <v>1166</v>
      </c>
      <c r="R600" s="121" t="s">
        <v>3892</v>
      </c>
      <c r="S600" s="122">
        <v>7.9</v>
      </c>
      <c r="T600" s="122" t="s">
        <v>857</v>
      </c>
    </row>
    <row r="601" spans="7:20" s="145" customFormat="1" hidden="1">
      <c r="G601" s="152"/>
      <c r="M601" s="114" t="s">
        <v>1167</v>
      </c>
      <c r="N601" s="118">
        <v>27.9</v>
      </c>
      <c r="O601" s="118">
        <v>0.8</v>
      </c>
      <c r="P601" s="119">
        <f t="shared" si="12"/>
        <v>6.09</v>
      </c>
      <c r="Q601" s="122" t="s">
        <v>1168</v>
      </c>
      <c r="R601" s="121" t="s">
        <v>4232</v>
      </c>
      <c r="S601" s="122">
        <v>6.09</v>
      </c>
      <c r="T601" s="122" t="s">
        <v>3451</v>
      </c>
    </row>
    <row r="602" spans="7:20" s="145" customFormat="1" hidden="1">
      <c r="G602" s="152"/>
      <c r="M602" s="114" t="s">
        <v>1048</v>
      </c>
      <c r="N602" s="118">
        <v>32.700000000000003</v>
      </c>
      <c r="O602" s="120" t="s">
        <v>30</v>
      </c>
      <c r="P602" s="119">
        <f t="shared" si="12"/>
        <v>7.9</v>
      </c>
      <c r="Q602" s="122" t="s">
        <v>899</v>
      </c>
      <c r="R602" s="121" t="s">
        <v>4374</v>
      </c>
      <c r="S602" s="122">
        <v>7.9</v>
      </c>
      <c r="T602" s="122" t="s">
        <v>234</v>
      </c>
    </row>
    <row r="603" spans="7:20" s="145" customFormat="1" hidden="1">
      <c r="G603" s="152"/>
      <c r="M603" s="114" t="s">
        <v>1049</v>
      </c>
      <c r="N603" s="118">
        <v>25.4</v>
      </c>
      <c r="O603" s="118">
        <v>0.1</v>
      </c>
      <c r="P603" s="119">
        <f t="shared" si="12"/>
        <v>5.8</v>
      </c>
      <c r="Q603" s="122" t="s">
        <v>1050</v>
      </c>
      <c r="R603" s="121" t="s">
        <v>4472</v>
      </c>
      <c r="S603" s="122">
        <v>5.8</v>
      </c>
      <c r="T603" s="122" t="s">
        <v>663</v>
      </c>
    </row>
    <row r="604" spans="7:20" s="145" customFormat="1" hidden="1">
      <c r="G604" s="152"/>
      <c r="M604" s="114" t="s">
        <v>1051</v>
      </c>
      <c r="N604" s="118">
        <v>9.4</v>
      </c>
      <c r="O604" s="118">
        <v>3.1</v>
      </c>
      <c r="P604" s="119">
        <f t="shared" si="12"/>
        <v>5.8</v>
      </c>
      <c r="Q604" s="122" t="s">
        <v>1052</v>
      </c>
      <c r="R604" s="121" t="s">
        <v>3891</v>
      </c>
      <c r="S604" s="122">
        <v>5.8</v>
      </c>
      <c r="T604" s="122" t="s">
        <v>663</v>
      </c>
    </row>
    <row r="605" spans="7:20" s="145" customFormat="1" hidden="1">
      <c r="G605" s="152"/>
      <c r="M605" s="114" t="s">
        <v>1171</v>
      </c>
      <c r="N605" s="118">
        <v>10.6</v>
      </c>
      <c r="O605" s="118">
        <v>3.3</v>
      </c>
      <c r="P605" s="119">
        <f t="shared" si="12"/>
        <v>5.9</v>
      </c>
      <c r="Q605" s="122" t="s">
        <v>1172</v>
      </c>
      <c r="R605" s="121" t="s">
        <v>4473</v>
      </c>
      <c r="S605" s="122">
        <v>5.9</v>
      </c>
      <c r="T605" s="122" t="s">
        <v>217</v>
      </c>
    </row>
    <row r="606" spans="7:20" s="145" customFormat="1" hidden="1">
      <c r="G606" s="152"/>
      <c r="M606" s="114" t="s">
        <v>1173</v>
      </c>
      <c r="N606" s="118">
        <v>20.5</v>
      </c>
      <c r="O606" s="118" t="s">
        <v>30</v>
      </c>
      <c r="P606" s="119">
        <f t="shared" si="12"/>
        <v>7.7</v>
      </c>
      <c r="Q606" s="122" t="s">
        <v>1174</v>
      </c>
      <c r="R606" s="121" t="s">
        <v>4474</v>
      </c>
      <c r="S606" s="122">
        <v>7.7</v>
      </c>
      <c r="T606" s="122" t="s">
        <v>466</v>
      </c>
    </row>
    <row r="607" spans="7:20" s="145" customFormat="1" hidden="1">
      <c r="G607" s="152"/>
      <c r="M607" s="114" t="s">
        <v>1175</v>
      </c>
      <c r="N607" s="118">
        <v>24.2</v>
      </c>
      <c r="O607" s="118">
        <v>0.1</v>
      </c>
      <c r="P607" s="119">
        <f t="shared" si="12"/>
        <v>7.7</v>
      </c>
      <c r="Q607" s="122" t="s">
        <v>1176</v>
      </c>
      <c r="R607" s="121" t="s">
        <v>4475</v>
      </c>
      <c r="S607" s="122">
        <v>7.7</v>
      </c>
      <c r="T607" s="122" t="s">
        <v>466</v>
      </c>
    </row>
    <row r="608" spans="7:20" s="145" customFormat="1" hidden="1">
      <c r="G608" s="152"/>
      <c r="M608" s="114" t="s">
        <v>1057</v>
      </c>
      <c r="N608" s="118">
        <v>18</v>
      </c>
      <c r="O608" s="118" t="s">
        <v>30</v>
      </c>
      <c r="P608" s="119">
        <f t="shared" si="12"/>
        <v>7.15</v>
      </c>
      <c r="Q608" s="122" t="s">
        <v>1058</v>
      </c>
      <c r="R608" s="121" t="s">
        <v>4393</v>
      </c>
      <c r="S608" s="122">
        <v>7.15</v>
      </c>
      <c r="T608" s="122" t="s">
        <v>599</v>
      </c>
    </row>
    <row r="609" spans="7:20" s="145" customFormat="1" hidden="1">
      <c r="G609" s="152"/>
      <c r="M609" s="114" t="s">
        <v>1059</v>
      </c>
      <c r="N609" s="118">
        <v>24.4</v>
      </c>
      <c r="O609" s="118">
        <v>0.1</v>
      </c>
      <c r="P609" s="119">
        <f t="shared" si="12"/>
        <v>7.44</v>
      </c>
      <c r="Q609" s="120" t="s">
        <v>1060</v>
      </c>
      <c r="R609" s="121" t="s">
        <v>4177</v>
      </c>
      <c r="S609" s="122">
        <v>7.44</v>
      </c>
      <c r="T609" s="122" t="s">
        <v>3500</v>
      </c>
    </row>
    <row r="610" spans="7:20" s="145" customFormat="1" hidden="1">
      <c r="G610" s="152"/>
      <c r="M610" s="114" t="s">
        <v>1177</v>
      </c>
      <c r="N610" s="118">
        <v>26.7</v>
      </c>
      <c r="O610" s="120" t="s">
        <v>30</v>
      </c>
      <c r="P610" s="119">
        <f t="shared" si="12"/>
        <v>6</v>
      </c>
      <c r="Q610" s="122" t="s">
        <v>1178</v>
      </c>
      <c r="R610" s="121" t="s">
        <v>4068</v>
      </c>
      <c r="S610" s="122">
        <v>6</v>
      </c>
      <c r="T610" s="122" t="s">
        <v>1955</v>
      </c>
    </row>
    <row r="611" spans="7:20" s="145" customFormat="1" hidden="1">
      <c r="G611" s="152"/>
      <c r="M611" s="114" t="s">
        <v>1179</v>
      </c>
      <c r="N611" s="118">
        <v>30.2</v>
      </c>
      <c r="O611" s="118" t="s">
        <v>30</v>
      </c>
      <c r="P611" s="119">
        <f t="shared" si="12"/>
        <v>6.45</v>
      </c>
      <c r="Q611" s="122" t="s">
        <v>1180</v>
      </c>
      <c r="R611" s="121" t="s">
        <v>4062</v>
      </c>
      <c r="S611" s="122">
        <v>6.45</v>
      </c>
      <c r="T611" s="122" t="s">
        <v>2533</v>
      </c>
    </row>
    <row r="612" spans="7:20" s="145" customFormat="1" hidden="1">
      <c r="G612" s="152"/>
      <c r="M612" s="114" t="s">
        <v>1181</v>
      </c>
      <c r="N612" s="118">
        <v>15.6</v>
      </c>
      <c r="O612" s="118">
        <v>1.5</v>
      </c>
      <c r="P612" s="119">
        <f t="shared" si="12"/>
        <v>7.43</v>
      </c>
      <c r="Q612" s="120" t="s">
        <v>1182</v>
      </c>
      <c r="R612" s="121" t="s">
        <v>4394</v>
      </c>
      <c r="S612" s="122">
        <v>7.43</v>
      </c>
      <c r="T612" s="122" t="s">
        <v>3159</v>
      </c>
    </row>
    <row r="613" spans="7:20" s="145" customFormat="1" hidden="1">
      <c r="G613" s="152"/>
      <c r="M613" s="114" t="s">
        <v>1183</v>
      </c>
      <c r="N613" s="118">
        <v>21.1</v>
      </c>
      <c r="O613" s="118">
        <v>1</v>
      </c>
      <c r="P613" s="119">
        <f t="shared" si="12"/>
        <v>7.01</v>
      </c>
      <c r="Q613" s="122" t="s">
        <v>1184</v>
      </c>
      <c r="R613" s="121" t="s">
        <v>3897</v>
      </c>
      <c r="S613" s="122">
        <v>7.01</v>
      </c>
      <c r="T613" s="122" t="s">
        <v>581</v>
      </c>
    </row>
    <row r="614" spans="7:20" s="145" customFormat="1" hidden="1">
      <c r="G614" s="152"/>
      <c r="M614" s="114" t="s">
        <v>1185</v>
      </c>
      <c r="N614" s="118">
        <v>25.3</v>
      </c>
      <c r="O614" s="120" t="s">
        <v>30</v>
      </c>
      <c r="P614" s="119">
        <f t="shared" si="12"/>
        <v>5.75</v>
      </c>
      <c r="Q614" s="122" t="s">
        <v>1186</v>
      </c>
      <c r="R614" s="121" t="s">
        <v>4071</v>
      </c>
      <c r="S614" s="122">
        <v>5.75</v>
      </c>
      <c r="T614" s="122" t="s">
        <v>3054</v>
      </c>
    </row>
    <row r="615" spans="7:20" s="145" customFormat="1" hidden="1">
      <c r="G615" s="152"/>
      <c r="M615" s="114" t="s">
        <v>1187</v>
      </c>
      <c r="N615" s="118">
        <v>27.2</v>
      </c>
      <c r="O615" s="120" t="s">
        <v>30</v>
      </c>
      <c r="P615" s="119">
        <f t="shared" si="12"/>
        <v>6.79</v>
      </c>
      <c r="Q615" s="120" t="s">
        <v>1188</v>
      </c>
      <c r="R615" s="121" t="s">
        <v>4395</v>
      </c>
      <c r="S615" s="122">
        <v>6.79</v>
      </c>
      <c r="T615" s="122" t="s">
        <v>1507</v>
      </c>
    </row>
    <row r="616" spans="7:20" s="145" customFormat="1" hidden="1">
      <c r="G616" s="152"/>
      <c r="M616" s="114" t="s">
        <v>1189</v>
      </c>
      <c r="N616" s="118">
        <v>23.9</v>
      </c>
      <c r="O616" s="118">
        <v>1.7</v>
      </c>
      <c r="P616" s="119">
        <f t="shared" si="12"/>
        <v>3.6</v>
      </c>
      <c r="Q616" s="122" t="s">
        <v>1190</v>
      </c>
      <c r="R616" s="121" t="s">
        <v>4400</v>
      </c>
      <c r="S616" s="122">
        <v>3.6</v>
      </c>
      <c r="T616" s="122" t="s">
        <v>221</v>
      </c>
    </row>
    <row r="617" spans="7:20" s="145" customFormat="1" hidden="1">
      <c r="G617" s="152"/>
      <c r="M617" s="114" t="s">
        <v>1191</v>
      </c>
      <c r="N617" s="118">
        <v>24.9</v>
      </c>
      <c r="O617" s="118">
        <v>0.1</v>
      </c>
      <c r="P617" s="119">
        <f t="shared" si="12"/>
        <v>2.2999999999999998</v>
      </c>
      <c r="Q617" s="122" t="s">
        <v>1192</v>
      </c>
      <c r="R617" s="121" t="s">
        <v>4315</v>
      </c>
      <c r="S617" s="122">
        <v>2.2999999999999998</v>
      </c>
      <c r="T617" s="122" t="s">
        <v>74</v>
      </c>
    </row>
    <row r="618" spans="7:20" s="145" customFormat="1" hidden="1">
      <c r="G618" s="152"/>
      <c r="M618" s="114" t="s">
        <v>1193</v>
      </c>
      <c r="N618" s="118">
        <v>24.1</v>
      </c>
      <c r="O618" s="118">
        <v>0.1</v>
      </c>
      <c r="P618" s="119">
        <f t="shared" si="12"/>
        <v>6.3</v>
      </c>
      <c r="Q618" s="122" t="s">
        <v>1194</v>
      </c>
      <c r="R618" s="121" t="s">
        <v>4316</v>
      </c>
      <c r="S618" s="122">
        <v>6.3</v>
      </c>
      <c r="T618" s="122" t="s">
        <v>332</v>
      </c>
    </row>
    <row r="619" spans="7:20" s="145" customFormat="1" hidden="1">
      <c r="G619" s="152"/>
      <c r="M619" s="114" t="s">
        <v>1195</v>
      </c>
      <c r="N619" s="118">
        <v>4.5999999999999996</v>
      </c>
      <c r="O619" s="118">
        <v>4.3</v>
      </c>
      <c r="P619" s="119">
        <f t="shared" si="12"/>
        <v>6.9</v>
      </c>
      <c r="Q619" s="122" t="s">
        <v>1196</v>
      </c>
      <c r="R619" s="121" t="s">
        <v>4317</v>
      </c>
      <c r="S619" s="122">
        <v>6.9</v>
      </c>
      <c r="T619" s="122" t="s">
        <v>661</v>
      </c>
    </row>
    <row r="620" spans="7:20" s="145" customFormat="1" hidden="1">
      <c r="G620" s="152"/>
      <c r="M620" s="114" t="s">
        <v>1197</v>
      </c>
      <c r="N620" s="118">
        <v>18.600000000000001</v>
      </c>
      <c r="O620" s="120" t="s">
        <v>30</v>
      </c>
      <c r="P620" s="119">
        <f t="shared" si="12"/>
        <v>7.7</v>
      </c>
      <c r="Q620" s="122" t="s">
        <v>1198</v>
      </c>
      <c r="R620" s="121" t="s">
        <v>4423</v>
      </c>
      <c r="S620" s="122">
        <v>7.7</v>
      </c>
      <c r="T620" s="122" t="s">
        <v>719</v>
      </c>
    </row>
    <row r="621" spans="7:20" s="145" customFormat="1" hidden="1">
      <c r="G621" s="152"/>
      <c r="M621" s="114" t="s">
        <v>1199</v>
      </c>
      <c r="N621" s="118">
        <v>26</v>
      </c>
      <c r="O621" s="118">
        <v>0.9</v>
      </c>
      <c r="P621" s="119">
        <f t="shared" si="12"/>
        <v>7.7</v>
      </c>
      <c r="Q621" s="122" t="s">
        <v>1200</v>
      </c>
      <c r="R621" s="121" t="s">
        <v>4466</v>
      </c>
      <c r="S621" s="122">
        <v>7.7</v>
      </c>
      <c r="T621" s="122" t="s">
        <v>719</v>
      </c>
    </row>
    <row r="622" spans="7:20" s="145" customFormat="1" hidden="1">
      <c r="G622" s="152"/>
      <c r="M622" s="114" t="s">
        <v>1071</v>
      </c>
      <c r="N622" s="118">
        <v>36.200000000000003</v>
      </c>
      <c r="O622" s="118">
        <v>0.9</v>
      </c>
      <c r="P622" s="119">
        <f t="shared" si="12"/>
        <v>7.3</v>
      </c>
      <c r="Q622" s="122" t="s">
        <v>1072</v>
      </c>
      <c r="R622" s="121" t="s">
        <v>4318</v>
      </c>
      <c r="S622" s="122">
        <v>7.3</v>
      </c>
      <c r="T622" s="122" t="s">
        <v>377</v>
      </c>
    </row>
    <row r="623" spans="7:20" s="145" customFormat="1" hidden="1">
      <c r="G623" s="152"/>
      <c r="M623" s="114" t="s">
        <v>811</v>
      </c>
      <c r="N623" s="118">
        <v>25.5</v>
      </c>
      <c r="O623" s="118" t="s">
        <v>30</v>
      </c>
      <c r="P623" s="119">
        <f t="shared" si="12"/>
        <v>6.45</v>
      </c>
      <c r="Q623" s="122" t="s">
        <v>812</v>
      </c>
      <c r="R623" s="121" t="s">
        <v>3833</v>
      </c>
      <c r="S623" s="122">
        <v>6.45</v>
      </c>
      <c r="T623" s="122" t="s">
        <v>3807</v>
      </c>
    </row>
    <row r="624" spans="7:20" s="145" customFormat="1" hidden="1">
      <c r="G624" s="152"/>
      <c r="M624" s="114" t="s">
        <v>813</v>
      </c>
      <c r="N624" s="118">
        <v>17.8</v>
      </c>
      <c r="O624" s="118">
        <v>5</v>
      </c>
      <c r="P624" s="119">
        <f t="shared" si="12"/>
        <v>4.42</v>
      </c>
      <c r="Q624" s="122" t="s">
        <v>814</v>
      </c>
      <c r="R624" s="121" t="s">
        <v>4222</v>
      </c>
      <c r="S624" s="122">
        <v>4.42</v>
      </c>
      <c r="T624" s="122" t="s">
        <v>758</v>
      </c>
    </row>
    <row r="625" spans="7:20" s="145" customFormat="1" hidden="1">
      <c r="G625" s="152"/>
      <c r="M625" s="114" t="s">
        <v>815</v>
      </c>
      <c r="N625" s="118">
        <v>16.7</v>
      </c>
      <c r="O625" s="118">
        <v>9.6999999999999993</v>
      </c>
      <c r="P625" s="119">
        <f t="shared" si="12"/>
        <v>4.3899999999999997</v>
      </c>
      <c r="Q625" s="122" t="s">
        <v>816</v>
      </c>
      <c r="R625" s="121" t="s">
        <v>3784</v>
      </c>
      <c r="S625" s="122">
        <v>4.3899999999999997</v>
      </c>
      <c r="T625" s="122" t="s">
        <v>4004</v>
      </c>
    </row>
    <row r="626" spans="7:20" s="145" customFormat="1" hidden="1">
      <c r="G626" s="152"/>
      <c r="M626" s="114" t="s">
        <v>697</v>
      </c>
      <c r="N626" s="118">
        <v>20.5</v>
      </c>
      <c r="O626" s="118">
        <v>0.2</v>
      </c>
      <c r="P626" s="119">
        <f t="shared" si="12"/>
        <v>7.03</v>
      </c>
      <c r="Q626" s="122" t="s">
        <v>23</v>
      </c>
      <c r="R626" s="121" t="s">
        <v>4319</v>
      </c>
      <c r="S626" s="122">
        <v>7.03</v>
      </c>
      <c r="T626" s="122" t="s">
        <v>1447</v>
      </c>
    </row>
    <row r="627" spans="7:20" s="145" customFormat="1" hidden="1">
      <c r="G627" s="152"/>
      <c r="M627" s="114" t="s">
        <v>823</v>
      </c>
      <c r="N627" s="118">
        <v>14.6</v>
      </c>
      <c r="O627" s="118">
        <v>4</v>
      </c>
      <c r="P627" s="119">
        <f t="shared" si="12"/>
        <v>7.14</v>
      </c>
      <c r="Q627" s="120" t="s">
        <v>30</v>
      </c>
      <c r="R627" s="121" t="s">
        <v>4320</v>
      </c>
      <c r="S627" s="122">
        <v>7.14</v>
      </c>
      <c r="T627" s="122" t="s">
        <v>543</v>
      </c>
    </row>
    <row r="628" spans="7:20" s="145" customFormat="1" hidden="1">
      <c r="G628" s="152"/>
      <c r="M628" s="114" t="s">
        <v>824</v>
      </c>
      <c r="N628" s="118">
        <v>25</v>
      </c>
      <c r="O628" s="118">
        <v>0.1</v>
      </c>
      <c r="P628" s="119">
        <f t="shared" si="12"/>
        <v>5.19</v>
      </c>
      <c r="Q628" s="120" t="s">
        <v>98</v>
      </c>
      <c r="R628" s="121" t="s">
        <v>4321</v>
      </c>
      <c r="S628" s="122">
        <v>5.19</v>
      </c>
      <c r="T628" s="122" t="s">
        <v>597</v>
      </c>
    </row>
    <row r="629" spans="7:20" s="145" customFormat="1" hidden="1">
      <c r="G629" s="152"/>
      <c r="M629" s="114" t="s">
        <v>825</v>
      </c>
      <c r="N629" s="118">
        <v>24.4</v>
      </c>
      <c r="O629" s="120" t="s">
        <v>30</v>
      </c>
      <c r="P629" s="119">
        <f t="shared" si="12"/>
        <v>5.81</v>
      </c>
      <c r="Q629" s="122" t="s">
        <v>98</v>
      </c>
      <c r="R629" s="121" t="s">
        <v>4322</v>
      </c>
      <c r="S629" s="122">
        <v>5.81</v>
      </c>
      <c r="T629" s="122" t="s">
        <v>3148</v>
      </c>
    </row>
    <row r="630" spans="7:20" s="145" customFormat="1" hidden="1">
      <c r="G630" s="152"/>
      <c r="M630" s="114" t="s">
        <v>826</v>
      </c>
      <c r="N630" s="118">
        <v>9.4</v>
      </c>
      <c r="O630" s="118">
        <v>2</v>
      </c>
      <c r="P630" s="119">
        <f t="shared" si="12"/>
        <v>6.04</v>
      </c>
      <c r="Q630" s="122" t="s">
        <v>827</v>
      </c>
      <c r="R630" s="121" t="s">
        <v>4276</v>
      </c>
      <c r="S630" s="122">
        <v>6.04</v>
      </c>
      <c r="T630" s="122" t="s">
        <v>360</v>
      </c>
    </row>
    <row r="631" spans="7:20" s="145" customFormat="1" hidden="1">
      <c r="G631" s="152"/>
      <c r="M631" s="114" t="s">
        <v>828</v>
      </c>
      <c r="N631" s="118">
        <v>19.7</v>
      </c>
      <c r="O631" s="120" t="s">
        <v>30</v>
      </c>
      <c r="P631" s="119">
        <f t="shared" si="12"/>
        <v>6.72</v>
      </c>
      <c r="Q631" s="122" t="s">
        <v>821</v>
      </c>
      <c r="R631" s="121" t="s">
        <v>4069</v>
      </c>
      <c r="S631" s="122">
        <v>6.72</v>
      </c>
      <c r="T631" s="122" t="s">
        <v>338</v>
      </c>
    </row>
    <row r="632" spans="7:20" s="145" customFormat="1" hidden="1">
      <c r="G632" s="152"/>
      <c r="M632" s="114" t="s">
        <v>822</v>
      </c>
      <c r="N632" s="120">
        <v>24.2</v>
      </c>
      <c r="O632" s="120">
        <v>0.1</v>
      </c>
      <c r="P632" s="119">
        <f t="shared" si="12"/>
        <v>7.15</v>
      </c>
      <c r="Q632" s="120" t="s">
        <v>1176</v>
      </c>
      <c r="R632" s="121" t="s">
        <v>4475</v>
      </c>
      <c r="S632" s="122">
        <v>7.15</v>
      </c>
      <c r="T632" s="122" t="s">
        <v>2172</v>
      </c>
    </row>
    <row r="633" spans="7:20" s="145" customFormat="1" hidden="1">
      <c r="G633" s="152"/>
      <c r="M633" s="114" t="s">
        <v>819</v>
      </c>
      <c r="N633" s="118">
        <v>5.3</v>
      </c>
      <c r="O633" s="118">
        <v>3</v>
      </c>
      <c r="P633" s="119">
        <f t="shared" si="12"/>
        <v>5.7</v>
      </c>
      <c r="Q633" s="122" t="s">
        <v>820</v>
      </c>
      <c r="R633" s="121" t="s">
        <v>4147</v>
      </c>
      <c r="S633" s="122">
        <v>5.7</v>
      </c>
      <c r="T633" s="122" t="s">
        <v>217</v>
      </c>
    </row>
    <row r="634" spans="7:20" s="145" customFormat="1" hidden="1">
      <c r="G634" s="152"/>
      <c r="M634" s="114" t="s">
        <v>1090</v>
      </c>
      <c r="N634" s="118">
        <v>9.8000000000000007</v>
      </c>
      <c r="O634" s="118">
        <v>3.5</v>
      </c>
      <c r="P634" s="119">
        <f t="shared" si="12"/>
        <v>6.34</v>
      </c>
      <c r="Q634" s="122" t="s">
        <v>1091</v>
      </c>
      <c r="R634" s="121" t="s">
        <v>4230</v>
      </c>
      <c r="S634" s="122">
        <v>6.34</v>
      </c>
      <c r="T634" s="122" t="s">
        <v>50</v>
      </c>
    </row>
    <row r="635" spans="7:20" s="145" customFormat="1" hidden="1">
      <c r="G635" s="152"/>
      <c r="M635" s="114" t="s">
        <v>1092</v>
      </c>
      <c r="N635" s="118">
        <v>11.9</v>
      </c>
      <c r="O635" s="118">
        <v>5</v>
      </c>
      <c r="P635" s="119">
        <f t="shared" si="12"/>
        <v>7.3</v>
      </c>
      <c r="Q635" s="122" t="s">
        <v>404</v>
      </c>
      <c r="R635" s="121" t="s">
        <v>4323</v>
      </c>
      <c r="S635" s="122">
        <v>7.3</v>
      </c>
      <c r="T635" s="122" t="s">
        <v>141</v>
      </c>
    </row>
    <row r="636" spans="7:20" s="145" customFormat="1" hidden="1">
      <c r="G636" s="152"/>
      <c r="M636" s="114" t="s">
        <v>1093</v>
      </c>
      <c r="N636" s="118">
        <v>23.7</v>
      </c>
      <c r="O636" s="118">
        <v>0.1</v>
      </c>
      <c r="P636" s="119">
        <f t="shared" si="12"/>
        <v>7.07</v>
      </c>
      <c r="Q636" s="122" t="s">
        <v>1094</v>
      </c>
      <c r="R636" s="121" t="s">
        <v>4324</v>
      </c>
      <c r="S636" s="122">
        <v>7.07</v>
      </c>
      <c r="T636" s="122" t="s">
        <v>1830</v>
      </c>
    </row>
    <row r="637" spans="7:20" s="145" customFormat="1" hidden="1">
      <c r="G637" s="152"/>
      <c r="M637" s="114" t="s">
        <v>1095</v>
      </c>
      <c r="N637" s="118">
        <v>19.899999999999999</v>
      </c>
      <c r="O637" s="118">
        <v>0.1</v>
      </c>
      <c r="P637" s="119">
        <f t="shared" si="12"/>
        <v>5</v>
      </c>
      <c r="Q637" s="122" t="s">
        <v>1164</v>
      </c>
      <c r="R637" s="121" t="s">
        <v>4325</v>
      </c>
      <c r="S637" s="122">
        <v>5</v>
      </c>
      <c r="T637" s="122" t="s">
        <v>3660</v>
      </c>
    </row>
    <row r="638" spans="7:20" s="145" customFormat="1" hidden="1">
      <c r="G638" s="152"/>
      <c r="M638" s="114" t="s">
        <v>965</v>
      </c>
      <c r="N638" s="118">
        <v>23.7</v>
      </c>
      <c r="O638" s="118">
        <v>0.1</v>
      </c>
      <c r="P638" s="119">
        <f t="shared" si="12"/>
        <v>6.45</v>
      </c>
      <c r="Q638" s="120" t="s">
        <v>966</v>
      </c>
      <c r="R638" s="121" t="s">
        <v>4255</v>
      </c>
      <c r="S638" s="122">
        <v>6.45</v>
      </c>
      <c r="T638" s="122" t="s">
        <v>1686</v>
      </c>
    </row>
    <row r="639" spans="7:20" s="145" customFormat="1" hidden="1">
      <c r="G639" s="152"/>
      <c r="M639" s="114" t="s">
        <v>967</v>
      </c>
      <c r="N639" s="118">
        <v>23.4</v>
      </c>
      <c r="O639" s="118">
        <v>0.1</v>
      </c>
      <c r="P639" s="119">
        <f t="shared" si="12"/>
        <v>5.86</v>
      </c>
      <c r="Q639" s="122" t="s">
        <v>837</v>
      </c>
      <c r="R639" s="121" t="s">
        <v>4326</v>
      </c>
      <c r="S639" s="122">
        <v>5.86</v>
      </c>
      <c r="T639" s="122" t="s">
        <v>285</v>
      </c>
    </row>
    <row r="640" spans="7:20" s="145" customFormat="1" hidden="1">
      <c r="G640" s="152"/>
      <c r="M640" s="114" t="s">
        <v>838</v>
      </c>
      <c r="N640" s="118">
        <v>23.7</v>
      </c>
      <c r="O640" s="118">
        <v>0.1</v>
      </c>
      <c r="P640" s="119">
        <f t="shared" si="12"/>
        <v>5.98</v>
      </c>
      <c r="Q640" s="122" t="s">
        <v>98</v>
      </c>
      <c r="R640" s="121" t="s">
        <v>4255</v>
      </c>
      <c r="S640" s="122">
        <v>5.98</v>
      </c>
      <c r="T640" s="122" t="s">
        <v>2374</v>
      </c>
    </row>
    <row r="641" spans="7:20" s="145" customFormat="1" hidden="1">
      <c r="G641" s="152"/>
      <c r="M641" s="114" t="s">
        <v>839</v>
      </c>
      <c r="N641" s="118">
        <v>4</v>
      </c>
      <c r="O641" s="118">
        <v>35.200000000000003</v>
      </c>
      <c r="P641" s="119">
        <f t="shared" si="12"/>
        <v>4.95</v>
      </c>
      <c r="Q641" s="122" t="s">
        <v>970</v>
      </c>
      <c r="R641" s="121" t="s">
        <v>4327</v>
      </c>
      <c r="S641" s="122">
        <v>4.95</v>
      </c>
      <c r="T641" s="122" t="s">
        <v>3660</v>
      </c>
    </row>
    <row r="642" spans="7:20" s="145" customFormat="1" hidden="1">
      <c r="G642" s="152"/>
      <c r="M642" s="114" t="s">
        <v>971</v>
      </c>
      <c r="N642" s="118">
        <v>6.1</v>
      </c>
      <c r="O642" s="118">
        <v>34.5</v>
      </c>
      <c r="P642" s="119">
        <f t="shared" si="12"/>
        <v>5.95</v>
      </c>
      <c r="Q642" s="122" t="s">
        <v>972</v>
      </c>
      <c r="R642" s="121" t="s">
        <v>4150</v>
      </c>
      <c r="S642" s="122">
        <v>5.95</v>
      </c>
      <c r="T642" s="122" t="s">
        <v>2374</v>
      </c>
    </row>
    <row r="643" spans="7:20" s="145" customFormat="1" hidden="1">
      <c r="G643" s="152"/>
      <c r="M643" s="114" t="s">
        <v>973</v>
      </c>
      <c r="N643" s="118">
        <v>6.2</v>
      </c>
      <c r="O643" s="118">
        <v>25.4</v>
      </c>
      <c r="P643" s="119">
        <f t="shared" si="12"/>
        <v>5.97</v>
      </c>
      <c r="Q643" s="122" t="s">
        <v>1101</v>
      </c>
      <c r="R643" s="121" t="s">
        <v>3895</v>
      </c>
      <c r="S643" s="122">
        <v>5.97</v>
      </c>
      <c r="T643" s="122" t="s">
        <v>1135</v>
      </c>
    </row>
    <row r="644" spans="7:20" s="145" customFormat="1" hidden="1">
      <c r="G644" s="152"/>
      <c r="M644" s="114" t="s">
        <v>1102</v>
      </c>
      <c r="N644" s="118">
        <v>7.8</v>
      </c>
      <c r="O644" s="118">
        <v>57.8</v>
      </c>
      <c r="P644" s="119">
        <f t="shared" si="12"/>
        <v>6.52</v>
      </c>
      <c r="Q644" s="122" t="s">
        <v>1103</v>
      </c>
      <c r="R644" s="121" t="s">
        <v>4073</v>
      </c>
      <c r="S644" s="122">
        <v>6.52</v>
      </c>
      <c r="T644" s="122" t="s">
        <v>1054</v>
      </c>
    </row>
    <row r="645" spans="7:20" s="145" customFormat="1" hidden="1">
      <c r="G645" s="152"/>
      <c r="M645" s="114" t="s">
        <v>1104</v>
      </c>
      <c r="N645" s="118">
        <v>0.9</v>
      </c>
      <c r="O645" s="118">
        <v>11.5</v>
      </c>
      <c r="P645" s="119">
        <f t="shared" si="12"/>
        <v>7</v>
      </c>
      <c r="Q645" s="120" t="s">
        <v>30</v>
      </c>
      <c r="R645" s="121" t="s">
        <v>3889</v>
      </c>
      <c r="S645" s="122">
        <v>7</v>
      </c>
      <c r="T645" s="122" t="s">
        <v>543</v>
      </c>
    </row>
    <row r="646" spans="7:20" s="145" customFormat="1" hidden="1">
      <c r="G646" s="152"/>
      <c r="M646" s="114" t="s">
        <v>1105</v>
      </c>
      <c r="N646" s="118">
        <v>0.7</v>
      </c>
      <c r="O646" s="118">
        <v>9.5</v>
      </c>
      <c r="P646" s="119">
        <f t="shared" si="12"/>
        <v>5.7</v>
      </c>
      <c r="Q646" s="120" t="s">
        <v>30</v>
      </c>
      <c r="R646" s="121" t="s">
        <v>4328</v>
      </c>
      <c r="S646" s="122">
        <v>5.7</v>
      </c>
      <c r="T646" s="122" t="s">
        <v>404</v>
      </c>
    </row>
    <row r="647" spans="7:20" s="145" customFormat="1" hidden="1">
      <c r="G647" s="152"/>
      <c r="M647" s="114" t="s">
        <v>1106</v>
      </c>
      <c r="N647" s="118">
        <v>0.4</v>
      </c>
      <c r="O647" s="118">
        <v>78.099999999999994</v>
      </c>
      <c r="P647" s="119">
        <f t="shared" si="12"/>
        <v>5.8</v>
      </c>
      <c r="Q647" s="120" t="s">
        <v>30</v>
      </c>
      <c r="R647" s="121" t="s">
        <v>4327</v>
      </c>
      <c r="S647" s="122">
        <v>5.8</v>
      </c>
      <c r="T647" s="122" t="s">
        <v>285</v>
      </c>
    </row>
    <row r="648" spans="7:20" s="145" customFormat="1" hidden="1">
      <c r="G648" s="152"/>
      <c r="M648" s="114" t="s">
        <v>980</v>
      </c>
      <c r="N648" s="118">
        <v>0.7</v>
      </c>
      <c r="O648" s="118">
        <v>21</v>
      </c>
      <c r="P648" s="119">
        <f t="shared" si="12"/>
        <v>7.1</v>
      </c>
      <c r="Q648" s="120" t="s">
        <v>30</v>
      </c>
      <c r="R648" s="121" t="s">
        <v>3995</v>
      </c>
      <c r="S648" s="122">
        <v>7.1</v>
      </c>
      <c r="T648" s="122" t="s">
        <v>377</v>
      </c>
    </row>
    <row r="649" spans="7:20" s="145" customFormat="1" hidden="1">
      <c r="G649" s="152"/>
      <c r="M649" s="114" t="s">
        <v>1109</v>
      </c>
      <c r="N649" s="118">
        <v>0.6</v>
      </c>
      <c r="O649" s="118">
        <v>18.100000000000001</v>
      </c>
      <c r="P649" s="119">
        <f t="shared" si="12"/>
        <v>7.1</v>
      </c>
      <c r="Q649" s="120" t="s">
        <v>30</v>
      </c>
      <c r="R649" s="121" t="s">
        <v>3996</v>
      </c>
      <c r="S649" s="122">
        <v>7.1</v>
      </c>
      <c r="T649" s="122" t="s">
        <v>377</v>
      </c>
    </row>
    <row r="650" spans="7:20" s="145" customFormat="1" hidden="1">
      <c r="G650" s="152"/>
      <c r="M650" s="114" t="s">
        <v>1108</v>
      </c>
      <c r="N650" s="118">
        <v>0.8</v>
      </c>
      <c r="O650" s="118">
        <v>10.1</v>
      </c>
      <c r="P650" s="119">
        <f t="shared" ref="P650:P713" si="13">SUM(S650:T650)</f>
        <v>5.34</v>
      </c>
      <c r="Q650" s="120" t="s">
        <v>30</v>
      </c>
      <c r="R650" s="121" t="s">
        <v>3953</v>
      </c>
      <c r="S650" s="120">
        <v>5.34</v>
      </c>
      <c r="T650" s="120" t="s">
        <v>1462</v>
      </c>
    </row>
    <row r="651" spans="7:20" s="145" customFormat="1" hidden="1">
      <c r="G651" s="152"/>
      <c r="M651" s="114" t="s">
        <v>1228</v>
      </c>
      <c r="N651" s="118">
        <v>0.6</v>
      </c>
      <c r="O651" s="118">
        <v>8.6</v>
      </c>
      <c r="P651" s="119">
        <f t="shared" si="13"/>
        <v>7.24</v>
      </c>
      <c r="Q651" s="120" t="s">
        <v>30</v>
      </c>
      <c r="R651" s="121" t="s">
        <v>3956</v>
      </c>
      <c r="S651" s="122">
        <v>7.24</v>
      </c>
      <c r="T651" s="122" t="s">
        <v>1921</v>
      </c>
    </row>
    <row r="652" spans="7:20" s="145" customFormat="1" hidden="1">
      <c r="G652" s="152"/>
      <c r="M652" s="114" t="s">
        <v>1229</v>
      </c>
      <c r="N652" s="118">
        <v>0.4</v>
      </c>
      <c r="O652" s="118">
        <v>5</v>
      </c>
      <c r="P652" s="119">
        <f t="shared" si="13"/>
        <v>4.96</v>
      </c>
      <c r="Q652" s="120" t="s">
        <v>147</v>
      </c>
      <c r="R652" s="121" t="s">
        <v>4540</v>
      </c>
      <c r="S652" s="122">
        <v>4.96</v>
      </c>
      <c r="T652" s="122" t="s">
        <v>1252</v>
      </c>
    </row>
    <row r="653" spans="7:20" s="145" customFormat="1" hidden="1">
      <c r="G653" s="152"/>
      <c r="M653" s="114" t="s">
        <v>1230</v>
      </c>
      <c r="N653" s="118">
        <v>23.2</v>
      </c>
      <c r="O653" s="118">
        <v>37.799999999999997</v>
      </c>
      <c r="P653" s="119">
        <f t="shared" si="13"/>
        <v>5.78</v>
      </c>
      <c r="Q653" s="120" t="s">
        <v>147</v>
      </c>
      <c r="R653" s="121" t="s">
        <v>4200</v>
      </c>
      <c r="S653" s="122">
        <v>5.78</v>
      </c>
      <c r="T653" s="122" t="s">
        <v>3586</v>
      </c>
    </row>
    <row r="654" spans="7:20" s="145" customFormat="1" hidden="1">
      <c r="G654" s="152"/>
      <c r="M654" s="114" t="s">
        <v>1113</v>
      </c>
      <c r="N654" s="118">
        <v>3.7</v>
      </c>
      <c r="O654" s="118">
        <v>69</v>
      </c>
      <c r="P654" s="119">
        <f t="shared" si="13"/>
        <v>6.3</v>
      </c>
      <c r="Q654" s="122" t="s">
        <v>141</v>
      </c>
      <c r="R654" s="121" t="s">
        <v>3997</v>
      </c>
      <c r="S654" s="122">
        <v>6.3</v>
      </c>
      <c r="T654" s="122" t="s">
        <v>1086</v>
      </c>
    </row>
    <row r="655" spans="7:20" s="145" customFormat="1" hidden="1">
      <c r="G655" s="152"/>
      <c r="M655" s="114" t="s">
        <v>1114</v>
      </c>
      <c r="N655" s="118">
        <v>2</v>
      </c>
      <c r="O655" s="118">
        <v>36.6</v>
      </c>
      <c r="P655" s="119">
        <f t="shared" si="13"/>
        <v>6.34</v>
      </c>
      <c r="Q655" s="122" t="s">
        <v>234</v>
      </c>
      <c r="R655" s="121" t="s">
        <v>4467</v>
      </c>
      <c r="S655" s="122">
        <v>6.34</v>
      </c>
      <c r="T655" s="122" t="s">
        <v>1293</v>
      </c>
    </row>
    <row r="656" spans="7:20" s="145" customFormat="1" hidden="1">
      <c r="G656" s="152"/>
      <c r="M656" s="114" t="s">
        <v>1115</v>
      </c>
      <c r="N656" s="118">
        <v>1.6</v>
      </c>
      <c r="O656" s="118">
        <v>30.4</v>
      </c>
      <c r="P656" s="119">
        <f t="shared" si="13"/>
        <v>6.9</v>
      </c>
      <c r="Q656" s="122" t="s">
        <v>468</v>
      </c>
      <c r="R656" s="121" t="s">
        <v>4265</v>
      </c>
      <c r="S656" s="120">
        <v>6.9</v>
      </c>
      <c r="T656" s="120" t="s">
        <v>543</v>
      </c>
    </row>
    <row r="657" spans="7:20" s="145" customFormat="1" hidden="1">
      <c r="G657" s="152"/>
      <c r="M657" s="114" t="s">
        <v>1233</v>
      </c>
      <c r="N657" s="118">
        <v>18.600000000000001</v>
      </c>
      <c r="O657" s="118">
        <v>35.5</v>
      </c>
      <c r="P657" s="119">
        <f t="shared" si="13"/>
        <v>5.7</v>
      </c>
      <c r="Q657" s="122" t="s">
        <v>1234</v>
      </c>
      <c r="R657" s="121" t="s">
        <v>3998</v>
      </c>
      <c r="S657" s="122">
        <v>5.7</v>
      </c>
      <c r="T657" s="122" t="s">
        <v>285</v>
      </c>
    </row>
    <row r="658" spans="7:20" s="145" customFormat="1" hidden="1">
      <c r="G658" s="152"/>
      <c r="M658" s="114" t="s">
        <v>1235</v>
      </c>
      <c r="N658" s="118">
        <v>17.7</v>
      </c>
      <c r="O658" s="118">
        <v>15.8</v>
      </c>
      <c r="P658" s="119">
        <f t="shared" si="13"/>
        <v>7.01</v>
      </c>
      <c r="Q658" s="122" t="s">
        <v>1236</v>
      </c>
      <c r="R658" s="121" t="s">
        <v>3999</v>
      </c>
      <c r="S658" s="122">
        <v>7.01</v>
      </c>
      <c r="T658" s="122" t="s">
        <v>1172</v>
      </c>
    </row>
    <row r="659" spans="7:20" s="145" customFormat="1" hidden="1">
      <c r="G659" s="152"/>
      <c r="M659" s="114" t="s">
        <v>1237</v>
      </c>
      <c r="N659" s="118">
        <v>13.5</v>
      </c>
      <c r="O659" s="118">
        <v>2.2999999999999998</v>
      </c>
      <c r="P659" s="119">
        <f t="shared" si="13"/>
        <v>5.28</v>
      </c>
      <c r="Q659" s="122" t="s">
        <v>690</v>
      </c>
      <c r="R659" s="121" t="s">
        <v>4000</v>
      </c>
      <c r="S659" s="122">
        <v>5.28</v>
      </c>
      <c r="T659" s="122" t="s">
        <v>979</v>
      </c>
    </row>
    <row r="660" spans="7:20" s="145" customFormat="1" hidden="1">
      <c r="G660" s="152"/>
      <c r="M660" s="114" t="s">
        <v>1119</v>
      </c>
      <c r="N660" s="118">
        <v>12</v>
      </c>
      <c r="O660" s="118">
        <v>2</v>
      </c>
      <c r="P660" s="119">
        <f t="shared" si="13"/>
        <v>5.82</v>
      </c>
      <c r="Q660" s="122" t="s">
        <v>364</v>
      </c>
      <c r="R660" s="121" t="s">
        <v>4550</v>
      </c>
      <c r="S660" s="122">
        <v>5.82</v>
      </c>
      <c r="T660" s="122" t="s">
        <v>3661</v>
      </c>
    </row>
    <row r="661" spans="7:20" s="145" customFormat="1" hidden="1">
      <c r="G661" s="152"/>
      <c r="M661" s="114" t="s">
        <v>1242</v>
      </c>
      <c r="N661" s="118">
        <v>10</v>
      </c>
      <c r="O661" s="118">
        <v>2.8</v>
      </c>
      <c r="P661" s="119">
        <f t="shared" si="13"/>
        <v>6.11</v>
      </c>
      <c r="Q661" s="122" t="s">
        <v>404</v>
      </c>
      <c r="R661" s="121" t="s">
        <v>3893</v>
      </c>
      <c r="S661" s="122">
        <v>6.11</v>
      </c>
      <c r="T661" s="122" t="s">
        <v>3807</v>
      </c>
    </row>
    <row r="662" spans="7:20" s="145" customFormat="1" hidden="1">
      <c r="G662" s="152"/>
      <c r="M662" s="114" t="s">
        <v>1243</v>
      </c>
      <c r="N662" s="118">
        <v>10.199999999999999</v>
      </c>
      <c r="O662" s="118">
        <v>3.2</v>
      </c>
      <c r="P662" s="119">
        <f t="shared" si="13"/>
        <v>4.09</v>
      </c>
      <c r="Q662" s="122" t="s">
        <v>1244</v>
      </c>
      <c r="R662" s="121" t="s">
        <v>4460</v>
      </c>
      <c r="S662" s="122">
        <v>4.09</v>
      </c>
      <c r="T662" s="122" t="s">
        <v>3662</v>
      </c>
    </row>
    <row r="663" spans="7:20" s="145" customFormat="1" hidden="1">
      <c r="G663" s="152"/>
      <c r="M663" s="114" t="s">
        <v>1245</v>
      </c>
      <c r="N663" s="118">
        <v>17</v>
      </c>
      <c r="O663" s="118">
        <v>5</v>
      </c>
      <c r="P663" s="119">
        <f t="shared" si="13"/>
        <v>4.72</v>
      </c>
      <c r="Q663" s="122" t="s">
        <v>1246</v>
      </c>
      <c r="R663" s="121" t="s">
        <v>4001</v>
      </c>
      <c r="S663" s="122">
        <v>4.72</v>
      </c>
      <c r="T663" s="122" t="s">
        <v>551</v>
      </c>
    </row>
    <row r="664" spans="7:20" s="145" customFormat="1" hidden="1">
      <c r="G664" s="152"/>
      <c r="M664" s="114" t="s">
        <v>1247</v>
      </c>
      <c r="N664" s="118">
        <v>17</v>
      </c>
      <c r="O664" s="118">
        <v>5.2</v>
      </c>
      <c r="P664" s="119">
        <f t="shared" si="13"/>
        <v>5.94</v>
      </c>
      <c r="Q664" s="122" t="s">
        <v>1248</v>
      </c>
      <c r="R664" s="121" t="s">
        <v>4275</v>
      </c>
      <c r="S664" s="122">
        <v>5.94</v>
      </c>
      <c r="T664" s="122" t="s">
        <v>3663</v>
      </c>
    </row>
    <row r="665" spans="7:20" s="145" customFormat="1" hidden="1">
      <c r="G665" s="152"/>
      <c r="M665" s="114" t="s">
        <v>1249</v>
      </c>
      <c r="N665" s="118">
        <v>18.5</v>
      </c>
      <c r="O665" s="118">
        <v>17.600000000000001</v>
      </c>
      <c r="P665" s="119">
        <f t="shared" si="13"/>
        <v>2.6</v>
      </c>
      <c r="Q665" s="122" t="s">
        <v>1250</v>
      </c>
      <c r="R665" s="121" t="s">
        <v>3830</v>
      </c>
      <c r="S665" s="122">
        <v>2.6</v>
      </c>
      <c r="T665" s="122" t="s">
        <v>277</v>
      </c>
    </row>
    <row r="666" spans="7:20" s="145" customFormat="1" hidden="1">
      <c r="G666" s="152"/>
      <c r="M666" s="114" t="s">
        <v>1251</v>
      </c>
      <c r="N666" s="118">
        <v>24.8</v>
      </c>
      <c r="O666" s="118">
        <v>4.8</v>
      </c>
      <c r="P666" s="119">
        <f t="shared" si="13"/>
        <v>6.3</v>
      </c>
      <c r="Q666" s="122" t="s">
        <v>1252</v>
      </c>
      <c r="R666" s="121" t="s">
        <v>3941</v>
      </c>
      <c r="S666" s="122">
        <v>6.3</v>
      </c>
      <c r="T666" s="122" t="s">
        <v>283</v>
      </c>
    </row>
    <row r="667" spans="7:20" s="145" customFormat="1" hidden="1">
      <c r="G667" s="152"/>
      <c r="M667" s="114" t="s">
        <v>1253</v>
      </c>
      <c r="N667" s="118">
        <v>21.7</v>
      </c>
      <c r="O667" s="118">
        <v>3</v>
      </c>
      <c r="P667" s="119">
        <f t="shared" si="13"/>
        <v>6.9</v>
      </c>
      <c r="Q667" s="122" t="s">
        <v>1254</v>
      </c>
      <c r="R667" s="121" t="s">
        <v>4546</v>
      </c>
      <c r="S667" s="122">
        <v>6.9</v>
      </c>
      <c r="T667" s="122" t="s">
        <v>377</v>
      </c>
    </row>
    <row r="668" spans="7:20" s="145" customFormat="1" hidden="1">
      <c r="G668" s="152"/>
      <c r="M668" s="114" t="s">
        <v>1129</v>
      </c>
      <c r="N668" s="118">
        <v>23.2</v>
      </c>
      <c r="O668" s="118">
        <v>2</v>
      </c>
      <c r="P668" s="119">
        <f t="shared" si="13"/>
        <v>7</v>
      </c>
      <c r="Q668" s="122" t="s">
        <v>468</v>
      </c>
      <c r="R668" s="121" t="s">
        <v>3894</v>
      </c>
      <c r="S668" s="122">
        <v>7</v>
      </c>
      <c r="T668" s="122" t="s">
        <v>141</v>
      </c>
    </row>
    <row r="669" spans="7:20" s="145" customFormat="1" hidden="1">
      <c r="G669" s="152"/>
      <c r="M669" s="114" t="s">
        <v>1130</v>
      </c>
      <c r="N669" s="118">
        <v>1.3</v>
      </c>
      <c r="O669" s="118">
        <v>3</v>
      </c>
      <c r="P669" s="119">
        <f t="shared" si="13"/>
        <v>5.6</v>
      </c>
      <c r="Q669" s="122" t="s">
        <v>468</v>
      </c>
      <c r="R669" s="121" t="s">
        <v>4558</v>
      </c>
      <c r="S669" s="122">
        <v>5.6</v>
      </c>
      <c r="T669" s="122" t="s">
        <v>285</v>
      </c>
    </row>
    <row r="670" spans="7:20" s="145" customFormat="1" hidden="1">
      <c r="G670" s="152"/>
      <c r="M670" s="114" t="s">
        <v>1011</v>
      </c>
      <c r="N670" s="118">
        <v>27.4</v>
      </c>
      <c r="O670" s="118">
        <v>4.0999999999999996</v>
      </c>
      <c r="P670" s="119">
        <f t="shared" si="13"/>
        <v>5.22</v>
      </c>
      <c r="Q670" s="122" t="s">
        <v>129</v>
      </c>
      <c r="R670" s="121" t="s">
        <v>4248</v>
      </c>
      <c r="S670" s="122">
        <v>5.22</v>
      </c>
      <c r="T670" s="122" t="s">
        <v>1341</v>
      </c>
    </row>
    <row r="671" spans="7:20" s="145" customFormat="1" hidden="1">
      <c r="G671" s="152"/>
      <c r="M671" s="114" t="s">
        <v>881</v>
      </c>
      <c r="N671" s="118">
        <v>17.8</v>
      </c>
      <c r="O671" s="118">
        <v>2.7</v>
      </c>
      <c r="P671" s="119">
        <f t="shared" si="13"/>
        <v>5.51</v>
      </c>
      <c r="Q671" s="122" t="s">
        <v>514</v>
      </c>
      <c r="R671" s="121" t="s">
        <v>3911</v>
      </c>
      <c r="S671" s="122">
        <v>5.51</v>
      </c>
      <c r="T671" s="122" t="s">
        <v>2553</v>
      </c>
    </row>
    <row r="672" spans="7:20" s="145" customFormat="1" hidden="1">
      <c r="G672" s="152"/>
      <c r="M672" s="114" t="s">
        <v>882</v>
      </c>
      <c r="N672" s="118">
        <v>26.9</v>
      </c>
      <c r="O672" s="118">
        <v>0</v>
      </c>
      <c r="P672" s="119">
        <f t="shared" si="13"/>
        <v>4.8600000000000003</v>
      </c>
      <c r="Q672" s="122" t="s">
        <v>404</v>
      </c>
      <c r="R672" s="121" t="s">
        <v>4121</v>
      </c>
      <c r="S672" s="122">
        <v>4.8600000000000003</v>
      </c>
      <c r="T672" s="122" t="s">
        <v>514</v>
      </c>
    </row>
    <row r="673" spans="7:20" s="145" customFormat="1" hidden="1">
      <c r="G673" s="152"/>
      <c r="M673" s="114" t="s">
        <v>759</v>
      </c>
      <c r="N673" s="118">
        <v>24.2</v>
      </c>
      <c r="O673" s="118">
        <v>0</v>
      </c>
      <c r="P673" s="119">
        <f t="shared" si="13"/>
        <v>4.8600000000000003</v>
      </c>
      <c r="Q673" s="122" t="s">
        <v>548</v>
      </c>
      <c r="R673" s="121" t="s">
        <v>4458</v>
      </c>
      <c r="S673" s="122">
        <v>4.8600000000000003</v>
      </c>
      <c r="T673" s="122" t="s">
        <v>514</v>
      </c>
    </row>
    <row r="674" spans="7:20" s="145" customFormat="1" hidden="1">
      <c r="G674" s="152"/>
      <c r="M674" s="114" t="s">
        <v>760</v>
      </c>
      <c r="N674" s="118">
        <v>28.4</v>
      </c>
      <c r="O674" s="118">
        <v>0</v>
      </c>
      <c r="P674" s="119">
        <f t="shared" si="13"/>
        <v>6.06</v>
      </c>
      <c r="Q674" s="122" t="s">
        <v>338</v>
      </c>
      <c r="R674" s="121" t="s">
        <v>3919</v>
      </c>
      <c r="S674" s="122">
        <v>6.06</v>
      </c>
      <c r="T674" s="122" t="s">
        <v>452</v>
      </c>
    </row>
    <row r="675" spans="7:20" s="145" customFormat="1" hidden="1">
      <c r="G675" s="152"/>
      <c r="M675" s="114" t="s">
        <v>761</v>
      </c>
      <c r="N675" s="118">
        <v>29.8</v>
      </c>
      <c r="O675" s="118">
        <v>0</v>
      </c>
      <c r="P675" s="119">
        <f t="shared" si="13"/>
        <v>6.84</v>
      </c>
      <c r="Q675" s="122" t="s">
        <v>141</v>
      </c>
      <c r="R675" s="121" t="s">
        <v>4249</v>
      </c>
      <c r="S675" s="122">
        <v>6.84</v>
      </c>
      <c r="T675" s="122" t="s">
        <v>745</v>
      </c>
    </row>
    <row r="676" spans="7:20" s="145" customFormat="1" hidden="1">
      <c r="G676" s="152"/>
      <c r="M676" s="114" t="s">
        <v>1020</v>
      </c>
      <c r="N676" s="118">
        <v>32</v>
      </c>
      <c r="O676" s="118">
        <v>0</v>
      </c>
      <c r="P676" s="119">
        <f t="shared" si="13"/>
        <v>5.54</v>
      </c>
      <c r="Q676" s="122" t="s">
        <v>719</v>
      </c>
      <c r="R676" s="121" t="s">
        <v>4277</v>
      </c>
      <c r="S676" s="122">
        <v>5.54</v>
      </c>
      <c r="T676" s="122" t="s">
        <v>2460</v>
      </c>
    </row>
    <row r="677" spans="7:20" s="145" customFormat="1" hidden="1">
      <c r="G677" s="152"/>
      <c r="M677" s="114" t="s">
        <v>21</v>
      </c>
      <c r="N677" s="118">
        <v>28.9</v>
      </c>
      <c r="O677" s="118">
        <v>0</v>
      </c>
      <c r="P677" s="119">
        <f t="shared" si="13"/>
        <v>1.9</v>
      </c>
      <c r="Q677" s="122" t="s">
        <v>141</v>
      </c>
      <c r="R677" s="121" t="s">
        <v>22</v>
      </c>
      <c r="S677" s="122">
        <v>1.9</v>
      </c>
      <c r="T677" s="122" t="s">
        <v>493</v>
      </c>
    </row>
    <row r="678" spans="7:20" s="145" customFormat="1" hidden="1">
      <c r="G678" s="152"/>
      <c r="M678" s="114" t="s">
        <v>1141</v>
      </c>
      <c r="N678" s="118">
        <v>29.7</v>
      </c>
      <c r="O678" s="118">
        <v>0</v>
      </c>
      <c r="P678" s="119">
        <f t="shared" si="13"/>
        <v>3.3</v>
      </c>
      <c r="Q678" s="120" t="s">
        <v>147</v>
      </c>
      <c r="R678" s="121" t="s">
        <v>3970</v>
      </c>
      <c r="S678" s="122">
        <v>3.3</v>
      </c>
      <c r="T678" s="122" t="s">
        <v>72</v>
      </c>
    </row>
    <row r="679" spans="7:20" s="145" customFormat="1" hidden="1">
      <c r="G679" s="152"/>
      <c r="M679" s="114" t="s">
        <v>1142</v>
      </c>
      <c r="N679" s="118">
        <v>19.5</v>
      </c>
      <c r="O679" s="118">
        <v>0</v>
      </c>
      <c r="P679" s="119">
        <f t="shared" si="13"/>
        <v>7.2</v>
      </c>
      <c r="Q679" s="122" t="s">
        <v>548</v>
      </c>
      <c r="R679" s="121" t="s">
        <v>4250</v>
      </c>
      <c r="S679" s="122">
        <v>7.2</v>
      </c>
      <c r="T679" s="122" t="s">
        <v>719</v>
      </c>
    </row>
    <row r="680" spans="7:20" s="145" customFormat="1" hidden="1">
      <c r="G680" s="152"/>
      <c r="M680" s="114" t="s">
        <v>1143</v>
      </c>
      <c r="N680" s="118">
        <v>23</v>
      </c>
      <c r="O680" s="118">
        <v>0</v>
      </c>
      <c r="P680" s="119">
        <f t="shared" si="13"/>
        <v>5.6</v>
      </c>
      <c r="Q680" s="122" t="s">
        <v>728</v>
      </c>
      <c r="R680" s="121" t="s">
        <v>3902</v>
      </c>
      <c r="S680" s="122">
        <v>5.6</v>
      </c>
      <c r="T680" s="122" t="s">
        <v>254</v>
      </c>
    </row>
    <row r="681" spans="7:20" s="145" customFormat="1" hidden="1">
      <c r="G681" s="152"/>
      <c r="M681" s="114" t="s">
        <v>1144</v>
      </c>
      <c r="N681" s="118">
        <v>21.4</v>
      </c>
      <c r="O681" s="118">
        <v>0</v>
      </c>
      <c r="P681" s="119">
        <f t="shared" si="13"/>
        <v>6.8</v>
      </c>
      <c r="Q681" s="122" t="s">
        <v>661</v>
      </c>
      <c r="R681" s="121" t="s">
        <v>4148</v>
      </c>
      <c r="S681" s="122">
        <v>6.8</v>
      </c>
      <c r="T681" s="122" t="s">
        <v>377</v>
      </c>
    </row>
    <row r="682" spans="7:20" s="145" customFormat="1" hidden="1">
      <c r="G682" s="152"/>
      <c r="M682" s="114" t="s">
        <v>1028</v>
      </c>
      <c r="N682" s="118">
        <v>10.1</v>
      </c>
      <c r="O682" s="118">
        <v>0</v>
      </c>
      <c r="P682" s="119">
        <f t="shared" si="13"/>
        <v>6.65</v>
      </c>
      <c r="Q682" s="122" t="s">
        <v>1029</v>
      </c>
      <c r="R682" s="121" t="s">
        <v>4251</v>
      </c>
      <c r="S682" s="122">
        <v>6.65</v>
      </c>
      <c r="T682" s="122" t="s">
        <v>1816</v>
      </c>
    </row>
    <row r="683" spans="7:20" s="145" customFormat="1" hidden="1">
      <c r="G683" s="152"/>
      <c r="M683" s="114" t="s">
        <v>1030</v>
      </c>
      <c r="N683" s="118">
        <v>24</v>
      </c>
      <c r="O683" s="118">
        <v>0</v>
      </c>
      <c r="P683" s="119">
        <f t="shared" si="13"/>
        <v>6.42</v>
      </c>
      <c r="Q683" s="122" t="s">
        <v>558</v>
      </c>
      <c r="R683" s="121" t="s">
        <v>3736</v>
      </c>
      <c r="S683" s="122">
        <v>6.42</v>
      </c>
      <c r="T683" s="122" t="s">
        <v>566</v>
      </c>
    </row>
    <row r="684" spans="7:20" s="145" customFormat="1" hidden="1">
      <c r="G684" s="152"/>
      <c r="M684" s="114" t="s">
        <v>906</v>
      </c>
      <c r="N684" s="118">
        <v>25.8</v>
      </c>
      <c r="O684" s="118">
        <v>0</v>
      </c>
      <c r="P684" s="119">
        <f t="shared" si="13"/>
        <v>2.85</v>
      </c>
      <c r="Q684" s="122" t="s">
        <v>797</v>
      </c>
      <c r="R684" s="121" t="s">
        <v>3908</v>
      </c>
      <c r="S684" s="122">
        <v>2.85</v>
      </c>
      <c r="T684" s="122" t="s">
        <v>4427</v>
      </c>
    </row>
    <row r="685" spans="7:20" s="145" customFormat="1" hidden="1">
      <c r="G685" s="152"/>
      <c r="M685" s="114" t="s">
        <v>907</v>
      </c>
      <c r="N685" s="118">
        <v>24.9</v>
      </c>
      <c r="O685" s="118">
        <v>0</v>
      </c>
      <c r="P685" s="119">
        <f t="shared" si="13"/>
        <v>5.65</v>
      </c>
      <c r="Q685" s="122" t="s">
        <v>548</v>
      </c>
      <c r="R685" s="121" t="s">
        <v>4252</v>
      </c>
      <c r="S685" s="122">
        <v>5.65</v>
      </c>
      <c r="T685" s="122" t="s">
        <v>351</v>
      </c>
    </row>
    <row r="686" spans="7:20" s="145" customFormat="1" hidden="1">
      <c r="G686" s="152"/>
      <c r="M686" s="114" t="s">
        <v>908</v>
      </c>
      <c r="N686" s="118">
        <v>20.9</v>
      </c>
      <c r="O686" s="118">
        <v>0</v>
      </c>
      <c r="P686" s="119">
        <f t="shared" si="13"/>
        <v>4.7</v>
      </c>
      <c r="Q686" s="122" t="s">
        <v>728</v>
      </c>
      <c r="R686" s="121" t="s">
        <v>4024</v>
      </c>
      <c r="S686" s="122">
        <v>4.7</v>
      </c>
      <c r="T686" s="122" t="s">
        <v>514</v>
      </c>
    </row>
    <row r="687" spans="7:20" s="145" customFormat="1" hidden="1">
      <c r="G687" s="152"/>
      <c r="M687" s="114" t="s">
        <v>1033</v>
      </c>
      <c r="N687" s="118">
        <v>24.4</v>
      </c>
      <c r="O687" s="118">
        <v>0</v>
      </c>
      <c r="P687" s="119">
        <f t="shared" si="13"/>
        <v>5.9</v>
      </c>
      <c r="Q687" s="122" t="s">
        <v>369</v>
      </c>
      <c r="R687" s="121" t="s">
        <v>4025</v>
      </c>
      <c r="S687" s="122">
        <v>5.9</v>
      </c>
      <c r="T687" s="122" t="s">
        <v>452</v>
      </c>
    </row>
    <row r="688" spans="7:20" s="145" customFormat="1" hidden="1">
      <c r="G688" s="152"/>
      <c r="M688" s="114" t="s">
        <v>1034</v>
      </c>
      <c r="N688" s="118">
        <v>22.3</v>
      </c>
      <c r="O688" s="118">
        <v>0</v>
      </c>
      <c r="P688" s="119">
        <f t="shared" si="13"/>
        <v>6.9</v>
      </c>
      <c r="Q688" s="122" t="s">
        <v>530</v>
      </c>
      <c r="R688" s="121" t="s">
        <v>4136</v>
      </c>
      <c r="S688" s="122">
        <v>6.9</v>
      </c>
      <c r="T688" s="122" t="s">
        <v>728</v>
      </c>
    </row>
    <row r="689" spans="7:20" s="145" customFormat="1" hidden="1">
      <c r="G689" s="152"/>
      <c r="M689" s="114" t="s">
        <v>1159</v>
      </c>
      <c r="N689" s="118">
        <v>14.5</v>
      </c>
      <c r="O689" s="118">
        <v>0</v>
      </c>
      <c r="P689" s="119">
        <f t="shared" si="13"/>
        <v>6.8</v>
      </c>
      <c r="Q689" s="122" t="s">
        <v>663</v>
      </c>
      <c r="R689" s="121" t="s">
        <v>3908</v>
      </c>
      <c r="S689" s="122">
        <v>6.8</v>
      </c>
      <c r="T689" s="122" t="s">
        <v>141</v>
      </c>
    </row>
    <row r="690" spans="7:20" s="145" customFormat="1" hidden="1">
      <c r="G690" s="152"/>
      <c r="M690" s="114" t="s">
        <v>1160</v>
      </c>
      <c r="N690" s="118">
        <v>24.3</v>
      </c>
      <c r="O690" s="118">
        <v>0</v>
      </c>
      <c r="P690" s="119">
        <f t="shared" si="13"/>
        <v>6.7</v>
      </c>
      <c r="Q690" s="122" t="s">
        <v>663</v>
      </c>
      <c r="R690" s="121" t="s">
        <v>3736</v>
      </c>
      <c r="S690" s="122">
        <v>6.7</v>
      </c>
      <c r="T690" s="122" t="s">
        <v>377</v>
      </c>
    </row>
    <row r="691" spans="7:20" s="145" customFormat="1" hidden="1">
      <c r="G691" s="152"/>
      <c r="M691" s="114" t="s">
        <v>1041</v>
      </c>
      <c r="N691" s="118">
        <v>25.8</v>
      </c>
      <c r="O691" s="118">
        <v>0</v>
      </c>
      <c r="P691" s="119">
        <f t="shared" si="13"/>
        <v>5.96</v>
      </c>
      <c r="Q691" s="122" t="s">
        <v>217</v>
      </c>
      <c r="R691" s="121" t="s">
        <v>3736</v>
      </c>
      <c r="S691" s="122">
        <v>5.96</v>
      </c>
      <c r="T691" s="122" t="s">
        <v>330</v>
      </c>
    </row>
    <row r="692" spans="7:20" s="145" customFormat="1" hidden="1">
      <c r="G692" s="152"/>
      <c r="M692" s="114" t="s">
        <v>1162</v>
      </c>
      <c r="N692" s="118">
        <v>16.2</v>
      </c>
      <c r="O692" s="118">
        <v>0</v>
      </c>
      <c r="P692" s="119">
        <f t="shared" si="13"/>
        <v>5.86</v>
      </c>
      <c r="Q692" s="122" t="s">
        <v>338</v>
      </c>
      <c r="R692" s="121" t="s">
        <v>4042</v>
      </c>
      <c r="S692" s="122">
        <v>5.86</v>
      </c>
      <c r="T692" s="122" t="s">
        <v>3807</v>
      </c>
    </row>
    <row r="693" spans="7:20" s="145" customFormat="1" hidden="1">
      <c r="G693" s="152"/>
      <c r="M693" s="114" t="s">
        <v>1298</v>
      </c>
      <c r="N693" s="118">
        <v>26.6</v>
      </c>
      <c r="O693" s="118">
        <v>0</v>
      </c>
      <c r="P693" s="119">
        <f t="shared" si="13"/>
        <v>7.1</v>
      </c>
      <c r="Q693" s="122" t="s">
        <v>661</v>
      </c>
      <c r="R693" s="121" t="s">
        <v>4026</v>
      </c>
      <c r="S693" s="122">
        <v>7.1</v>
      </c>
      <c r="T693" s="122" t="s">
        <v>719</v>
      </c>
    </row>
    <row r="694" spans="7:20" s="145" customFormat="1" hidden="1">
      <c r="G694" s="152"/>
      <c r="M694" s="114" t="s">
        <v>1299</v>
      </c>
      <c r="N694" s="118">
        <v>22.9</v>
      </c>
      <c r="O694" s="118">
        <v>0</v>
      </c>
      <c r="P694" s="119">
        <f t="shared" si="13"/>
        <v>7.1</v>
      </c>
      <c r="Q694" s="122" t="s">
        <v>530</v>
      </c>
      <c r="R694" s="121" t="s">
        <v>4136</v>
      </c>
      <c r="S694" s="122">
        <v>7.1</v>
      </c>
      <c r="T694" s="122" t="s">
        <v>719</v>
      </c>
    </row>
    <row r="695" spans="7:20" s="145" customFormat="1" hidden="1">
      <c r="G695" s="152"/>
      <c r="M695" s="114" t="s">
        <v>1169</v>
      </c>
      <c r="N695" s="118">
        <v>14.4</v>
      </c>
      <c r="O695" s="118">
        <v>0</v>
      </c>
      <c r="P695" s="119">
        <f t="shared" si="13"/>
        <v>7.01</v>
      </c>
      <c r="Q695" s="122" t="s">
        <v>404</v>
      </c>
      <c r="R695" s="121" t="s">
        <v>4274</v>
      </c>
      <c r="S695" s="122">
        <v>7.01</v>
      </c>
      <c r="T695" s="122" t="s">
        <v>1624</v>
      </c>
    </row>
    <row r="696" spans="7:20" s="145" customFormat="1" hidden="1">
      <c r="G696" s="152"/>
      <c r="M696" s="114" t="s">
        <v>1170</v>
      </c>
      <c r="N696" s="118">
        <v>25</v>
      </c>
      <c r="O696" s="118">
        <v>0</v>
      </c>
      <c r="P696" s="119">
        <f t="shared" si="13"/>
        <v>4.75</v>
      </c>
      <c r="Q696" s="122" t="s">
        <v>285</v>
      </c>
      <c r="R696" s="121" t="s">
        <v>3936</v>
      </c>
      <c r="S696" s="122">
        <v>4.75</v>
      </c>
      <c r="T696" s="122" t="s">
        <v>3789</v>
      </c>
    </row>
    <row r="697" spans="7:20" s="145" customFormat="1" hidden="1">
      <c r="G697" s="152"/>
      <c r="M697" s="114" t="s">
        <v>1302</v>
      </c>
      <c r="N697" s="118">
        <v>18.3</v>
      </c>
      <c r="O697" s="118">
        <v>0</v>
      </c>
      <c r="P697" s="119">
        <f t="shared" si="13"/>
        <v>5.61</v>
      </c>
      <c r="Q697" s="122" t="s">
        <v>553</v>
      </c>
      <c r="R697" s="121" t="s">
        <v>4039</v>
      </c>
      <c r="S697" s="122">
        <v>5.61</v>
      </c>
      <c r="T697" s="122" t="s">
        <v>3664</v>
      </c>
    </row>
    <row r="698" spans="7:20" s="145" customFormat="1" hidden="1">
      <c r="G698" s="152"/>
      <c r="M698" s="114" t="s">
        <v>1303</v>
      </c>
      <c r="N698" s="118">
        <v>12.6</v>
      </c>
      <c r="O698" s="118">
        <v>0</v>
      </c>
      <c r="P698" s="119">
        <f t="shared" si="13"/>
        <v>5.93</v>
      </c>
      <c r="Q698" s="122" t="s">
        <v>217</v>
      </c>
      <c r="R698" s="121" t="s">
        <v>4027</v>
      </c>
      <c r="S698" s="122">
        <v>5.93</v>
      </c>
      <c r="T698" s="122" t="s">
        <v>1686</v>
      </c>
    </row>
    <row r="699" spans="7:20" s="145" customFormat="1" hidden="1">
      <c r="G699" s="152"/>
      <c r="M699" s="114" t="s">
        <v>1304</v>
      </c>
      <c r="N699" s="118">
        <v>20.9</v>
      </c>
      <c r="O699" s="118">
        <v>0</v>
      </c>
      <c r="P699" s="119">
        <f t="shared" si="13"/>
        <v>5.64</v>
      </c>
      <c r="Q699" s="122" t="s">
        <v>129</v>
      </c>
      <c r="R699" s="121" t="s">
        <v>4146</v>
      </c>
      <c r="S699" s="122">
        <v>5.64</v>
      </c>
      <c r="T699" s="122" t="s">
        <v>384</v>
      </c>
    </row>
    <row r="700" spans="7:20" s="145" customFormat="1" hidden="1">
      <c r="G700" s="152"/>
      <c r="M700" s="114" t="s">
        <v>1313</v>
      </c>
      <c r="N700" s="118">
        <v>10.7</v>
      </c>
      <c r="O700" s="118">
        <v>0</v>
      </c>
      <c r="P700" s="119">
        <f t="shared" si="13"/>
        <v>5.64</v>
      </c>
      <c r="Q700" s="122" t="s">
        <v>285</v>
      </c>
      <c r="R700" s="121" t="s">
        <v>4270</v>
      </c>
      <c r="S700" s="122">
        <v>5.64</v>
      </c>
      <c r="T700" s="122" t="s">
        <v>3663</v>
      </c>
    </row>
    <row r="701" spans="7:20" s="145" customFormat="1" hidden="1">
      <c r="G701" s="152"/>
      <c r="M701" s="114" t="s">
        <v>1314</v>
      </c>
      <c r="N701" s="118">
        <v>24</v>
      </c>
      <c r="O701" s="118">
        <v>0</v>
      </c>
      <c r="P701" s="119">
        <f t="shared" si="13"/>
        <v>5.04</v>
      </c>
      <c r="Q701" s="122" t="s">
        <v>213</v>
      </c>
      <c r="R701" s="121" t="s">
        <v>3960</v>
      </c>
      <c r="S701" s="122">
        <v>5.04</v>
      </c>
      <c r="T701" s="122" t="s">
        <v>3245</v>
      </c>
    </row>
    <row r="702" spans="7:20" s="145" customFormat="1" hidden="1">
      <c r="G702" s="152"/>
      <c r="M702" s="114" t="s">
        <v>1315</v>
      </c>
      <c r="N702" s="118">
        <v>30.2</v>
      </c>
      <c r="O702" s="118">
        <v>0</v>
      </c>
      <c r="P702" s="119">
        <f t="shared" si="13"/>
        <v>6.59</v>
      </c>
      <c r="Q702" s="122" t="s">
        <v>377</v>
      </c>
      <c r="R702" s="121" t="s">
        <v>4230</v>
      </c>
      <c r="S702" s="122">
        <v>6.59</v>
      </c>
      <c r="T702" s="122" t="s">
        <v>446</v>
      </c>
    </row>
    <row r="703" spans="7:20" s="145" customFormat="1" hidden="1">
      <c r="G703" s="152"/>
      <c r="M703" s="114" t="s">
        <v>1316</v>
      </c>
      <c r="N703" s="118">
        <v>22.3</v>
      </c>
      <c r="O703" s="118">
        <v>0</v>
      </c>
      <c r="P703" s="119">
        <f t="shared" si="13"/>
        <v>6.9</v>
      </c>
      <c r="Q703" s="122" t="s">
        <v>719</v>
      </c>
      <c r="R703" s="121" t="s">
        <v>3961</v>
      </c>
      <c r="S703" s="122">
        <v>6.9</v>
      </c>
      <c r="T703" s="122" t="s">
        <v>466</v>
      </c>
    </row>
    <row r="704" spans="7:20" s="145" customFormat="1" hidden="1">
      <c r="G704" s="152"/>
      <c r="M704" s="114" t="s">
        <v>1317</v>
      </c>
      <c r="N704" s="118">
        <v>27.3</v>
      </c>
      <c r="O704" s="118">
        <v>0</v>
      </c>
      <c r="P704" s="119">
        <f t="shared" si="13"/>
        <v>1.85</v>
      </c>
      <c r="Q704" s="122" t="s">
        <v>548</v>
      </c>
      <c r="R704" s="121" t="s">
        <v>3727</v>
      </c>
      <c r="S704" s="122">
        <v>1.85</v>
      </c>
      <c r="T704" s="122" t="s">
        <v>3810</v>
      </c>
    </row>
    <row r="705" spans="7:20" s="145" customFormat="1" hidden="1">
      <c r="G705" s="152"/>
      <c r="M705" s="114" t="s">
        <v>1318</v>
      </c>
      <c r="N705" s="118">
        <v>26.9</v>
      </c>
      <c r="O705" s="118">
        <v>0</v>
      </c>
      <c r="P705" s="119">
        <f t="shared" si="13"/>
        <v>6.47</v>
      </c>
      <c r="Q705" s="122" t="s">
        <v>129</v>
      </c>
      <c r="R705" s="121" t="s">
        <v>4028</v>
      </c>
      <c r="S705" s="122">
        <v>6.47</v>
      </c>
      <c r="T705" s="122" t="s">
        <v>2172</v>
      </c>
    </row>
    <row r="706" spans="7:20" s="145" customFormat="1" hidden="1">
      <c r="G706" s="152"/>
      <c r="M706" s="114" t="s">
        <v>1201</v>
      </c>
      <c r="N706" s="118">
        <v>18.600000000000001</v>
      </c>
      <c r="O706" s="118">
        <v>0</v>
      </c>
      <c r="P706" s="119">
        <f t="shared" si="13"/>
        <v>5.45</v>
      </c>
      <c r="Q706" s="122" t="s">
        <v>551</v>
      </c>
      <c r="R706" s="121" t="s">
        <v>3911</v>
      </c>
      <c r="S706" s="122">
        <v>5.45</v>
      </c>
      <c r="T706" s="122" t="s">
        <v>944</v>
      </c>
    </row>
    <row r="707" spans="7:20" s="145" customFormat="1" hidden="1">
      <c r="G707" s="152"/>
      <c r="M707" s="114" t="s">
        <v>1202</v>
      </c>
      <c r="N707" s="118">
        <v>13.4</v>
      </c>
      <c r="O707" s="118">
        <v>0</v>
      </c>
      <c r="P707" s="119">
        <f t="shared" si="13"/>
        <v>6.15</v>
      </c>
      <c r="Q707" s="122" t="s">
        <v>1203</v>
      </c>
      <c r="R707" s="121" t="s">
        <v>4291</v>
      </c>
      <c r="S707" s="122">
        <v>6.15</v>
      </c>
      <c r="T707" s="122" t="s">
        <v>608</v>
      </c>
    </row>
    <row r="708" spans="7:20" s="145" customFormat="1" hidden="1">
      <c r="G708" s="152"/>
      <c r="M708" s="114" t="s">
        <v>1204</v>
      </c>
      <c r="N708" s="118">
        <v>9.6999999999999993</v>
      </c>
      <c r="O708" s="118">
        <v>0</v>
      </c>
      <c r="P708" s="119">
        <f t="shared" si="13"/>
        <v>4.6399999999999997</v>
      </c>
      <c r="Q708" s="122" t="s">
        <v>1205</v>
      </c>
      <c r="R708" s="121" t="s">
        <v>4029</v>
      </c>
      <c r="S708" s="122">
        <v>4.6399999999999997</v>
      </c>
      <c r="T708" s="122" t="s">
        <v>3811</v>
      </c>
    </row>
    <row r="709" spans="7:20" s="145" customFormat="1" hidden="1">
      <c r="G709" s="152"/>
      <c r="M709" s="114" t="s">
        <v>1076</v>
      </c>
      <c r="N709" s="118">
        <v>21.5</v>
      </c>
      <c r="O709" s="118">
        <v>0</v>
      </c>
      <c r="P709" s="119">
        <f t="shared" si="13"/>
        <v>5.5</v>
      </c>
      <c r="Q709" s="122" t="s">
        <v>1077</v>
      </c>
      <c r="R709" s="121" t="s">
        <v>4030</v>
      </c>
      <c r="S709" s="122">
        <v>5.5</v>
      </c>
      <c r="T709" s="122" t="s">
        <v>332</v>
      </c>
    </row>
    <row r="710" spans="7:20" s="145" customFormat="1" hidden="1">
      <c r="G710" s="152"/>
      <c r="M710" s="114" t="s">
        <v>1073</v>
      </c>
      <c r="N710" s="118">
        <v>17</v>
      </c>
      <c r="O710" s="118">
        <v>0</v>
      </c>
      <c r="P710" s="119">
        <f t="shared" si="13"/>
        <v>6</v>
      </c>
      <c r="Q710" s="122" t="s">
        <v>1074</v>
      </c>
      <c r="R710" s="121" t="s">
        <v>4054</v>
      </c>
      <c r="S710" s="122">
        <v>6</v>
      </c>
      <c r="T710" s="122" t="s">
        <v>338</v>
      </c>
    </row>
    <row r="711" spans="7:20" s="145" customFormat="1" hidden="1">
      <c r="G711" s="152"/>
      <c r="M711" s="114" t="s">
        <v>1075</v>
      </c>
      <c r="N711" s="118">
        <v>18.399999999999999</v>
      </c>
      <c r="O711" s="118">
        <v>4.8</v>
      </c>
      <c r="P711" s="119">
        <f t="shared" si="13"/>
        <v>4.3099999999999996</v>
      </c>
      <c r="Q711" s="122" t="s">
        <v>210</v>
      </c>
      <c r="R711" s="121" t="s">
        <v>3919</v>
      </c>
      <c r="S711" s="122">
        <v>4.3099999999999996</v>
      </c>
      <c r="T711" s="122" t="s">
        <v>1696</v>
      </c>
    </row>
    <row r="712" spans="7:20" s="145" customFormat="1" hidden="1">
      <c r="G712" s="152"/>
      <c r="M712" s="114" t="s">
        <v>951</v>
      </c>
      <c r="N712" s="118">
        <v>19</v>
      </c>
      <c r="O712" s="118">
        <v>2.7</v>
      </c>
      <c r="P712" s="119">
        <f t="shared" si="13"/>
        <v>4.41</v>
      </c>
      <c r="Q712" s="120" t="s">
        <v>147</v>
      </c>
      <c r="R712" s="121" t="s">
        <v>4075</v>
      </c>
      <c r="S712" s="122">
        <v>4.41</v>
      </c>
      <c r="T712" s="122" t="s">
        <v>597</v>
      </c>
    </row>
    <row r="713" spans="7:20" s="145" customFormat="1" hidden="1">
      <c r="G713" s="152"/>
      <c r="M713" s="114" t="s">
        <v>817</v>
      </c>
      <c r="N713" s="118">
        <v>6.5</v>
      </c>
      <c r="O713" s="118">
        <v>17.100000000000001</v>
      </c>
      <c r="P713" s="119">
        <f t="shared" si="13"/>
        <v>6.43</v>
      </c>
      <c r="Q713" s="120" t="s">
        <v>147</v>
      </c>
      <c r="R713" s="121" t="s">
        <v>4149</v>
      </c>
      <c r="S713" s="122">
        <v>6.43</v>
      </c>
      <c r="T713" s="122" t="s">
        <v>377</v>
      </c>
    </row>
    <row r="714" spans="7:20" s="145" customFormat="1" hidden="1">
      <c r="G714" s="152"/>
      <c r="M714" s="114" t="s">
        <v>818</v>
      </c>
      <c r="N714" s="118">
        <v>21.5</v>
      </c>
      <c r="O714" s="118">
        <v>0</v>
      </c>
      <c r="P714" s="119">
        <f t="shared" ref="P714:P777" si="14">SUM(S714:T714)</f>
        <v>6.94</v>
      </c>
      <c r="Q714" s="122" t="s">
        <v>556</v>
      </c>
      <c r="R714" s="121" t="s">
        <v>3941</v>
      </c>
      <c r="S714" s="122">
        <v>6.94</v>
      </c>
      <c r="T714" s="122" t="s">
        <v>450</v>
      </c>
    </row>
    <row r="715" spans="7:20" s="145" customFormat="1" hidden="1">
      <c r="G715" s="152"/>
      <c r="M715" s="114" t="s">
        <v>1212</v>
      </c>
      <c r="N715" s="118">
        <v>17.8</v>
      </c>
      <c r="O715" s="118">
        <v>0</v>
      </c>
      <c r="P715" s="119">
        <f t="shared" si="14"/>
        <v>6.13</v>
      </c>
      <c r="Q715" s="122" t="s">
        <v>666</v>
      </c>
      <c r="R715" s="121" t="s">
        <v>4039</v>
      </c>
      <c r="S715" s="122">
        <v>6.13</v>
      </c>
      <c r="T715" s="122" t="s">
        <v>1485</v>
      </c>
    </row>
    <row r="716" spans="7:20" s="145" customFormat="1" hidden="1">
      <c r="G716" s="152"/>
      <c r="M716" s="114" t="s">
        <v>1213</v>
      </c>
      <c r="N716" s="118">
        <v>25.6</v>
      </c>
      <c r="O716" s="118">
        <v>0</v>
      </c>
      <c r="P716" s="119">
        <f t="shared" si="14"/>
        <v>5.8</v>
      </c>
      <c r="Q716" s="122" t="s">
        <v>404</v>
      </c>
      <c r="R716" s="121" t="s">
        <v>3959</v>
      </c>
      <c r="S716" s="122">
        <v>5.8</v>
      </c>
      <c r="T716" s="122" t="s">
        <v>283</v>
      </c>
    </row>
    <row r="717" spans="7:20" s="145" customFormat="1" hidden="1">
      <c r="G717" s="152"/>
      <c r="M717" s="114" t="s">
        <v>1214</v>
      </c>
      <c r="N717" s="118">
        <v>18.8</v>
      </c>
      <c r="O717" s="118">
        <v>0</v>
      </c>
      <c r="P717" s="119">
        <f t="shared" si="14"/>
        <v>6.5</v>
      </c>
      <c r="Q717" s="122" t="s">
        <v>129</v>
      </c>
      <c r="R717" s="121" t="s">
        <v>4138</v>
      </c>
      <c r="S717" s="122">
        <v>6.5</v>
      </c>
      <c r="T717" s="122" t="s">
        <v>141</v>
      </c>
    </row>
    <row r="718" spans="7:20" s="145" customFormat="1" hidden="1">
      <c r="G718" s="152"/>
      <c r="M718" s="114" t="s">
        <v>1215</v>
      </c>
      <c r="N718" s="118">
        <v>12.2</v>
      </c>
      <c r="O718" s="118">
        <v>0</v>
      </c>
      <c r="P718" s="119">
        <f t="shared" si="14"/>
        <v>2.94</v>
      </c>
      <c r="Q718" s="122" t="s">
        <v>514</v>
      </c>
      <c r="R718" s="121" t="s">
        <v>4457</v>
      </c>
      <c r="S718" s="122">
        <v>2.94</v>
      </c>
      <c r="T718" s="122" t="s">
        <v>219</v>
      </c>
    </row>
    <row r="719" spans="7:20" s="145" customFormat="1" hidden="1">
      <c r="G719" s="152"/>
      <c r="M719" s="114" t="s">
        <v>1096</v>
      </c>
      <c r="N719" s="118">
        <v>24</v>
      </c>
      <c r="O719" s="118">
        <v>0</v>
      </c>
      <c r="P719" s="119">
        <f t="shared" si="14"/>
        <v>4.92</v>
      </c>
      <c r="Q719" s="122" t="s">
        <v>530</v>
      </c>
      <c r="R719" s="121" t="s">
        <v>4402</v>
      </c>
      <c r="S719" s="122">
        <v>4.92</v>
      </c>
      <c r="T719" s="122" t="s">
        <v>4092</v>
      </c>
    </row>
    <row r="720" spans="7:20" s="145" customFormat="1" hidden="1">
      <c r="G720" s="152"/>
      <c r="M720" s="114" t="s">
        <v>1097</v>
      </c>
      <c r="N720" s="118">
        <v>14.4</v>
      </c>
      <c r="O720" s="118">
        <v>0</v>
      </c>
      <c r="P720" s="119">
        <f t="shared" si="14"/>
        <v>5.12</v>
      </c>
      <c r="Q720" s="122" t="s">
        <v>1098</v>
      </c>
      <c r="R720" s="121" t="s">
        <v>4148</v>
      </c>
      <c r="S720" s="122">
        <v>5.12</v>
      </c>
      <c r="T720" s="122" t="s">
        <v>3586</v>
      </c>
    </row>
    <row r="721" spans="7:20" s="145" customFormat="1" hidden="1">
      <c r="G721" s="152"/>
      <c r="M721" s="114" t="s">
        <v>968</v>
      </c>
      <c r="N721" s="118">
        <v>19.100000000000001</v>
      </c>
      <c r="O721" s="118">
        <v>0</v>
      </c>
      <c r="P721" s="119">
        <f t="shared" si="14"/>
        <v>3.52</v>
      </c>
      <c r="Q721" s="122" t="s">
        <v>530</v>
      </c>
      <c r="R721" s="121" t="s">
        <v>3945</v>
      </c>
      <c r="S721" s="122">
        <v>3.52</v>
      </c>
      <c r="T721" s="122" t="s">
        <v>530</v>
      </c>
    </row>
    <row r="722" spans="7:20" s="145" customFormat="1" hidden="1">
      <c r="G722" s="152"/>
      <c r="M722" s="114" t="s">
        <v>969</v>
      </c>
      <c r="N722" s="118">
        <v>12.4</v>
      </c>
      <c r="O722" s="118">
        <v>0</v>
      </c>
      <c r="P722" s="119">
        <f t="shared" si="14"/>
        <v>5.38</v>
      </c>
      <c r="Q722" s="122" t="s">
        <v>217</v>
      </c>
      <c r="R722" s="121" t="s">
        <v>4031</v>
      </c>
      <c r="S722" s="122">
        <v>5.38</v>
      </c>
      <c r="T722" s="122" t="s">
        <v>2992</v>
      </c>
    </row>
    <row r="723" spans="7:20" s="145" customFormat="1" hidden="1">
      <c r="G723" s="152"/>
      <c r="M723" s="114" t="s">
        <v>1099</v>
      </c>
      <c r="N723" s="118">
        <v>26.3</v>
      </c>
      <c r="O723" s="118">
        <v>0</v>
      </c>
      <c r="P723" s="119">
        <f t="shared" si="14"/>
        <v>6.4</v>
      </c>
      <c r="Q723" s="122" t="s">
        <v>532</v>
      </c>
      <c r="R723" s="121" t="s">
        <v>4138</v>
      </c>
      <c r="S723" s="122">
        <v>6.4</v>
      </c>
      <c r="T723" s="122" t="s">
        <v>141</v>
      </c>
    </row>
    <row r="724" spans="7:20" s="145" customFormat="1" hidden="1">
      <c r="G724" s="152"/>
      <c r="M724" s="114" t="s">
        <v>1100</v>
      </c>
      <c r="N724" s="118">
        <v>16.600000000000001</v>
      </c>
      <c r="O724" s="118">
        <v>0</v>
      </c>
      <c r="P724" s="119">
        <f t="shared" si="14"/>
        <v>6.4</v>
      </c>
      <c r="Q724" s="122" t="s">
        <v>254</v>
      </c>
      <c r="R724" s="121" t="s">
        <v>4032</v>
      </c>
      <c r="S724" s="122">
        <v>6.4</v>
      </c>
      <c r="T724" s="122" t="s">
        <v>141</v>
      </c>
    </row>
    <row r="725" spans="7:20" s="145" customFormat="1" hidden="1">
      <c r="G725" s="152"/>
      <c r="M725" s="114" t="s">
        <v>1224</v>
      </c>
      <c r="N725" s="118">
        <v>24.4</v>
      </c>
      <c r="O725" s="118">
        <v>0</v>
      </c>
      <c r="P725" s="119">
        <f t="shared" si="14"/>
        <v>6.4</v>
      </c>
      <c r="Q725" s="122" t="s">
        <v>371</v>
      </c>
      <c r="R725" s="121" t="s">
        <v>4033</v>
      </c>
      <c r="S725" s="122">
        <v>6.4</v>
      </c>
      <c r="T725" s="122" t="s">
        <v>141</v>
      </c>
    </row>
    <row r="726" spans="7:20" s="145" customFormat="1" hidden="1">
      <c r="G726" s="152"/>
      <c r="M726" s="114" t="s">
        <v>1225</v>
      </c>
      <c r="N726" s="118">
        <v>16.3</v>
      </c>
      <c r="O726" s="118">
        <v>0</v>
      </c>
      <c r="P726" s="119">
        <f t="shared" si="14"/>
        <v>6.42</v>
      </c>
      <c r="Q726" s="122" t="s">
        <v>285</v>
      </c>
      <c r="R726" s="121" t="s">
        <v>3908</v>
      </c>
      <c r="S726" s="122">
        <v>6.42</v>
      </c>
      <c r="T726" s="122" t="s">
        <v>2294</v>
      </c>
    </row>
    <row r="727" spans="7:20" s="145" customFormat="1" hidden="1">
      <c r="G727" s="152"/>
      <c r="M727" s="114" t="s">
        <v>1107</v>
      </c>
      <c r="N727" s="118">
        <v>26.9</v>
      </c>
      <c r="O727" s="118">
        <v>0</v>
      </c>
      <c r="P727" s="119">
        <f t="shared" si="14"/>
        <v>6.7</v>
      </c>
      <c r="Q727" s="122" t="s">
        <v>223</v>
      </c>
      <c r="R727" s="121" t="s">
        <v>4252</v>
      </c>
      <c r="S727" s="122">
        <v>6.7</v>
      </c>
      <c r="T727" s="122" t="s">
        <v>719</v>
      </c>
    </row>
    <row r="728" spans="7:20" s="145" customFormat="1" hidden="1">
      <c r="G728" s="152"/>
      <c r="M728" s="114" t="s">
        <v>1231</v>
      </c>
      <c r="N728" s="118">
        <v>20.3</v>
      </c>
      <c r="O728" s="118">
        <v>0</v>
      </c>
      <c r="P728" s="119">
        <f t="shared" si="14"/>
        <v>5.0999999999999996</v>
      </c>
      <c r="Q728" s="122" t="s">
        <v>371</v>
      </c>
      <c r="R728" s="121" t="s">
        <v>4039</v>
      </c>
      <c r="S728" s="122">
        <v>5.0999999999999996</v>
      </c>
      <c r="T728" s="122" t="s">
        <v>254</v>
      </c>
    </row>
    <row r="729" spans="7:20" s="145" customFormat="1" hidden="1">
      <c r="G729" s="152"/>
      <c r="M729" s="114" t="s">
        <v>1232</v>
      </c>
      <c r="N729" s="118">
        <v>13.4</v>
      </c>
      <c r="O729" s="118">
        <v>0</v>
      </c>
      <c r="P729" s="119">
        <f t="shared" si="14"/>
        <v>4.3499999999999996</v>
      </c>
      <c r="Q729" s="122" t="s">
        <v>285</v>
      </c>
      <c r="R729" s="121" t="s">
        <v>4034</v>
      </c>
      <c r="S729" s="122">
        <v>4.3499999999999996</v>
      </c>
      <c r="T729" s="122" t="s">
        <v>3357</v>
      </c>
    </row>
    <row r="730" spans="7:20" s="145" customFormat="1" hidden="1">
      <c r="G730" s="152"/>
      <c r="M730" s="114" t="s">
        <v>1363</v>
      </c>
      <c r="N730" s="118">
        <v>24.8</v>
      </c>
      <c r="O730" s="118">
        <v>0</v>
      </c>
      <c r="P730" s="119">
        <f t="shared" si="14"/>
        <v>6.3</v>
      </c>
      <c r="Q730" s="122" t="s">
        <v>422</v>
      </c>
      <c r="R730" s="121" t="s">
        <v>3808</v>
      </c>
      <c r="S730" s="122">
        <v>6.3</v>
      </c>
      <c r="T730" s="122" t="s">
        <v>377</v>
      </c>
    </row>
    <row r="731" spans="7:20" s="145" customFormat="1" hidden="1">
      <c r="G731" s="152"/>
      <c r="M731" s="114" t="s">
        <v>1364</v>
      </c>
      <c r="N731" s="118">
        <v>13.1</v>
      </c>
      <c r="O731" s="118">
        <v>0</v>
      </c>
      <c r="P731" s="119">
        <f t="shared" si="14"/>
        <v>6.61</v>
      </c>
      <c r="Q731" s="122" t="s">
        <v>548</v>
      </c>
      <c r="R731" s="121" t="s">
        <v>4270</v>
      </c>
      <c r="S731" s="122">
        <v>6.61</v>
      </c>
      <c r="T731" s="122" t="s">
        <v>924</v>
      </c>
    </row>
    <row r="732" spans="7:20" s="145" customFormat="1" hidden="1">
      <c r="G732" s="152"/>
      <c r="M732" s="114" t="s">
        <v>1238</v>
      </c>
      <c r="N732" s="118">
        <v>8.1</v>
      </c>
      <c r="O732" s="118">
        <v>23.9</v>
      </c>
      <c r="P732" s="119">
        <f t="shared" si="14"/>
        <v>5.08</v>
      </c>
      <c r="Q732" s="122" t="s">
        <v>1239</v>
      </c>
      <c r="R732" s="121" t="s">
        <v>4233</v>
      </c>
      <c r="S732" s="122">
        <v>5.08</v>
      </c>
      <c r="T732" s="122" t="s">
        <v>254</v>
      </c>
    </row>
    <row r="733" spans="7:20" s="145" customFormat="1" hidden="1">
      <c r="G733" s="152"/>
      <c r="M733" s="114" t="s">
        <v>1240</v>
      </c>
      <c r="N733" s="118">
        <v>14.4</v>
      </c>
      <c r="O733" s="118">
        <v>19.600000000000001</v>
      </c>
      <c r="P733" s="119">
        <f t="shared" si="14"/>
        <v>5.43</v>
      </c>
      <c r="Q733" s="122" t="s">
        <v>1241</v>
      </c>
      <c r="R733" s="121" t="s">
        <v>3809</v>
      </c>
      <c r="S733" s="122">
        <v>5.43</v>
      </c>
      <c r="T733" s="122" t="s">
        <v>2893</v>
      </c>
    </row>
    <row r="734" spans="7:20" s="145" customFormat="1" hidden="1">
      <c r="G734" s="152"/>
      <c r="M734" s="114" t="s">
        <v>1371</v>
      </c>
      <c r="N734" s="118">
        <v>0.6</v>
      </c>
      <c r="O734" s="118">
        <v>2.1</v>
      </c>
      <c r="P734" s="119">
        <f t="shared" si="14"/>
        <v>5.55</v>
      </c>
      <c r="Q734" s="122" t="s">
        <v>166</v>
      </c>
      <c r="R734" s="121" t="s">
        <v>4464</v>
      </c>
      <c r="S734" s="122">
        <v>5.55</v>
      </c>
      <c r="T734" s="122" t="s">
        <v>1336</v>
      </c>
    </row>
    <row r="735" spans="7:20" s="145" customFormat="1" hidden="1">
      <c r="G735" s="152"/>
      <c r="M735" s="114" t="s">
        <v>1372</v>
      </c>
      <c r="N735" s="118">
        <v>0.5</v>
      </c>
      <c r="O735" s="118">
        <v>2.8</v>
      </c>
      <c r="P735" s="119">
        <f t="shared" si="14"/>
        <v>5.35</v>
      </c>
      <c r="Q735" s="122" t="s">
        <v>343</v>
      </c>
      <c r="R735" s="121" t="s">
        <v>4294</v>
      </c>
      <c r="S735" s="122">
        <v>5.35</v>
      </c>
      <c r="T735" s="122" t="s">
        <v>670</v>
      </c>
    </row>
    <row r="736" spans="7:20" s="145" customFormat="1" hidden="1">
      <c r="G736" s="152"/>
      <c r="M736" s="114" t="s">
        <v>1373</v>
      </c>
      <c r="N736" s="118">
        <v>9.1999999999999993</v>
      </c>
      <c r="O736" s="118">
        <v>4.4000000000000004</v>
      </c>
      <c r="P736" s="119">
        <f t="shared" si="14"/>
        <v>4.7</v>
      </c>
      <c r="Q736" s="122" t="s">
        <v>369</v>
      </c>
      <c r="R736" s="121" t="s">
        <v>4270</v>
      </c>
      <c r="S736" s="122">
        <v>4.7</v>
      </c>
      <c r="T736" s="122" t="s">
        <v>2339</v>
      </c>
    </row>
    <row r="737" spans="7:20" s="145" customFormat="1" hidden="1">
      <c r="G737" s="152"/>
      <c r="M737" s="114" t="s">
        <v>1374</v>
      </c>
      <c r="N737" s="118">
        <v>7.7</v>
      </c>
      <c r="O737" s="118">
        <v>7.1</v>
      </c>
      <c r="P737" s="119">
        <f t="shared" si="14"/>
        <v>6.4</v>
      </c>
      <c r="Q737" s="122" t="s">
        <v>670</v>
      </c>
      <c r="R737" s="121" t="s">
        <v>4218</v>
      </c>
      <c r="S737" s="122">
        <v>6.4</v>
      </c>
      <c r="T737" s="122" t="s">
        <v>1784</v>
      </c>
    </row>
    <row r="738" spans="7:20" s="145" customFormat="1" hidden="1">
      <c r="G738" s="152"/>
      <c r="M738" s="114" t="s">
        <v>1375</v>
      </c>
      <c r="N738" s="118">
        <v>5.8</v>
      </c>
      <c r="O738" s="118">
        <v>18.100000000000001</v>
      </c>
      <c r="P738" s="119">
        <f t="shared" si="14"/>
        <v>5.6</v>
      </c>
      <c r="Q738" s="122" t="s">
        <v>738</v>
      </c>
      <c r="R738" s="121" t="s">
        <v>4042</v>
      </c>
      <c r="S738" s="122">
        <v>5.6</v>
      </c>
      <c r="T738" s="122" t="s">
        <v>283</v>
      </c>
    </row>
    <row r="739" spans="7:20" s="145" customFormat="1" hidden="1">
      <c r="G739" s="152"/>
      <c r="M739" s="114" t="s">
        <v>1376</v>
      </c>
      <c r="N739" s="118">
        <v>13.5</v>
      </c>
      <c r="O739" s="120" t="s">
        <v>147</v>
      </c>
      <c r="P739" s="119">
        <f t="shared" si="14"/>
        <v>6.34</v>
      </c>
      <c r="Q739" s="122" t="s">
        <v>1377</v>
      </c>
      <c r="R739" s="120" t="s">
        <v>147</v>
      </c>
      <c r="S739" s="122">
        <v>6.34</v>
      </c>
      <c r="T739" s="122" t="s">
        <v>3879</v>
      </c>
    </row>
    <row r="740" spans="7:20" s="145" customFormat="1" hidden="1">
      <c r="G740" s="152"/>
      <c r="M740" s="114" t="s">
        <v>1378</v>
      </c>
      <c r="N740" s="118">
        <v>1.3</v>
      </c>
      <c r="O740" s="118">
        <v>7.3</v>
      </c>
      <c r="P740" s="119">
        <f t="shared" si="14"/>
        <v>6.43</v>
      </c>
      <c r="Q740" s="120" t="s">
        <v>30</v>
      </c>
      <c r="R740" s="121" t="s">
        <v>4553</v>
      </c>
      <c r="S740" s="122">
        <v>6.43</v>
      </c>
      <c r="T740" s="122" t="s">
        <v>1798</v>
      </c>
    </row>
    <row r="741" spans="7:20" s="145" customFormat="1" hidden="1">
      <c r="G741" s="152"/>
      <c r="M741" s="114" t="s">
        <v>1379</v>
      </c>
      <c r="N741" s="118">
        <v>5.3</v>
      </c>
      <c r="O741" s="118">
        <v>13.2</v>
      </c>
      <c r="P741" s="119">
        <f t="shared" si="14"/>
        <v>4.71</v>
      </c>
      <c r="Q741" s="122" t="s">
        <v>424</v>
      </c>
      <c r="R741" s="121" t="s">
        <v>4560</v>
      </c>
      <c r="S741" s="122">
        <v>4.71</v>
      </c>
      <c r="T741" s="122" t="s">
        <v>1730</v>
      </c>
    </row>
    <row r="742" spans="7:20" s="145" customFormat="1" hidden="1">
      <c r="G742" s="152"/>
      <c r="M742" s="114" t="s">
        <v>1255</v>
      </c>
      <c r="N742" s="118">
        <v>5.3</v>
      </c>
      <c r="O742" s="118">
        <v>6.9</v>
      </c>
      <c r="P742" s="119">
        <f t="shared" si="14"/>
        <v>6.09</v>
      </c>
      <c r="Q742" s="122" t="s">
        <v>628</v>
      </c>
      <c r="R742" s="121" t="s">
        <v>3971</v>
      </c>
      <c r="S742" s="122">
        <v>6.09</v>
      </c>
      <c r="T742" s="122" t="s">
        <v>3335</v>
      </c>
    </row>
    <row r="743" spans="7:20" s="145" customFormat="1" hidden="1">
      <c r="G743" s="152"/>
      <c r="M743" s="114" t="s">
        <v>1256</v>
      </c>
      <c r="N743" s="118">
        <v>2.5</v>
      </c>
      <c r="O743" s="118">
        <v>8.6</v>
      </c>
      <c r="P743" s="119">
        <f t="shared" si="14"/>
        <v>5.07</v>
      </c>
      <c r="Q743" s="122" t="s">
        <v>647</v>
      </c>
      <c r="R743" s="121" t="s">
        <v>4375</v>
      </c>
      <c r="S743" s="122">
        <v>5.07</v>
      </c>
      <c r="T743" s="122" t="s">
        <v>3664</v>
      </c>
    </row>
    <row r="744" spans="7:20" s="145" customFormat="1" hidden="1">
      <c r="G744" s="152"/>
      <c r="M744" s="114" t="s">
        <v>1257</v>
      </c>
      <c r="N744" s="118">
        <v>9.5</v>
      </c>
      <c r="O744" s="120" t="s">
        <v>147</v>
      </c>
      <c r="P744" s="119">
        <f t="shared" si="14"/>
        <v>6.25</v>
      </c>
      <c r="Q744" s="120" t="s">
        <v>147</v>
      </c>
      <c r="R744" s="120" t="s">
        <v>147</v>
      </c>
      <c r="S744" s="122">
        <v>6.25</v>
      </c>
      <c r="T744" s="122" t="s">
        <v>1422</v>
      </c>
    </row>
    <row r="745" spans="7:20" s="145" customFormat="1" hidden="1">
      <c r="G745" s="152"/>
      <c r="M745" s="114" t="s">
        <v>1258</v>
      </c>
      <c r="N745" s="118">
        <v>18.100000000000001</v>
      </c>
      <c r="O745" s="118">
        <v>0</v>
      </c>
      <c r="P745" s="119">
        <f t="shared" si="14"/>
        <v>6.11</v>
      </c>
      <c r="Q745" s="120" t="s">
        <v>147</v>
      </c>
      <c r="R745" s="121" t="s">
        <v>4269</v>
      </c>
      <c r="S745" s="122">
        <v>6.11</v>
      </c>
      <c r="T745" s="122" t="s">
        <v>377</v>
      </c>
    </row>
    <row r="746" spans="7:20" s="145" customFormat="1" hidden="1">
      <c r="G746" s="152"/>
      <c r="M746" s="114" t="s">
        <v>1259</v>
      </c>
      <c r="N746" s="118">
        <v>3.3</v>
      </c>
      <c r="O746" s="118">
        <v>1.9</v>
      </c>
      <c r="P746" s="119">
        <f t="shared" si="14"/>
        <v>6.22</v>
      </c>
      <c r="Q746" s="122" t="s">
        <v>710</v>
      </c>
      <c r="R746" s="121" t="s">
        <v>4554</v>
      </c>
      <c r="S746" s="122">
        <v>6.22</v>
      </c>
      <c r="T746" s="122" t="s">
        <v>586</v>
      </c>
    </row>
    <row r="747" spans="7:20" s="145" customFormat="1" hidden="1">
      <c r="G747" s="152"/>
      <c r="M747" s="114" t="s">
        <v>1134</v>
      </c>
      <c r="N747" s="118">
        <v>4.7</v>
      </c>
      <c r="O747" s="118">
        <v>16.600000000000001</v>
      </c>
      <c r="P747" s="119">
        <f t="shared" si="14"/>
        <v>5.3</v>
      </c>
      <c r="Q747" s="122" t="s">
        <v>1135</v>
      </c>
      <c r="R747" s="121" t="s">
        <v>4122</v>
      </c>
      <c r="S747" s="122">
        <v>5.3</v>
      </c>
      <c r="T747" s="122" t="s">
        <v>452</v>
      </c>
    </row>
    <row r="748" spans="7:20" s="145" customFormat="1" hidden="1">
      <c r="G748" s="152"/>
      <c r="M748" s="114" t="s">
        <v>1014</v>
      </c>
      <c r="N748" s="118">
        <v>0.5</v>
      </c>
      <c r="O748" s="118">
        <v>2.9</v>
      </c>
      <c r="P748" s="119">
        <f t="shared" si="14"/>
        <v>6.5</v>
      </c>
      <c r="Q748" s="120" t="s">
        <v>30</v>
      </c>
      <c r="R748" s="121" t="s">
        <v>4376</v>
      </c>
      <c r="S748" s="122">
        <v>6.5</v>
      </c>
      <c r="T748" s="122" t="s">
        <v>719</v>
      </c>
    </row>
    <row r="749" spans="7:20" s="145" customFormat="1" hidden="1">
      <c r="G749" s="152"/>
      <c r="M749" s="114" t="s">
        <v>1131</v>
      </c>
      <c r="N749" s="118">
        <v>0.7</v>
      </c>
      <c r="O749" s="118">
        <v>3.7</v>
      </c>
      <c r="P749" s="119">
        <f t="shared" si="14"/>
        <v>4.8</v>
      </c>
      <c r="Q749" s="120" t="s">
        <v>30</v>
      </c>
      <c r="R749" s="121" t="s">
        <v>4420</v>
      </c>
      <c r="S749" s="120">
        <v>4.8</v>
      </c>
      <c r="T749" s="120" t="s">
        <v>285</v>
      </c>
    </row>
    <row r="750" spans="7:20" s="145" customFormat="1" hidden="1">
      <c r="G750" s="152"/>
      <c r="M750" s="114" t="s">
        <v>1132</v>
      </c>
      <c r="N750" s="118">
        <v>5.2</v>
      </c>
      <c r="O750" s="118">
        <v>66.2</v>
      </c>
      <c r="P750" s="119">
        <f t="shared" si="14"/>
        <v>5</v>
      </c>
      <c r="Q750" s="122" t="s">
        <v>1133</v>
      </c>
      <c r="R750" s="121" t="s">
        <v>4030</v>
      </c>
      <c r="S750" s="122">
        <v>5</v>
      </c>
      <c r="T750" s="122" t="s">
        <v>548</v>
      </c>
    </row>
    <row r="751" spans="7:20" s="145" customFormat="1" hidden="1">
      <c r="G751" s="152"/>
      <c r="M751" s="114" t="s">
        <v>1012</v>
      </c>
      <c r="N751" s="118">
        <v>5</v>
      </c>
      <c r="O751" s="118">
        <v>70</v>
      </c>
      <c r="P751" s="119">
        <f t="shared" si="14"/>
        <v>6.5</v>
      </c>
      <c r="Q751" s="122" t="s">
        <v>1013</v>
      </c>
      <c r="R751" s="121" t="s">
        <v>4377</v>
      </c>
      <c r="S751" s="122">
        <v>6.5</v>
      </c>
      <c r="T751" s="122" t="s">
        <v>719</v>
      </c>
    </row>
    <row r="752" spans="7:20" s="145" customFormat="1" hidden="1">
      <c r="G752" s="152"/>
      <c r="M752" s="114" t="s">
        <v>883</v>
      </c>
      <c r="N752" s="118">
        <v>5.5</v>
      </c>
      <c r="O752" s="118">
        <v>61.1</v>
      </c>
      <c r="P752" s="119">
        <f t="shared" si="14"/>
        <v>2.9</v>
      </c>
      <c r="Q752" s="122" t="s">
        <v>885</v>
      </c>
      <c r="R752" s="121" t="s">
        <v>4378</v>
      </c>
      <c r="S752" s="122">
        <v>2.9</v>
      </c>
      <c r="T752" s="122" t="s">
        <v>358</v>
      </c>
    </row>
    <row r="753" spans="7:20" s="145" customFormat="1" hidden="1">
      <c r="G753" s="152"/>
      <c r="M753" s="114" t="s">
        <v>886</v>
      </c>
      <c r="N753" s="118">
        <v>6.2</v>
      </c>
      <c r="O753" s="118">
        <v>60.5</v>
      </c>
      <c r="P753" s="119">
        <f t="shared" si="14"/>
        <v>3.8</v>
      </c>
      <c r="Q753" s="122" t="s">
        <v>887</v>
      </c>
      <c r="R753" s="121" t="s">
        <v>4379</v>
      </c>
      <c r="S753" s="122">
        <v>3.8</v>
      </c>
      <c r="T753" s="122" t="s">
        <v>551</v>
      </c>
    </row>
    <row r="754" spans="7:20" s="145" customFormat="1" hidden="1">
      <c r="G754" s="152"/>
      <c r="M754" s="114" t="s">
        <v>888</v>
      </c>
      <c r="N754" s="118">
        <v>2.6</v>
      </c>
      <c r="O754" s="118">
        <v>33.5</v>
      </c>
      <c r="P754" s="119">
        <f t="shared" si="14"/>
        <v>5.7</v>
      </c>
      <c r="Q754" s="122" t="s">
        <v>889</v>
      </c>
      <c r="R754" s="121" t="s">
        <v>4198</v>
      </c>
      <c r="S754" s="122">
        <v>5.7</v>
      </c>
      <c r="T754" s="122" t="s">
        <v>1146</v>
      </c>
    </row>
    <row r="755" spans="7:20" s="145" customFormat="1" hidden="1">
      <c r="G755" s="152"/>
      <c r="M755" s="114" t="s">
        <v>890</v>
      </c>
      <c r="N755" s="118">
        <v>3.3</v>
      </c>
      <c r="O755" s="118">
        <v>59.4</v>
      </c>
      <c r="P755" s="119">
        <f t="shared" si="14"/>
        <v>4.7</v>
      </c>
      <c r="Q755" s="122" t="s">
        <v>891</v>
      </c>
      <c r="R755" s="121" t="s">
        <v>4380</v>
      </c>
      <c r="S755" s="122">
        <v>4.7</v>
      </c>
      <c r="T755" s="122" t="s">
        <v>285</v>
      </c>
    </row>
    <row r="756" spans="7:20" s="145" customFormat="1" hidden="1">
      <c r="G756" s="152"/>
      <c r="M756" s="114" t="s">
        <v>1276</v>
      </c>
      <c r="N756" s="118">
        <v>3.7</v>
      </c>
      <c r="O756" s="118">
        <v>71.900000000000006</v>
      </c>
      <c r="P756" s="119">
        <f t="shared" si="14"/>
        <v>5.4</v>
      </c>
      <c r="Q756" s="122" t="s">
        <v>272</v>
      </c>
      <c r="R756" s="121" t="s">
        <v>4381</v>
      </c>
      <c r="S756" s="122">
        <v>5.4</v>
      </c>
      <c r="T756" s="122" t="s">
        <v>283</v>
      </c>
    </row>
    <row r="757" spans="7:20" s="145" customFormat="1" hidden="1">
      <c r="G757" s="152"/>
      <c r="M757" s="114" t="s">
        <v>1277</v>
      </c>
      <c r="N757" s="118">
        <v>4.9000000000000004</v>
      </c>
      <c r="O757" s="118">
        <v>62.9</v>
      </c>
      <c r="P757" s="119">
        <f t="shared" si="14"/>
        <v>4.9000000000000004</v>
      </c>
      <c r="Q757" s="122" t="s">
        <v>1278</v>
      </c>
      <c r="R757" s="121" t="s">
        <v>4382</v>
      </c>
      <c r="S757" s="122">
        <v>4.9000000000000004</v>
      </c>
      <c r="T757" s="122" t="s">
        <v>548</v>
      </c>
    </row>
    <row r="758" spans="7:20" s="145" customFormat="1" hidden="1">
      <c r="G758" s="152"/>
      <c r="M758" s="114" t="s">
        <v>1279</v>
      </c>
      <c r="N758" s="118">
        <v>7.3</v>
      </c>
      <c r="O758" s="118">
        <v>56</v>
      </c>
      <c r="P758" s="119">
        <f t="shared" si="14"/>
        <v>5</v>
      </c>
      <c r="Q758" s="122" t="s">
        <v>1280</v>
      </c>
      <c r="R758" s="121" t="s">
        <v>4383</v>
      </c>
      <c r="S758" s="122">
        <v>5</v>
      </c>
      <c r="T758" s="122" t="s">
        <v>332</v>
      </c>
    </row>
    <row r="759" spans="7:20" s="145" customFormat="1" hidden="1">
      <c r="G759" s="152"/>
      <c r="M759" s="114" t="s">
        <v>1281</v>
      </c>
      <c r="N759" s="118">
        <v>5</v>
      </c>
      <c r="O759" s="118">
        <v>63.5</v>
      </c>
      <c r="P759" s="119">
        <f t="shared" si="14"/>
        <v>4.4000000000000004</v>
      </c>
      <c r="Q759" s="122" t="s">
        <v>1282</v>
      </c>
      <c r="R759" s="121" t="s">
        <v>4469</v>
      </c>
      <c r="S759" s="122">
        <v>4.4000000000000004</v>
      </c>
      <c r="T759" s="122" t="s">
        <v>663</v>
      </c>
    </row>
    <row r="760" spans="7:20" s="145" customFormat="1" hidden="1">
      <c r="G760" s="152"/>
      <c r="M760" s="114" t="s">
        <v>1283</v>
      </c>
      <c r="N760" s="118">
        <v>8</v>
      </c>
      <c r="O760" s="118">
        <v>58.3</v>
      </c>
      <c r="P760" s="119">
        <f t="shared" si="14"/>
        <v>4.7</v>
      </c>
      <c r="Q760" s="122" t="s">
        <v>1150</v>
      </c>
      <c r="R760" s="121" t="s">
        <v>4384</v>
      </c>
      <c r="S760" s="122">
        <v>4.7</v>
      </c>
      <c r="T760" s="122" t="s">
        <v>285</v>
      </c>
    </row>
    <row r="761" spans="7:20" s="145" customFormat="1" hidden="1">
      <c r="G761" s="152"/>
      <c r="M761" s="114" t="s">
        <v>1151</v>
      </c>
      <c r="N761" s="118">
        <v>24</v>
      </c>
      <c r="O761" s="118">
        <v>2.4</v>
      </c>
      <c r="P761" s="119">
        <f t="shared" si="14"/>
        <v>5.8</v>
      </c>
      <c r="Q761" s="122" t="s">
        <v>1074</v>
      </c>
      <c r="R761" s="121" t="s">
        <v>4385</v>
      </c>
      <c r="S761" s="122">
        <v>5.8</v>
      </c>
      <c r="T761" s="122" t="s">
        <v>797</v>
      </c>
    </row>
    <row r="762" spans="7:20" s="145" customFormat="1" hidden="1">
      <c r="G762" s="152"/>
      <c r="M762" s="114" t="s">
        <v>1286</v>
      </c>
      <c r="N762" s="118">
        <v>5.3</v>
      </c>
      <c r="O762" s="118">
        <v>17.899999999999999</v>
      </c>
      <c r="P762" s="119">
        <f t="shared" si="14"/>
        <v>6.3</v>
      </c>
      <c r="Q762" s="122" t="s">
        <v>1287</v>
      </c>
      <c r="R762" s="121" t="s">
        <v>4385</v>
      </c>
      <c r="S762" s="122">
        <v>6.3</v>
      </c>
      <c r="T762" s="122" t="s">
        <v>466</v>
      </c>
    </row>
    <row r="763" spans="7:20" s="145" customFormat="1" hidden="1">
      <c r="G763" s="152"/>
      <c r="M763" s="114" t="s">
        <v>1145</v>
      </c>
      <c r="N763" s="118">
        <v>6.7</v>
      </c>
      <c r="O763" s="118">
        <v>14.7</v>
      </c>
      <c r="P763" s="119">
        <f t="shared" si="14"/>
        <v>5.9</v>
      </c>
      <c r="Q763" s="122" t="s">
        <v>1146</v>
      </c>
      <c r="R763" s="121" t="s">
        <v>4398</v>
      </c>
      <c r="S763" s="122">
        <v>5.9</v>
      </c>
      <c r="T763" s="122" t="s">
        <v>543</v>
      </c>
    </row>
    <row r="764" spans="7:20" s="145" customFormat="1" hidden="1">
      <c r="G764" s="152"/>
      <c r="M764" s="114" t="s">
        <v>1147</v>
      </c>
      <c r="N764" s="118">
        <v>8.5</v>
      </c>
      <c r="O764" s="118">
        <v>12.7</v>
      </c>
      <c r="P764" s="119">
        <f t="shared" si="14"/>
        <v>5.9</v>
      </c>
      <c r="Q764" s="122" t="s">
        <v>738</v>
      </c>
      <c r="R764" s="121" t="s">
        <v>4249</v>
      </c>
      <c r="S764" s="122">
        <v>5.9</v>
      </c>
      <c r="T764" s="122" t="s">
        <v>722</v>
      </c>
    </row>
    <row r="765" spans="7:20" s="145" customFormat="1" hidden="1">
      <c r="G765" s="152"/>
      <c r="M765" s="114" t="s">
        <v>1148</v>
      </c>
      <c r="N765" s="118">
        <v>9.1999999999999993</v>
      </c>
      <c r="O765" s="118">
        <v>5.8</v>
      </c>
      <c r="P765" s="119">
        <f t="shared" si="14"/>
        <v>5.09</v>
      </c>
      <c r="Q765" s="122" t="s">
        <v>1149</v>
      </c>
      <c r="R765" s="121" t="s">
        <v>4565</v>
      </c>
      <c r="S765" s="122">
        <v>5.09</v>
      </c>
      <c r="T765" s="122" t="s">
        <v>1754</v>
      </c>
    </row>
    <row r="766" spans="7:20" s="145" customFormat="1" hidden="1">
      <c r="G766" s="152"/>
      <c r="M766" s="114" t="s">
        <v>1031</v>
      </c>
      <c r="N766" s="118">
        <v>0.8</v>
      </c>
      <c r="O766" s="118">
        <v>49.2</v>
      </c>
      <c r="P766" s="119">
        <f t="shared" si="14"/>
        <v>3.32</v>
      </c>
      <c r="Q766" s="120" t="s">
        <v>30</v>
      </c>
      <c r="R766" s="121" t="s">
        <v>3784</v>
      </c>
      <c r="S766" s="122">
        <v>3.32</v>
      </c>
      <c r="T766" s="122" t="s">
        <v>986</v>
      </c>
    </row>
    <row r="767" spans="7:20" s="145" customFormat="1" hidden="1">
      <c r="G767" s="152"/>
      <c r="M767" s="114" t="s">
        <v>1032</v>
      </c>
      <c r="N767" s="118">
        <v>0.7</v>
      </c>
      <c r="O767" s="118">
        <v>48.3</v>
      </c>
      <c r="P767" s="119">
        <f t="shared" si="14"/>
        <v>5.39</v>
      </c>
      <c r="Q767" s="120" t="s">
        <v>30</v>
      </c>
      <c r="R767" s="121" t="s">
        <v>4417</v>
      </c>
      <c r="S767" s="122">
        <v>5.39</v>
      </c>
      <c r="T767" s="122" t="s">
        <v>3813</v>
      </c>
    </row>
    <row r="768" spans="7:20" s="145" customFormat="1" hidden="1">
      <c r="G768" s="152"/>
      <c r="M768" s="114" t="s">
        <v>1152</v>
      </c>
      <c r="N768" s="118">
        <v>1.2</v>
      </c>
      <c r="O768" s="118">
        <v>31</v>
      </c>
      <c r="P768" s="119">
        <f t="shared" si="14"/>
        <v>3.97</v>
      </c>
      <c r="Q768" s="120" t="s">
        <v>30</v>
      </c>
      <c r="R768" s="121" t="s">
        <v>3962</v>
      </c>
      <c r="S768" s="122">
        <v>3.97</v>
      </c>
      <c r="T768" s="122" t="s">
        <v>3357</v>
      </c>
    </row>
    <row r="769" spans="7:20" s="145" customFormat="1" hidden="1">
      <c r="G769" s="152"/>
      <c r="M769" s="114" t="s">
        <v>1153</v>
      </c>
      <c r="N769" s="118">
        <v>1</v>
      </c>
      <c r="O769" s="118">
        <v>40.799999999999997</v>
      </c>
      <c r="P769" s="119">
        <f t="shared" si="14"/>
        <v>5.26</v>
      </c>
      <c r="Q769" s="122" t="s">
        <v>575</v>
      </c>
      <c r="R769" s="121" t="s">
        <v>3943</v>
      </c>
      <c r="S769" s="122">
        <v>5.26</v>
      </c>
      <c r="T769" s="122" t="s">
        <v>1293</v>
      </c>
    </row>
    <row r="770" spans="7:20" s="145" customFormat="1" hidden="1">
      <c r="G770" s="152"/>
      <c r="M770" s="114" t="s">
        <v>1154</v>
      </c>
      <c r="N770" s="120" t="s">
        <v>30</v>
      </c>
      <c r="O770" s="118">
        <v>2.6</v>
      </c>
      <c r="P770" s="119">
        <f t="shared" si="14"/>
        <v>4.9000000000000004</v>
      </c>
      <c r="Q770" s="122" t="s">
        <v>418</v>
      </c>
      <c r="R770" s="121" t="s">
        <v>3956</v>
      </c>
      <c r="S770" s="122">
        <v>4.9000000000000004</v>
      </c>
      <c r="T770" s="122" t="s">
        <v>332</v>
      </c>
    </row>
    <row r="771" spans="7:20" s="145" customFormat="1" hidden="1">
      <c r="G771" s="152"/>
      <c r="M771" s="114" t="s">
        <v>1155</v>
      </c>
      <c r="N771" s="120" t="s">
        <v>30</v>
      </c>
      <c r="O771" s="118">
        <v>3.6</v>
      </c>
      <c r="P771" s="119">
        <f t="shared" si="14"/>
        <v>5.3</v>
      </c>
      <c r="Q771" s="122" t="s">
        <v>418</v>
      </c>
      <c r="R771" s="121" t="s">
        <v>4420</v>
      </c>
      <c r="S771" s="122">
        <v>5.3</v>
      </c>
      <c r="T771" s="122" t="s">
        <v>283</v>
      </c>
    </row>
    <row r="772" spans="7:20" s="145" customFormat="1" hidden="1">
      <c r="G772" s="152"/>
      <c r="M772" s="114" t="s">
        <v>1156</v>
      </c>
      <c r="N772" s="120" t="s">
        <v>30</v>
      </c>
      <c r="O772" s="118">
        <v>7.3</v>
      </c>
      <c r="P772" s="119">
        <f t="shared" si="14"/>
        <v>5.9</v>
      </c>
      <c r="Q772" s="122" t="s">
        <v>418</v>
      </c>
      <c r="R772" s="121" t="s">
        <v>4473</v>
      </c>
      <c r="S772" s="122">
        <v>5.9</v>
      </c>
      <c r="T772" s="122" t="s">
        <v>377</v>
      </c>
    </row>
    <row r="773" spans="7:20" s="145" customFormat="1" hidden="1">
      <c r="G773" s="152"/>
      <c r="M773" s="114" t="s">
        <v>1157</v>
      </c>
      <c r="N773" s="120" t="s">
        <v>30</v>
      </c>
      <c r="O773" s="118">
        <v>4.3</v>
      </c>
      <c r="P773" s="119">
        <f t="shared" si="14"/>
        <v>4.54</v>
      </c>
      <c r="Q773" s="122" t="s">
        <v>418</v>
      </c>
      <c r="R773" s="121" t="s">
        <v>3953</v>
      </c>
      <c r="S773" s="122">
        <v>4.54</v>
      </c>
      <c r="T773" s="122" t="s">
        <v>3515</v>
      </c>
    </row>
    <row r="774" spans="7:20" s="145" customFormat="1" hidden="1">
      <c r="G774" s="152"/>
      <c r="M774" s="114" t="s">
        <v>1158</v>
      </c>
      <c r="N774" s="118">
        <v>4</v>
      </c>
      <c r="O774" s="120" t="s">
        <v>147</v>
      </c>
      <c r="P774" s="119">
        <f t="shared" si="14"/>
        <v>5.91</v>
      </c>
      <c r="Q774" s="122" t="s">
        <v>503</v>
      </c>
      <c r="R774" s="120" t="s">
        <v>147</v>
      </c>
      <c r="S774" s="122">
        <v>5.91</v>
      </c>
      <c r="T774" s="122" t="s">
        <v>745</v>
      </c>
    </row>
    <row r="775" spans="7:20" s="145" customFormat="1" hidden="1">
      <c r="G775" s="152"/>
      <c r="M775" s="114" t="s">
        <v>1294</v>
      </c>
      <c r="N775" s="118">
        <v>0.7</v>
      </c>
      <c r="O775" s="118">
        <v>9.6</v>
      </c>
      <c r="P775" s="119">
        <f t="shared" si="14"/>
        <v>6.05</v>
      </c>
      <c r="Q775" s="120" t="s">
        <v>51</v>
      </c>
      <c r="R775" s="121" t="s">
        <v>3777</v>
      </c>
      <c r="S775" s="122">
        <v>6.05</v>
      </c>
      <c r="T775" s="122" t="s">
        <v>3266</v>
      </c>
    </row>
    <row r="776" spans="7:20" s="145" customFormat="1" hidden="1">
      <c r="G776" s="152"/>
      <c r="M776" s="114" t="s">
        <v>1295</v>
      </c>
      <c r="N776" s="118">
        <v>0.5</v>
      </c>
      <c r="O776" s="118">
        <v>7.5</v>
      </c>
      <c r="P776" s="119">
        <f t="shared" si="14"/>
        <v>4.5199999999999996</v>
      </c>
      <c r="Q776" s="122" t="s">
        <v>304</v>
      </c>
      <c r="R776" s="121" t="s">
        <v>4036</v>
      </c>
      <c r="S776" s="122">
        <v>4.5199999999999996</v>
      </c>
      <c r="T776" s="122" t="s">
        <v>2553</v>
      </c>
    </row>
    <row r="777" spans="7:20" s="145" customFormat="1" hidden="1">
      <c r="G777" s="152"/>
      <c r="M777" s="114" t="s">
        <v>1296</v>
      </c>
      <c r="N777" s="118">
        <v>6</v>
      </c>
      <c r="O777" s="120" t="s">
        <v>147</v>
      </c>
      <c r="P777" s="119">
        <f t="shared" si="14"/>
        <v>6.07</v>
      </c>
      <c r="Q777" s="122" t="s">
        <v>556</v>
      </c>
      <c r="R777" s="120" t="s">
        <v>147</v>
      </c>
      <c r="S777" s="122">
        <v>6.07</v>
      </c>
      <c r="T777" s="122" t="s">
        <v>728</v>
      </c>
    </row>
    <row r="778" spans="7:20" s="145" customFormat="1" hidden="1">
      <c r="G778" s="152"/>
      <c r="M778" s="114" t="s">
        <v>1161</v>
      </c>
      <c r="N778" s="118">
        <v>12</v>
      </c>
      <c r="O778" s="120" t="s">
        <v>30</v>
      </c>
      <c r="P778" s="119">
        <f t="shared" ref="P778:P841" si="15">SUM(S778:T778)</f>
        <v>5.52</v>
      </c>
      <c r="Q778" s="122" t="s">
        <v>343</v>
      </c>
      <c r="R778" s="121" t="s">
        <v>4386</v>
      </c>
      <c r="S778" s="122">
        <v>5.52</v>
      </c>
      <c r="T778" s="122" t="s">
        <v>2898</v>
      </c>
    </row>
    <row r="779" spans="7:20" s="145" customFormat="1" hidden="1">
      <c r="G779" s="152"/>
      <c r="M779" s="114" t="s">
        <v>1423</v>
      </c>
      <c r="N779" s="118">
        <v>4.7</v>
      </c>
      <c r="O779" s="118">
        <v>26.1</v>
      </c>
      <c r="P779" s="119">
        <f t="shared" si="15"/>
        <v>4.46</v>
      </c>
      <c r="Q779" s="120" t="s">
        <v>147</v>
      </c>
      <c r="R779" s="121" t="s">
        <v>4387</v>
      </c>
      <c r="S779" s="122">
        <v>4.46</v>
      </c>
      <c r="T779" s="122" t="s">
        <v>1955</v>
      </c>
    </row>
    <row r="780" spans="7:20" s="145" customFormat="1" hidden="1">
      <c r="G780" s="152"/>
      <c r="M780" s="114" t="s">
        <v>1424</v>
      </c>
      <c r="N780" s="120" t="s">
        <v>30</v>
      </c>
      <c r="O780" s="118">
        <v>0</v>
      </c>
      <c r="P780" s="119">
        <f t="shared" si="15"/>
        <v>6.06</v>
      </c>
      <c r="Q780" s="122" t="s">
        <v>1425</v>
      </c>
      <c r="R780" s="121" t="s">
        <v>4050</v>
      </c>
      <c r="S780" s="122">
        <v>6.06</v>
      </c>
      <c r="T780" s="122" t="s">
        <v>894</v>
      </c>
    </row>
    <row r="781" spans="7:20" s="145" customFormat="1" hidden="1">
      <c r="G781" s="152"/>
      <c r="M781" s="114" t="s">
        <v>1426</v>
      </c>
      <c r="N781" s="118">
        <v>18.5</v>
      </c>
      <c r="O781" s="118">
        <v>11.5</v>
      </c>
      <c r="P781" s="119">
        <f t="shared" si="15"/>
        <v>4.67</v>
      </c>
      <c r="Q781" s="122" t="s">
        <v>1305</v>
      </c>
      <c r="R781" s="121" t="s">
        <v>4388</v>
      </c>
      <c r="S781" s="122">
        <v>4.67</v>
      </c>
      <c r="T781" s="122" t="s">
        <v>212</v>
      </c>
    </row>
    <row r="782" spans="7:20" s="145" customFormat="1" hidden="1">
      <c r="G782" s="152"/>
      <c r="M782" s="114" t="s">
        <v>1306</v>
      </c>
      <c r="N782" s="118">
        <v>3.7</v>
      </c>
      <c r="O782" s="118">
        <v>6.7</v>
      </c>
      <c r="P782" s="119">
        <f t="shared" si="15"/>
        <v>4.63</v>
      </c>
      <c r="Q782" s="122" t="s">
        <v>1307</v>
      </c>
      <c r="R782" s="121" t="s">
        <v>4545</v>
      </c>
      <c r="S782" s="122">
        <v>4.63</v>
      </c>
      <c r="T782" s="122" t="s">
        <v>254</v>
      </c>
    </row>
    <row r="783" spans="7:20" s="145" customFormat="1" hidden="1">
      <c r="G783" s="152"/>
      <c r="M783" s="114" t="s">
        <v>1308</v>
      </c>
      <c r="N783" s="118">
        <v>3.7</v>
      </c>
      <c r="O783" s="118">
        <v>6.7</v>
      </c>
      <c r="P783" s="119">
        <f t="shared" si="15"/>
        <v>3.43</v>
      </c>
      <c r="Q783" s="122" t="s">
        <v>1309</v>
      </c>
      <c r="R783" s="121" t="s">
        <v>3954</v>
      </c>
      <c r="S783" s="122">
        <v>3.43</v>
      </c>
      <c r="T783" s="122" t="s">
        <v>2227</v>
      </c>
    </row>
    <row r="784" spans="7:20" s="145" customFormat="1" hidden="1">
      <c r="G784" s="152"/>
      <c r="M784" s="114" t="s">
        <v>1310</v>
      </c>
      <c r="N784" s="118">
        <v>3.6</v>
      </c>
      <c r="O784" s="118">
        <v>6.6</v>
      </c>
      <c r="P784" s="119">
        <f t="shared" si="15"/>
        <v>3.82</v>
      </c>
      <c r="Q784" s="122" t="s">
        <v>1311</v>
      </c>
      <c r="R784" s="121" t="s">
        <v>4320</v>
      </c>
      <c r="S784" s="122">
        <v>3.82</v>
      </c>
      <c r="T784" s="122" t="s">
        <v>514</v>
      </c>
    </row>
    <row r="785" spans="7:20" s="145" customFormat="1" hidden="1">
      <c r="G785" s="152"/>
      <c r="M785" s="114" t="s">
        <v>1312</v>
      </c>
      <c r="N785" s="118">
        <v>1.8</v>
      </c>
      <c r="O785" s="118">
        <v>67.099999999999994</v>
      </c>
      <c r="P785" s="119">
        <f t="shared" si="15"/>
        <v>4.33</v>
      </c>
      <c r="Q785" s="122" t="s">
        <v>1434</v>
      </c>
      <c r="R785" s="121" t="s">
        <v>4217</v>
      </c>
      <c r="S785" s="122">
        <v>4.33</v>
      </c>
      <c r="T785" s="122" t="s">
        <v>2838</v>
      </c>
    </row>
    <row r="786" spans="7:20" s="145" customFormat="1" hidden="1">
      <c r="G786" s="152"/>
      <c r="M786" s="114" t="s">
        <v>1435</v>
      </c>
      <c r="N786" s="118">
        <v>0.3</v>
      </c>
      <c r="O786" s="118">
        <v>4.9000000000000004</v>
      </c>
      <c r="P786" s="119">
        <f t="shared" si="15"/>
        <v>5.2</v>
      </c>
      <c r="Q786" s="122" t="s">
        <v>343</v>
      </c>
      <c r="R786" s="121" t="s">
        <v>3907</v>
      </c>
      <c r="S786" s="122">
        <v>5.2</v>
      </c>
      <c r="T786" s="122" t="s">
        <v>283</v>
      </c>
    </row>
    <row r="787" spans="7:20" s="145" customFormat="1" hidden="1">
      <c r="G787" s="152"/>
      <c r="M787" s="114" t="s">
        <v>1436</v>
      </c>
      <c r="N787" s="118">
        <v>0.7</v>
      </c>
      <c r="O787" s="118">
        <v>2</v>
      </c>
      <c r="P787" s="119">
        <f t="shared" si="15"/>
        <v>5.2</v>
      </c>
      <c r="Q787" s="120" t="s">
        <v>1437</v>
      </c>
      <c r="R787" s="121" t="s">
        <v>4549</v>
      </c>
      <c r="S787" s="122">
        <v>5.2</v>
      </c>
      <c r="T787" s="122" t="s">
        <v>283</v>
      </c>
    </row>
    <row r="788" spans="7:20" s="145" customFormat="1" hidden="1">
      <c r="G788" s="152"/>
      <c r="M788" s="114" t="s">
        <v>1438</v>
      </c>
      <c r="N788" s="118">
        <v>1.1000000000000001</v>
      </c>
      <c r="O788" s="118">
        <v>3.3</v>
      </c>
      <c r="P788" s="119">
        <f t="shared" si="15"/>
        <v>5.9</v>
      </c>
      <c r="Q788" s="120" t="s">
        <v>1439</v>
      </c>
      <c r="R788" s="121" t="s">
        <v>3969</v>
      </c>
      <c r="S788" s="122">
        <v>5.9</v>
      </c>
      <c r="T788" s="122" t="s">
        <v>141</v>
      </c>
    </row>
    <row r="789" spans="7:20" s="145" customFormat="1" hidden="1">
      <c r="G789" s="152"/>
      <c r="M789" s="114" t="s">
        <v>1440</v>
      </c>
      <c r="N789" s="118">
        <v>5.6</v>
      </c>
      <c r="O789" s="118">
        <v>6.4</v>
      </c>
      <c r="P789" s="119">
        <f t="shared" si="15"/>
        <v>3.96</v>
      </c>
      <c r="Q789" s="122" t="s">
        <v>1441</v>
      </c>
      <c r="R789" s="121" t="s">
        <v>4389</v>
      </c>
      <c r="S789" s="122">
        <v>3.96</v>
      </c>
      <c r="T789" s="122" t="s">
        <v>946</v>
      </c>
    </row>
    <row r="790" spans="7:20" s="145" customFormat="1" hidden="1">
      <c r="G790" s="152"/>
      <c r="M790" s="114" t="s">
        <v>1442</v>
      </c>
      <c r="N790" s="118">
        <v>3.2</v>
      </c>
      <c r="O790" s="118">
        <v>3.7</v>
      </c>
      <c r="P790" s="119">
        <f t="shared" si="15"/>
        <v>4.47</v>
      </c>
      <c r="Q790" s="122" t="s">
        <v>1443</v>
      </c>
      <c r="R790" s="121" t="s">
        <v>4390</v>
      </c>
      <c r="S790" s="122">
        <v>4.47</v>
      </c>
      <c r="T790" s="122" t="s">
        <v>3451</v>
      </c>
    </row>
    <row r="791" spans="7:20" s="145" customFormat="1" hidden="1">
      <c r="G791" s="152"/>
      <c r="M791" s="114" t="s">
        <v>1444</v>
      </c>
      <c r="N791" s="118">
        <v>32.5</v>
      </c>
      <c r="O791" s="118">
        <v>0</v>
      </c>
      <c r="P791" s="119">
        <f t="shared" si="15"/>
        <v>4.5999999999999996</v>
      </c>
      <c r="Q791" s="122" t="s">
        <v>343</v>
      </c>
      <c r="R791" s="121" t="s">
        <v>4032</v>
      </c>
      <c r="S791" s="122">
        <v>4.5999999999999996</v>
      </c>
      <c r="T791" s="122" t="s">
        <v>254</v>
      </c>
    </row>
    <row r="792" spans="7:20" s="145" customFormat="1" hidden="1">
      <c r="G792" s="152"/>
      <c r="M792" s="114" t="s">
        <v>1445</v>
      </c>
      <c r="N792" s="118">
        <v>23.9</v>
      </c>
      <c r="O792" s="118">
        <v>0</v>
      </c>
      <c r="P792" s="119">
        <f t="shared" si="15"/>
        <v>6.2</v>
      </c>
      <c r="Q792" s="122" t="s">
        <v>56</v>
      </c>
      <c r="R792" s="121" t="s">
        <v>4051</v>
      </c>
      <c r="S792" s="122">
        <v>6.2</v>
      </c>
      <c r="T792" s="122" t="s">
        <v>719</v>
      </c>
    </row>
    <row r="793" spans="7:20" s="145" customFormat="1" hidden="1">
      <c r="G793" s="152"/>
      <c r="M793" s="114" t="s">
        <v>1446</v>
      </c>
      <c r="N793" s="118">
        <v>21.3</v>
      </c>
      <c r="O793" s="118">
        <v>0</v>
      </c>
      <c r="P793" s="119">
        <f t="shared" si="15"/>
        <v>6.2</v>
      </c>
      <c r="Q793" s="122" t="s">
        <v>841</v>
      </c>
      <c r="R793" s="121" t="s">
        <v>4220</v>
      </c>
      <c r="S793" s="122">
        <v>6.2</v>
      </c>
      <c r="T793" s="122" t="s">
        <v>719</v>
      </c>
    </row>
    <row r="794" spans="7:20" s="145" customFormat="1" hidden="1">
      <c r="G794" s="152"/>
      <c r="M794" s="114" t="s">
        <v>1319</v>
      </c>
      <c r="N794" s="118">
        <v>24.6</v>
      </c>
      <c r="O794" s="118">
        <v>0</v>
      </c>
      <c r="P794" s="119">
        <f t="shared" si="15"/>
        <v>6.3</v>
      </c>
      <c r="Q794" s="122" t="s">
        <v>424</v>
      </c>
      <c r="R794" s="121" t="s">
        <v>3960</v>
      </c>
      <c r="S794" s="122">
        <v>6.3</v>
      </c>
      <c r="T794" s="122" t="s">
        <v>234</v>
      </c>
    </row>
    <row r="795" spans="7:20" s="145" customFormat="1" hidden="1">
      <c r="G795" s="152"/>
      <c r="M795" s="114" t="s">
        <v>1320</v>
      </c>
      <c r="N795" s="118">
        <v>23.5</v>
      </c>
      <c r="O795" s="118">
        <v>0</v>
      </c>
      <c r="P795" s="119">
        <f t="shared" si="15"/>
        <v>4.5199999999999996</v>
      </c>
      <c r="Q795" s="122" t="s">
        <v>476</v>
      </c>
      <c r="R795" s="121" t="s">
        <v>4119</v>
      </c>
      <c r="S795" s="122">
        <v>4.5199999999999996</v>
      </c>
      <c r="T795" s="122" t="s">
        <v>2460</v>
      </c>
    </row>
    <row r="796" spans="7:20" s="145" customFormat="1" hidden="1">
      <c r="G796" s="152"/>
      <c r="M796" s="114" t="s">
        <v>1321</v>
      </c>
      <c r="N796" s="118">
        <v>20.9</v>
      </c>
      <c r="O796" s="120" t="s">
        <v>30</v>
      </c>
      <c r="P796" s="119">
        <f t="shared" si="15"/>
        <v>5.98</v>
      </c>
      <c r="Q796" s="120" t="s">
        <v>213</v>
      </c>
      <c r="R796" s="121" t="s">
        <v>4461</v>
      </c>
      <c r="S796" s="122">
        <v>5.98</v>
      </c>
      <c r="T796" s="122" t="s">
        <v>728</v>
      </c>
    </row>
    <row r="797" spans="7:20" s="145" customFormat="1" hidden="1">
      <c r="G797" s="152"/>
      <c r="M797" s="114" t="s">
        <v>1206</v>
      </c>
      <c r="N797" s="118">
        <v>18.2</v>
      </c>
      <c r="O797" s="120" t="s">
        <v>30</v>
      </c>
      <c r="P797" s="119">
        <f t="shared" si="15"/>
        <v>5.26</v>
      </c>
      <c r="Q797" s="120" t="s">
        <v>213</v>
      </c>
      <c r="R797" s="121" t="s">
        <v>4555</v>
      </c>
      <c r="S797" s="122">
        <v>5.26</v>
      </c>
      <c r="T797" s="122" t="s">
        <v>338</v>
      </c>
    </row>
    <row r="798" spans="7:20" s="145" customFormat="1" hidden="1">
      <c r="G798" s="152"/>
      <c r="M798" s="114" t="s">
        <v>1078</v>
      </c>
      <c r="N798" s="118">
        <v>17.5</v>
      </c>
      <c r="O798" s="118">
        <v>0</v>
      </c>
      <c r="P798" s="119">
        <f t="shared" si="15"/>
        <v>5.69</v>
      </c>
      <c r="Q798" s="122" t="s">
        <v>940</v>
      </c>
      <c r="R798" s="121" t="s">
        <v>4419</v>
      </c>
      <c r="S798" s="122">
        <v>5.69</v>
      </c>
      <c r="T798" s="122" t="s">
        <v>2172</v>
      </c>
    </row>
    <row r="799" spans="7:20" s="145" customFormat="1" hidden="1">
      <c r="G799" s="152"/>
      <c r="M799" s="114" t="s">
        <v>952</v>
      </c>
      <c r="N799" s="118">
        <v>18.3</v>
      </c>
      <c r="O799" s="118">
        <v>0</v>
      </c>
      <c r="P799" s="119">
        <f t="shared" si="15"/>
        <v>4.7300000000000004</v>
      </c>
      <c r="Q799" s="122" t="s">
        <v>166</v>
      </c>
      <c r="R799" s="121" t="s">
        <v>4549</v>
      </c>
      <c r="S799" s="122">
        <v>4.7300000000000004</v>
      </c>
      <c r="T799" s="122" t="s">
        <v>384</v>
      </c>
    </row>
    <row r="800" spans="7:20" s="145" customFormat="1" hidden="1">
      <c r="G800" s="152"/>
      <c r="M800" s="114" t="s">
        <v>953</v>
      </c>
      <c r="N800" s="118">
        <v>22.8</v>
      </c>
      <c r="O800" s="118">
        <v>0</v>
      </c>
      <c r="P800" s="119">
        <f t="shared" si="15"/>
        <v>4.8</v>
      </c>
      <c r="Q800" s="122" t="s">
        <v>954</v>
      </c>
      <c r="R800" s="121" t="s">
        <v>4119</v>
      </c>
      <c r="S800" s="122">
        <v>4.8</v>
      </c>
      <c r="T800" s="122" t="s">
        <v>2992</v>
      </c>
    </row>
    <row r="801" spans="7:20" s="145" customFormat="1" hidden="1">
      <c r="G801" s="152"/>
      <c r="M801" s="114" t="s">
        <v>955</v>
      </c>
      <c r="N801" s="118">
        <v>19.899999999999999</v>
      </c>
      <c r="O801" s="118">
        <v>0</v>
      </c>
      <c r="P801" s="119">
        <f t="shared" si="15"/>
        <v>3.83</v>
      </c>
      <c r="Q801" s="122" t="s">
        <v>956</v>
      </c>
      <c r="R801" s="121" t="s">
        <v>3782</v>
      </c>
      <c r="S801" s="122">
        <v>3.83</v>
      </c>
      <c r="T801" s="122" t="s">
        <v>369</v>
      </c>
    </row>
    <row r="802" spans="7:20" s="145" customFormat="1" hidden="1">
      <c r="G802" s="152"/>
      <c r="M802" s="114" t="s">
        <v>1085</v>
      </c>
      <c r="N802" s="118">
        <v>12.3</v>
      </c>
      <c r="O802" s="118">
        <v>19.7</v>
      </c>
      <c r="P802" s="119">
        <f t="shared" si="15"/>
        <v>3.87</v>
      </c>
      <c r="Q802" s="122" t="s">
        <v>1086</v>
      </c>
      <c r="R802" s="121" t="s">
        <v>4543</v>
      </c>
      <c r="S802" s="122">
        <v>3.87</v>
      </c>
      <c r="T802" s="122" t="s">
        <v>4358</v>
      </c>
    </row>
    <row r="803" spans="7:20" s="145" customFormat="1" hidden="1">
      <c r="G803" s="152"/>
      <c r="M803" s="114" t="s">
        <v>1088</v>
      </c>
      <c r="N803" s="118">
        <v>16.8</v>
      </c>
      <c r="O803" s="118">
        <v>10.7</v>
      </c>
      <c r="P803" s="119">
        <f t="shared" si="15"/>
        <v>4.68</v>
      </c>
      <c r="Q803" s="122" t="s">
        <v>1089</v>
      </c>
      <c r="R803" s="121" t="s">
        <v>4391</v>
      </c>
      <c r="S803" s="122">
        <v>4.68</v>
      </c>
      <c r="T803" s="122" t="s">
        <v>1684</v>
      </c>
    </row>
    <row r="804" spans="7:20" s="145" customFormat="1" hidden="1">
      <c r="G804" s="152"/>
      <c r="M804" s="114" t="s">
        <v>1211</v>
      </c>
      <c r="N804" s="118">
        <v>12.6</v>
      </c>
      <c r="O804" s="118">
        <v>19.5</v>
      </c>
      <c r="P804" s="119">
        <f t="shared" si="15"/>
        <v>3</v>
      </c>
      <c r="Q804" s="122" t="s">
        <v>569</v>
      </c>
      <c r="R804" s="121" t="s">
        <v>4201</v>
      </c>
      <c r="S804" s="122">
        <v>3</v>
      </c>
      <c r="T804" s="122" t="s">
        <v>666</v>
      </c>
    </row>
    <row r="805" spans="7:20" s="145" customFormat="1" hidden="1">
      <c r="G805" s="152"/>
      <c r="M805" s="114" t="s">
        <v>1335</v>
      </c>
      <c r="N805" s="118">
        <v>16.8</v>
      </c>
      <c r="O805" s="118">
        <v>19.5</v>
      </c>
      <c r="P805" s="119">
        <f t="shared" si="15"/>
        <v>2</v>
      </c>
      <c r="Q805" s="122" t="s">
        <v>1336</v>
      </c>
      <c r="R805" s="121" t="s">
        <v>4391</v>
      </c>
      <c r="S805" s="122">
        <v>2</v>
      </c>
      <c r="T805" s="122" t="s">
        <v>221</v>
      </c>
    </row>
    <row r="806" spans="7:20" s="145" customFormat="1" hidden="1">
      <c r="G806" s="152"/>
      <c r="M806" s="114" t="s">
        <v>1337</v>
      </c>
      <c r="N806" s="118">
        <v>16.8</v>
      </c>
      <c r="O806" s="118">
        <v>10.7</v>
      </c>
      <c r="P806" s="119">
        <f t="shared" si="15"/>
        <v>5.7</v>
      </c>
      <c r="Q806" s="122" t="s">
        <v>1338</v>
      </c>
      <c r="R806" s="121" t="s">
        <v>4391</v>
      </c>
      <c r="S806" s="122">
        <v>5.7</v>
      </c>
      <c r="T806" s="122" t="s">
        <v>377</v>
      </c>
    </row>
    <row r="807" spans="7:20" s="145" customFormat="1" hidden="1">
      <c r="G807" s="152"/>
      <c r="M807" s="114" t="s">
        <v>1339</v>
      </c>
      <c r="N807" s="118">
        <v>13.7</v>
      </c>
      <c r="O807" s="118">
        <v>19.8</v>
      </c>
      <c r="P807" s="119">
        <f t="shared" si="15"/>
        <v>4.92</v>
      </c>
      <c r="Q807" s="122" t="s">
        <v>1340</v>
      </c>
      <c r="R807" s="121" t="s">
        <v>4151</v>
      </c>
      <c r="S807" s="122">
        <v>4.92</v>
      </c>
      <c r="T807" s="122" t="s">
        <v>2507</v>
      </c>
    </row>
    <row r="808" spans="7:20" s="145" customFormat="1" hidden="1">
      <c r="G808" s="152"/>
      <c r="M808" s="114" t="s">
        <v>1217</v>
      </c>
      <c r="N808" s="118">
        <v>0.1</v>
      </c>
      <c r="O808" s="118">
        <v>2.4</v>
      </c>
      <c r="P808" s="119">
        <f t="shared" si="15"/>
        <v>5.56</v>
      </c>
      <c r="Q808" s="122" t="s">
        <v>418</v>
      </c>
      <c r="R808" s="121" t="s">
        <v>4392</v>
      </c>
      <c r="S808" s="122">
        <v>5.56</v>
      </c>
      <c r="T808" s="122" t="s">
        <v>595</v>
      </c>
    </row>
    <row r="809" spans="7:20" s="145" customFormat="1" hidden="1">
      <c r="G809" s="152"/>
      <c r="M809" s="114" t="s">
        <v>1218</v>
      </c>
      <c r="N809" s="118">
        <v>2</v>
      </c>
      <c r="O809" s="118">
        <v>3.2</v>
      </c>
      <c r="P809" s="119">
        <f t="shared" si="15"/>
        <v>4.87</v>
      </c>
      <c r="Q809" s="122" t="s">
        <v>459</v>
      </c>
      <c r="R809" s="121" t="s">
        <v>4554</v>
      </c>
      <c r="S809" s="122">
        <v>4.87</v>
      </c>
      <c r="T809" s="122" t="s">
        <v>452</v>
      </c>
    </row>
    <row r="810" spans="7:20" s="145" customFormat="1" hidden="1">
      <c r="G810" s="152"/>
      <c r="M810" s="114" t="s">
        <v>1344</v>
      </c>
      <c r="N810" s="118">
        <v>0.2</v>
      </c>
      <c r="O810" s="118">
        <v>0.3</v>
      </c>
      <c r="P810" s="119">
        <f t="shared" si="15"/>
        <v>3.21</v>
      </c>
      <c r="Q810" s="120" t="s">
        <v>30</v>
      </c>
      <c r="R810" s="121" t="s">
        <v>4539</v>
      </c>
      <c r="S810" s="122">
        <v>3.21</v>
      </c>
      <c r="T810" s="122" t="s">
        <v>1820</v>
      </c>
    </row>
    <row r="811" spans="7:20" s="145" customFormat="1" hidden="1">
      <c r="G811" s="152"/>
      <c r="M811" s="114" t="s">
        <v>1216</v>
      </c>
      <c r="N811" s="118">
        <v>0.6</v>
      </c>
      <c r="O811" s="118">
        <v>0.7</v>
      </c>
      <c r="P811" s="119">
        <f t="shared" si="15"/>
        <v>5.45</v>
      </c>
      <c r="Q811" s="122" t="s">
        <v>166</v>
      </c>
      <c r="R811" s="121" t="s">
        <v>4464</v>
      </c>
      <c r="S811" s="122">
        <v>5.45</v>
      </c>
      <c r="T811" s="122" t="s">
        <v>1756</v>
      </c>
    </row>
    <row r="812" spans="7:20" s="145" customFormat="1" hidden="1">
      <c r="G812" s="152"/>
      <c r="M812" s="114" t="s">
        <v>1219</v>
      </c>
      <c r="N812" s="118">
        <v>0.4</v>
      </c>
      <c r="O812" s="118">
        <v>0.3</v>
      </c>
      <c r="P812" s="119">
        <f t="shared" si="15"/>
        <v>4.5</v>
      </c>
      <c r="Q812" s="122" t="s">
        <v>466</v>
      </c>
      <c r="R812" s="121" t="s">
        <v>4376</v>
      </c>
      <c r="S812" s="122">
        <v>4.5</v>
      </c>
      <c r="T812" s="122" t="s">
        <v>548</v>
      </c>
    </row>
    <row r="813" spans="7:20" s="145" customFormat="1" hidden="1">
      <c r="G813" s="152"/>
      <c r="M813" s="114" t="s">
        <v>1220</v>
      </c>
      <c r="N813" s="118">
        <v>0.5</v>
      </c>
      <c r="O813" s="118">
        <v>0.5</v>
      </c>
      <c r="P813" s="119">
        <f t="shared" si="15"/>
        <v>4.72</v>
      </c>
      <c r="Q813" s="122" t="s">
        <v>213</v>
      </c>
      <c r="R813" s="121" t="s">
        <v>4464</v>
      </c>
      <c r="S813" s="122">
        <v>4.72</v>
      </c>
      <c r="T813" s="122" t="s">
        <v>2472</v>
      </c>
    </row>
    <row r="814" spans="7:20" s="145" customFormat="1" hidden="1">
      <c r="G814" s="152"/>
      <c r="M814" s="114" t="s">
        <v>1221</v>
      </c>
      <c r="N814" s="118">
        <v>0.2</v>
      </c>
      <c r="O814" s="118">
        <v>0.3</v>
      </c>
      <c r="P814" s="119">
        <f t="shared" si="15"/>
        <v>5.8</v>
      </c>
      <c r="Q814" s="120" t="s">
        <v>30</v>
      </c>
      <c r="R814" s="121" t="s">
        <v>4539</v>
      </c>
      <c r="S814" s="122">
        <v>5.8</v>
      </c>
      <c r="T814" s="122" t="s">
        <v>728</v>
      </c>
    </row>
    <row r="815" spans="7:20" s="145" customFormat="1" hidden="1">
      <c r="G815" s="152"/>
      <c r="M815" s="114" t="s">
        <v>1222</v>
      </c>
      <c r="N815" s="118">
        <v>0.2</v>
      </c>
      <c r="O815" s="118">
        <v>0.3</v>
      </c>
      <c r="P815" s="119">
        <f t="shared" si="15"/>
        <v>5.8</v>
      </c>
      <c r="Q815" s="120" t="s">
        <v>30</v>
      </c>
      <c r="R815" s="121" t="s">
        <v>4539</v>
      </c>
      <c r="S815" s="122">
        <v>5.8</v>
      </c>
      <c r="T815" s="122" t="s">
        <v>728</v>
      </c>
    </row>
    <row r="816" spans="7:20" s="145" customFormat="1" hidden="1">
      <c r="G816" s="152"/>
      <c r="M816" s="114" t="s">
        <v>1223</v>
      </c>
      <c r="N816" s="118">
        <v>0</v>
      </c>
      <c r="O816" s="120" t="s">
        <v>30</v>
      </c>
      <c r="P816" s="119">
        <f t="shared" si="15"/>
        <v>5.6</v>
      </c>
      <c r="Q816" s="122" t="s">
        <v>418</v>
      </c>
      <c r="R816" s="120" t="s">
        <v>30</v>
      </c>
      <c r="S816" s="122">
        <v>5.6</v>
      </c>
      <c r="T816" s="122" t="s">
        <v>377</v>
      </c>
    </row>
    <row r="817" spans="7:20" s="145" customFormat="1" hidden="1">
      <c r="G817" s="152"/>
      <c r="M817" s="114" t="s">
        <v>1353</v>
      </c>
      <c r="N817" s="118">
        <v>0.6</v>
      </c>
      <c r="O817" s="118">
        <v>0.7</v>
      </c>
      <c r="P817" s="119">
        <f t="shared" si="15"/>
        <v>5.6</v>
      </c>
      <c r="Q817" s="122" t="s">
        <v>166</v>
      </c>
      <c r="R817" s="121" t="s">
        <v>4464</v>
      </c>
      <c r="S817" s="122">
        <v>5.6</v>
      </c>
      <c r="T817" s="122" t="s">
        <v>377</v>
      </c>
    </row>
    <row r="818" spans="7:20" s="145" customFormat="1" hidden="1">
      <c r="G818" s="152"/>
      <c r="M818" s="114" t="s">
        <v>1354</v>
      </c>
      <c r="N818" s="118">
        <v>0.5</v>
      </c>
      <c r="O818" s="118">
        <v>0.6</v>
      </c>
      <c r="P818" s="119">
        <f t="shared" si="15"/>
        <v>4.49</v>
      </c>
      <c r="Q818" s="122" t="s">
        <v>213</v>
      </c>
      <c r="R818" s="121" t="s">
        <v>3776</v>
      </c>
      <c r="S818" s="122">
        <v>4.49</v>
      </c>
      <c r="T818" s="122" t="s">
        <v>548</v>
      </c>
    </row>
    <row r="819" spans="7:20" s="145" customFormat="1" hidden="1">
      <c r="G819" s="152"/>
      <c r="M819" s="114" t="s">
        <v>1355</v>
      </c>
      <c r="N819" s="118">
        <v>0.4</v>
      </c>
      <c r="O819" s="118">
        <v>2.7</v>
      </c>
      <c r="P819" s="119">
        <f t="shared" si="15"/>
        <v>4.43</v>
      </c>
      <c r="Q819" s="122" t="s">
        <v>1356</v>
      </c>
      <c r="R819" s="121" t="s">
        <v>3728</v>
      </c>
      <c r="S819" s="122">
        <v>4.43</v>
      </c>
      <c r="T819" s="122" t="s">
        <v>1135</v>
      </c>
    </row>
    <row r="820" spans="7:20" s="145" customFormat="1" hidden="1">
      <c r="G820" s="152"/>
      <c r="M820" s="114" t="s">
        <v>1226</v>
      </c>
      <c r="N820" s="118">
        <v>14.6</v>
      </c>
      <c r="O820" s="118">
        <v>4.5</v>
      </c>
      <c r="P820" s="119">
        <f t="shared" si="15"/>
        <v>4.05</v>
      </c>
      <c r="Q820" s="120" t="s">
        <v>30</v>
      </c>
      <c r="R820" s="121" t="s">
        <v>4419</v>
      </c>
      <c r="S820" s="122">
        <v>4.05</v>
      </c>
      <c r="T820" s="122" t="s">
        <v>217</v>
      </c>
    </row>
    <row r="821" spans="7:20" s="145" customFormat="1" hidden="1">
      <c r="G821" s="152"/>
      <c r="M821" s="114" t="s">
        <v>1227</v>
      </c>
      <c r="N821" s="118">
        <v>2.1</v>
      </c>
      <c r="O821" s="118">
        <v>57.3</v>
      </c>
      <c r="P821" s="119">
        <f t="shared" si="15"/>
        <v>4.47</v>
      </c>
      <c r="Q821" s="122" t="s">
        <v>1358</v>
      </c>
      <c r="R821" s="121" t="s">
        <v>4444</v>
      </c>
      <c r="S821" s="122">
        <v>4.47</v>
      </c>
      <c r="T821" s="122" t="s">
        <v>944</v>
      </c>
    </row>
    <row r="822" spans="7:20" s="145" customFormat="1" hidden="1">
      <c r="G822" s="152"/>
      <c r="M822" s="114" t="s">
        <v>1359</v>
      </c>
      <c r="N822" s="120" t="s">
        <v>30</v>
      </c>
      <c r="O822" s="118">
        <v>10.9</v>
      </c>
      <c r="P822" s="119">
        <f t="shared" si="15"/>
        <v>5.7</v>
      </c>
      <c r="Q822" s="122" t="s">
        <v>418</v>
      </c>
      <c r="R822" s="121" t="s">
        <v>3777</v>
      </c>
      <c r="S822" s="122">
        <v>5.7</v>
      </c>
      <c r="T822" s="122" t="s">
        <v>3879</v>
      </c>
    </row>
    <row r="823" spans="7:20" s="145" customFormat="1" hidden="1">
      <c r="G823" s="152"/>
      <c r="M823" s="114" t="s">
        <v>1360</v>
      </c>
      <c r="N823" s="120" t="s">
        <v>30</v>
      </c>
      <c r="O823" s="120" t="s">
        <v>30</v>
      </c>
      <c r="P823" s="119">
        <f t="shared" si="15"/>
        <v>4.63</v>
      </c>
      <c r="Q823" s="122" t="s">
        <v>418</v>
      </c>
      <c r="R823" s="121" t="s">
        <v>4445</v>
      </c>
      <c r="S823" s="122">
        <v>4.63</v>
      </c>
      <c r="T823" s="122" t="s">
        <v>670</v>
      </c>
    </row>
    <row r="824" spans="7:20" s="145" customFormat="1" hidden="1">
      <c r="G824" s="152"/>
      <c r="M824" s="114" t="s">
        <v>1361</v>
      </c>
      <c r="N824" s="118">
        <v>1.7</v>
      </c>
      <c r="O824" s="118">
        <v>1.2</v>
      </c>
      <c r="P824" s="119">
        <f t="shared" si="15"/>
        <v>4.5599999999999996</v>
      </c>
      <c r="Q824" s="122" t="s">
        <v>166</v>
      </c>
      <c r="R824" s="121" t="s">
        <v>4296</v>
      </c>
      <c r="S824" s="122">
        <v>4.5599999999999996</v>
      </c>
      <c r="T824" s="122" t="s">
        <v>3814</v>
      </c>
    </row>
    <row r="825" spans="7:20" s="145" customFormat="1" hidden="1">
      <c r="G825" s="152"/>
      <c r="M825" s="114" t="s">
        <v>1491</v>
      </c>
      <c r="N825" s="118">
        <v>0.8</v>
      </c>
      <c r="O825" s="118">
        <v>6</v>
      </c>
      <c r="P825" s="119">
        <f t="shared" si="15"/>
        <v>4.4000000000000004</v>
      </c>
      <c r="Q825" s="122" t="s">
        <v>1492</v>
      </c>
      <c r="R825" s="121" t="s">
        <v>22</v>
      </c>
      <c r="S825" s="122">
        <v>4.4000000000000004</v>
      </c>
      <c r="T825" s="122" t="s">
        <v>569</v>
      </c>
    </row>
    <row r="826" spans="7:20" s="145" customFormat="1" hidden="1">
      <c r="G826" s="152"/>
      <c r="M826" s="114" t="s">
        <v>1493</v>
      </c>
      <c r="N826" s="118">
        <v>0.9</v>
      </c>
      <c r="O826" s="118">
        <v>6.5</v>
      </c>
      <c r="P826" s="119">
        <f t="shared" si="15"/>
        <v>3.98</v>
      </c>
      <c r="Q826" s="122" t="s">
        <v>873</v>
      </c>
      <c r="R826" s="121" t="s">
        <v>4446</v>
      </c>
      <c r="S826" s="122">
        <v>3.98</v>
      </c>
      <c r="T826" s="122" t="s">
        <v>1732</v>
      </c>
    </row>
    <row r="827" spans="7:20" s="145" customFormat="1" hidden="1">
      <c r="G827" s="152"/>
      <c r="M827" s="114" t="s">
        <v>1365</v>
      </c>
      <c r="N827" s="118">
        <v>24.4</v>
      </c>
      <c r="O827" s="118">
        <v>0</v>
      </c>
      <c r="P827" s="119">
        <f t="shared" si="15"/>
        <v>5.2</v>
      </c>
      <c r="Q827" s="122" t="s">
        <v>799</v>
      </c>
      <c r="R827" s="121" t="s">
        <v>4447</v>
      </c>
      <c r="S827" s="122">
        <v>5.2</v>
      </c>
      <c r="T827" s="122" t="s">
        <v>1146</v>
      </c>
    </row>
    <row r="828" spans="7:20" s="145" customFormat="1" hidden="1">
      <c r="G828" s="152"/>
      <c r="M828" s="114" t="s">
        <v>1366</v>
      </c>
      <c r="N828" s="118">
        <v>27.2</v>
      </c>
      <c r="O828" s="118">
        <v>0</v>
      </c>
      <c r="P828" s="119">
        <f t="shared" si="15"/>
        <v>4.5</v>
      </c>
      <c r="Q828" s="122" t="s">
        <v>690</v>
      </c>
      <c r="R828" s="121" t="s">
        <v>3910</v>
      </c>
      <c r="S828" s="122">
        <v>4.5</v>
      </c>
      <c r="T828" s="122" t="s">
        <v>332</v>
      </c>
    </row>
    <row r="829" spans="7:20" s="145" customFormat="1" hidden="1">
      <c r="G829" s="152"/>
      <c r="M829" s="114" t="s">
        <v>1367</v>
      </c>
      <c r="N829" s="118">
        <v>25</v>
      </c>
      <c r="O829" s="118">
        <v>0</v>
      </c>
      <c r="P829" s="119">
        <f t="shared" si="15"/>
        <v>5</v>
      </c>
      <c r="Q829" s="122" t="s">
        <v>799</v>
      </c>
      <c r="R829" s="121" t="s">
        <v>3894</v>
      </c>
      <c r="S829" s="122">
        <v>5</v>
      </c>
      <c r="T829" s="122" t="s">
        <v>338</v>
      </c>
    </row>
    <row r="830" spans="7:20" s="145" customFormat="1" hidden="1">
      <c r="G830" s="152"/>
      <c r="M830" s="114" t="s">
        <v>1368</v>
      </c>
      <c r="N830" s="118">
        <v>18</v>
      </c>
      <c r="O830" s="118">
        <v>0</v>
      </c>
      <c r="P830" s="119">
        <f t="shared" si="15"/>
        <v>5.6</v>
      </c>
      <c r="Q830" s="122" t="s">
        <v>343</v>
      </c>
      <c r="R830" s="121" t="s">
        <v>3995</v>
      </c>
      <c r="S830" s="122">
        <v>5.6</v>
      </c>
      <c r="T830" s="122" t="s">
        <v>141</v>
      </c>
    </row>
    <row r="831" spans="7:20" s="145" customFormat="1" hidden="1">
      <c r="G831" s="152"/>
      <c r="M831" s="114" t="s">
        <v>1369</v>
      </c>
      <c r="N831" s="118">
        <v>23</v>
      </c>
      <c r="O831" s="118">
        <v>0</v>
      </c>
      <c r="P831" s="119">
        <f t="shared" si="15"/>
        <v>5.7</v>
      </c>
      <c r="Q831" s="122" t="s">
        <v>690</v>
      </c>
      <c r="R831" s="121" t="s">
        <v>3910</v>
      </c>
      <c r="S831" s="122">
        <v>5.7</v>
      </c>
      <c r="T831" s="122" t="s">
        <v>728</v>
      </c>
    </row>
    <row r="832" spans="7:20" s="145" customFormat="1" hidden="1">
      <c r="G832" s="152"/>
      <c r="M832" s="114" t="s">
        <v>1370</v>
      </c>
      <c r="N832" s="118">
        <v>20.9</v>
      </c>
      <c r="O832" s="118">
        <v>0</v>
      </c>
      <c r="P832" s="119">
        <f t="shared" si="15"/>
        <v>6.11</v>
      </c>
      <c r="Q832" s="122" t="s">
        <v>424</v>
      </c>
      <c r="R832" s="121" t="s">
        <v>3898</v>
      </c>
      <c r="S832" s="122">
        <v>6.11</v>
      </c>
      <c r="T832" s="122" t="s">
        <v>628</v>
      </c>
    </row>
    <row r="833" spans="7:20" s="145" customFormat="1" hidden="1">
      <c r="G833" s="152"/>
      <c r="M833" s="114" t="s">
        <v>1500</v>
      </c>
      <c r="N833" s="118">
        <v>15.6</v>
      </c>
      <c r="O833" s="118">
        <v>64.8</v>
      </c>
      <c r="P833" s="119">
        <f t="shared" si="15"/>
        <v>2.75</v>
      </c>
      <c r="Q833" s="122" t="s">
        <v>397</v>
      </c>
      <c r="R833" s="121" t="s">
        <v>4059</v>
      </c>
      <c r="S833" s="122">
        <v>2.75</v>
      </c>
      <c r="T833" s="122" t="s">
        <v>3375</v>
      </c>
    </row>
    <row r="834" spans="7:20" s="145" customFormat="1" hidden="1">
      <c r="G834" s="152"/>
      <c r="M834" s="114" t="s">
        <v>1501</v>
      </c>
      <c r="N834" s="118">
        <v>16.100000000000001</v>
      </c>
      <c r="O834" s="118">
        <v>62.5</v>
      </c>
      <c r="P834" s="119">
        <f t="shared" si="15"/>
        <v>5.73</v>
      </c>
      <c r="Q834" s="122" t="s">
        <v>1502</v>
      </c>
      <c r="R834" s="121" t="s">
        <v>4448</v>
      </c>
      <c r="S834" s="122">
        <v>5.73</v>
      </c>
      <c r="T834" s="122" t="s">
        <v>1798</v>
      </c>
    </row>
    <row r="835" spans="7:20" s="145" customFormat="1" hidden="1">
      <c r="G835" s="152"/>
      <c r="M835" s="114" t="s">
        <v>1503</v>
      </c>
      <c r="N835" s="118">
        <v>3.6</v>
      </c>
      <c r="O835" s="118">
        <v>13.9</v>
      </c>
      <c r="P835" s="119">
        <f t="shared" si="15"/>
        <v>5.33</v>
      </c>
      <c r="Q835" s="122" t="s">
        <v>42</v>
      </c>
      <c r="R835" s="121" t="s">
        <v>3967</v>
      </c>
      <c r="S835" s="122">
        <v>5.33</v>
      </c>
      <c r="T835" s="122" t="s">
        <v>543</v>
      </c>
    </row>
    <row r="836" spans="7:20" s="145" customFormat="1" hidden="1">
      <c r="G836" s="152"/>
      <c r="M836" s="114" t="s">
        <v>1504</v>
      </c>
      <c r="N836" s="118">
        <v>6.1</v>
      </c>
      <c r="O836" s="118">
        <v>17.8</v>
      </c>
      <c r="P836" s="119">
        <f t="shared" si="15"/>
        <v>2.39</v>
      </c>
      <c r="Q836" s="122" t="s">
        <v>1505</v>
      </c>
      <c r="R836" s="121" t="s">
        <v>4149</v>
      </c>
      <c r="S836" s="122">
        <v>2.39</v>
      </c>
      <c r="T836" s="122" t="s">
        <v>3931</v>
      </c>
    </row>
    <row r="837" spans="7:20" s="145" customFormat="1" hidden="1">
      <c r="G837" s="152"/>
      <c r="M837" s="114" t="s">
        <v>1506</v>
      </c>
      <c r="N837" s="118">
        <v>6.1</v>
      </c>
      <c r="O837" s="118">
        <v>17.899999999999999</v>
      </c>
      <c r="P837" s="119">
        <f t="shared" si="15"/>
        <v>5.56</v>
      </c>
      <c r="Q837" s="122" t="s">
        <v>1507</v>
      </c>
      <c r="R837" s="121" t="s">
        <v>3934</v>
      </c>
      <c r="S837" s="122">
        <v>5.56</v>
      </c>
      <c r="T837" s="122" t="s">
        <v>193</v>
      </c>
    </row>
    <row r="838" spans="7:20" s="145" customFormat="1" hidden="1">
      <c r="G838" s="152"/>
      <c r="M838" s="114" t="s">
        <v>1508</v>
      </c>
      <c r="N838" s="118">
        <v>3.5</v>
      </c>
      <c r="O838" s="118">
        <v>14.6</v>
      </c>
      <c r="P838" s="119">
        <f t="shared" si="15"/>
        <v>4.5</v>
      </c>
      <c r="Q838" s="122" t="s">
        <v>1123</v>
      </c>
      <c r="R838" s="121" t="s">
        <v>4119</v>
      </c>
      <c r="S838" s="122">
        <v>4.5</v>
      </c>
      <c r="T838" s="122" t="s">
        <v>670</v>
      </c>
    </row>
    <row r="839" spans="7:20" s="145" customFormat="1" hidden="1">
      <c r="G839" s="152"/>
      <c r="M839" s="114" t="s">
        <v>1380</v>
      </c>
      <c r="N839" s="118">
        <v>6.1</v>
      </c>
      <c r="O839" s="118">
        <v>17.7</v>
      </c>
      <c r="P839" s="119">
        <f t="shared" si="15"/>
        <v>4.5</v>
      </c>
      <c r="Q839" s="122" t="s">
        <v>1381</v>
      </c>
      <c r="R839" s="121" t="s">
        <v>4145</v>
      </c>
      <c r="S839" s="122">
        <v>4.5</v>
      </c>
      <c r="T839" s="122" t="s">
        <v>670</v>
      </c>
    </row>
    <row r="840" spans="7:20" s="145" customFormat="1" hidden="1">
      <c r="G840" s="152"/>
      <c r="M840" s="114" t="s">
        <v>1382</v>
      </c>
      <c r="N840" s="118">
        <v>2.4</v>
      </c>
      <c r="O840" s="118">
        <v>17.7</v>
      </c>
      <c r="P840" s="119">
        <f t="shared" si="15"/>
        <v>4.8</v>
      </c>
      <c r="Q840" s="122" t="s">
        <v>1383</v>
      </c>
      <c r="R840" s="121" t="s">
        <v>4323</v>
      </c>
      <c r="S840" s="122">
        <v>4.8</v>
      </c>
      <c r="T840" s="122" t="s">
        <v>283</v>
      </c>
    </row>
    <row r="841" spans="7:20" s="145" customFormat="1" hidden="1">
      <c r="G841" s="152"/>
      <c r="M841" s="114" t="s">
        <v>1384</v>
      </c>
      <c r="N841" s="118" t="s">
        <v>30</v>
      </c>
      <c r="O841" s="118">
        <v>0</v>
      </c>
      <c r="P841" s="119">
        <f t="shared" si="15"/>
        <v>5.6</v>
      </c>
      <c r="Q841" s="122" t="s">
        <v>1260</v>
      </c>
      <c r="R841" s="121" t="s">
        <v>4449</v>
      </c>
      <c r="S841" s="122">
        <v>5.6</v>
      </c>
      <c r="T841" s="122" t="s">
        <v>728</v>
      </c>
    </row>
    <row r="842" spans="7:20" s="145" customFormat="1" hidden="1">
      <c r="G842" s="152"/>
      <c r="M842" s="114" t="s">
        <v>1261</v>
      </c>
      <c r="N842" s="118">
        <v>11</v>
      </c>
      <c r="O842" s="118">
        <v>3.3</v>
      </c>
      <c r="P842" s="119">
        <f t="shared" ref="P842:P905" si="16">SUM(S842:T842)</f>
        <v>5.6</v>
      </c>
      <c r="Q842" s="122" t="s">
        <v>1262</v>
      </c>
      <c r="R842" s="121" t="s">
        <v>4559</v>
      </c>
      <c r="S842" s="122">
        <v>5.6</v>
      </c>
      <c r="T842" s="122" t="s">
        <v>728</v>
      </c>
    </row>
    <row r="843" spans="7:20" s="145" customFormat="1" hidden="1">
      <c r="G843" s="152"/>
      <c r="M843" s="114" t="s">
        <v>1015</v>
      </c>
      <c r="N843" s="118">
        <v>9</v>
      </c>
      <c r="O843" s="118">
        <v>2.7</v>
      </c>
      <c r="P843" s="119">
        <f t="shared" si="16"/>
        <v>5.6</v>
      </c>
      <c r="Q843" s="122" t="s">
        <v>1246</v>
      </c>
      <c r="R843" s="121" t="s">
        <v>4450</v>
      </c>
      <c r="S843" s="122">
        <v>5.6</v>
      </c>
      <c r="T843" s="122" t="s">
        <v>728</v>
      </c>
    </row>
    <row r="844" spans="7:20" s="145" customFormat="1" hidden="1">
      <c r="G844" s="152"/>
      <c r="M844" s="114" t="s">
        <v>1016</v>
      </c>
      <c r="N844" s="118">
        <v>21.8</v>
      </c>
      <c r="O844" s="118">
        <v>41.7</v>
      </c>
      <c r="P844" s="119">
        <f t="shared" si="16"/>
        <v>5.93</v>
      </c>
      <c r="Q844" s="120" t="s">
        <v>147</v>
      </c>
      <c r="R844" s="121" t="s">
        <v>3901</v>
      </c>
      <c r="S844" s="122">
        <v>5.93</v>
      </c>
      <c r="T844" s="122" t="s">
        <v>426</v>
      </c>
    </row>
    <row r="845" spans="7:20" s="145" customFormat="1" hidden="1">
      <c r="G845" s="152"/>
      <c r="M845" s="114" t="s">
        <v>1017</v>
      </c>
      <c r="N845" s="118">
        <v>2.1</v>
      </c>
      <c r="O845" s="118">
        <v>1.2</v>
      </c>
      <c r="P845" s="119">
        <f t="shared" si="16"/>
        <v>4.08</v>
      </c>
      <c r="Q845" s="120" t="s">
        <v>147</v>
      </c>
      <c r="R845" s="121" t="s">
        <v>4544</v>
      </c>
      <c r="S845" s="122">
        <v>4.08</v>
      </c>
      <c r="T845" s="122" t="s">
        <v>2549</v>
      </c>
    </row>
    <row r="846" spans="7:20" s="145" customFormat="1" hidden="1">
      <c r="G846" s="152"/>
      <c r="M846" s="114" t="s">
        <v>1018</v>
      </c>
      <c r="N846" s="118">
        <v>12.4</v>
      </c>
      <c r="O846" s="120" t="s">
        <v>147</v>
      </c>
      <c r="P846" s="119">
        <f t="shared" si="16"/>
        <v>4.8499999999999996</v>
      </c>
      <c r="Q846" s="122" t="s">
        <v>1019</v>
      </c>
      <c r="R846" s="120" t="s">
        <v>147</v>
      </c>
      <c r="S846" s="122">
        <v>4.8499999999999996</v>
      </c>
      <c r="T846" s="122" t="s">
        <v>1507</v>
      </c>
    </row>
    <row r="847" spans="7:20" s="145" customFormat="1" hidden="1">
      <c r="G847" s="152"/>
      <c r="M847" s="114" t="s">
        <v>1138</v>
      </c>
      <c r="N847" s="118">
        <v>5.8</v>
      </c>
      <c r="O847" s="118">
        <v>32.9</v>
      </c>
      <c r="P847" s="119">
        <f t="shared" si="16"/>
        <v>3.42</v>
      </c>
      <c r="Q847" s="122" t="s">
        <v>786</v>
      </c>
      <c r="R847" s="121" t="s">
        <v>4399</v>
      </c>
      <c r="S847" s="122">
        <v>3.42</v>
      </c>
      <c r="T847" s="122" t="s">
        <v>2147</v>
      </c>
    </row>
    <row r="848" spans="7:20" s="145" customFormat="1" hidden="1">
      <c r="G848" s="152"/>
      <c r="M848" s="114" t="s">
        <v>1139</v>
      </c>
      <c r="N848" s="118">
        <v>4.7</v>
      </c>
      <c r="O848" s="118">
        <v>8.9</v>
      </c>
      <c r="P848" s="119">
        <f t="shared" si="16"/>
        <v>4.45</v>
      </c>
      <c r="Q848" s="122" t="s">
        <v>745</v>
      </c>
      <c r="R848" s="121" t="s">
        <v>4000</v>
      </c>
      <c r="S848" s="122">
        <v>4.45</v>
      </c>
      <c r="T848" s="122" t="s">
        <v>1411</v>
      </c>
    </row>
    <row r="849" spans="7:20" s="145" customFormat="1" hidden="1">
      <c r="G849" s="152"/>
      <c r="M849" s="114" t="s">
        <v>1140</v>
      </c>
      <c r="N849" s="118">
        <v>6</v>
      </c>
      <c r="O849" s="118">
        <v>60.8</v>
      </c>
      <c r="P849" s="119">
        <f t="shared" si="16"/>
        <v>3.11</v>
      </c>
      <c r="Q849" s="122" t="s">
        <v>884</v>
      </c>
      <c r="R849" s="121" t="s">
        <v>4451</v>
      </c>
      <c r="S849" s="122">
        <v>3.11</v>
      </c>
      <c r="T849" s="122" t="s">
        <v>3660</v>
      </c>
    </row>
    <row r="850" spans="7:20" s="145" customFormat="1" hidden="1">
      <c r="G850" s="152"/>
      <c r="M850" s="114" t="s">
        <v>1272</v>
      </c>
      <c r="N850" s="118">
        <v>10.5</v>
      </c>
      <c r="O850" s="118">
        <v>12.3</v>
      </c>
      <c r="P850" s="119">
        <f t="shared" si="16"/>
        <v>5.7</v>
      </c>
      <c r="Q850" s="122" t="s">
        <v>910</v>
      </c>
      <c r="R850" s="121" t="s">
        <v>3908</v>
      </c>
      <c r="S850" s="122">
        <v>5.7</v>
      </c>
      <c r="T850" s="122" t="s">
        <v>719</v>
      </c>
    </row>
    <row r="851" spans="7:20" s="145" customFormat="1" hidden="1">
      <c r="G851" s="152"/>
      <c r="M851" s="114" t="s">
        <v>1273</v>
      </c>
      <c r="N851" s="118">
        <v>25.9</v>
      </c>
      <c r="O851" s="118">
        <v>1</v>
      </c>
      <c r="P851" s="119">
        <f t="shared" si="16"/>
        <v>4.3</v>
      </c>
      <c r="Q851" s="122" t="s">
        <v>315</v>
      </c>
      <c r="R851" s="121" t="s">
        <v>4262</v>
      </c>
      <c r="S851" s="122">
        <v>4.3</v>
      </c>
      <c r="T851" s="122" t="s">
        <v>332</v>
      </c>
    </row>
    <row r="852" spans="7:20" s="145" customFormat="1" hidden="1">
      <c r="G852" s="152"/>
      <c r="M852" s="114" t="s">
        <v>1274</v>
      </c>
      <c r="N852" s="118">
        <v>3.5</v>
      </c>
      <c r="O852" s="118">
        <v>39.6</v>
      </c>
      <c r="P852" s="119">
        <f t="shared" si="16"/>
        <v>4.5999999999999996</v>
      </c>
      <c r="Q852" s="122" t="s">
        <v>1275</v>
      </c>
      <c r="R852" s="121" t="s">
        <v>4264</v>
      </c>
      <c r="S852" s="122">
        <v>4.5999999999999996</v>
      </c>
      <c r="T852" s="122" t="s">
        <v>223</v>
      </c>
    </row>
    <row r="853" spans="7:20" s="145" customFormat="1" hidden="1">
      <c r="G853" s="152"/>
      <c r="M853" s="114" t="s">
        <v>1395</v>
      </c>
      <c r="N853" s="118">
        <v>6.7</v>
      </c>
      <c r="O853" s="118">
        <v>27.8</v>
      </c>
      <c r="P853" s="119">
        <f t="shared" si="16"/>
        <v>5.7</v>
      </c>
      <c r="Q853" s="122" t="s">
        <v>1396</v>
      </c>
      <c r="R853" s="121" t="s">
        <v>4399</v>
      </c>
      <c r="S853" s="122">
        <v>5.7</v>
      </c>
      <c r="T853" s="122" t="s">
        <v>719</v>
      </c>
    </row>
    <row r="854" spans="7:20" s="145" customFormat="1" hidden="1">
      <c r="G854" s="152"/>
      <c r="M854" s="114" t="s">
        <v>1397</v>
      </c>
      <c r="N854" s="118">
        <v>7</v>
      </c>
      <c r="O854" s="118">
        <v>24</v>
      </c>
      <c r="P854" s="119">
        <f t="shared" si="16"/>
        <v>5.5</v>
      </c>
      <c r="Q854" s="122" t="s">
        <v>1398</v>
      </c>
      <c r="R854" s="121" t="s">
        <v>4452</v>
      </c>
      <c r="S854" s="122">
        <v>5.5</v>
      </c>
      <c r="T854" s="122" t="s">
        <v>728</v>
      </c>
    </row>
    <row r="855" spans="7:20" s="145" customFormat="1" hidden="1">
      <c r="G855" s="152"/>
      <c r="M855" s="114" t="s">
        <v>1399</v>
      </c>
      <c r="N855" s="118">
        <v>9.4</v>
      </c>
      <c r="O855" s="118">
        <v>73.099999999999994</v>
      </c>
      <c r="P855" s="119">
        <f t="shared" si="16"/>
        <v>2.33</v>
      </c>
      <c r="Q855" s="114"/>
      <c r="R855" s="121" t="s">
        <v>4067</v>
      </c>
      <c r="S855" s="122">
        <v>2.33</v>
      </c>
      <c r="T855" s="122" t="s">
        <v>3742</v>
      </c>
    </row>
    <row r="856" spans="7:20" s="145" customFormat="1" hidden="1">
      <c r="G856" s="152"/>
      <c r="M856" s="114" t="s">
        <v>1400</v>
      </c>
      <c r="N856" s="118">
        <v>16.600000000000001</v>
      </c>
      <c r="O856" s="118">
        <v>3.5</v>
      </c>
      <c r="P856" s="119">
        <f t="shared" si="16"/>
        <v>5.71</v>
      </c>
      <c r="Q856" s="122" t="s">
        <v>1284</v>
      </c>
      <c r="R856" s="121" t="s">
        <v>4325</v>
      </c>
      <c r="S856" s="122">
        <v>5.71</v>
      </c>
      <c r="T856" s="122" t="s">
        <v>1615</v>
      </c>
    </row>
    <row r="857" spans="7:20" s="145" customFormat="1" hidden="1">
      <c r="G857" s="152"/>
      <c r="M857" s="114" t="s">
        <v>1285</v>
      </c>
      <c r="N857" s="118">
        <v>16.600000000000001</v>
      </c>
      <c r="O857" s="118">
        <v>4.2</v>
      </c>
      <c r="P857" s="119">
        <f t="shared" si="16"/>
        <v>4.4000000000000004</v>
      </c>
      <c r="Q857" s="122" t="s">
        <v>332</v>
      </c>
      <c r="R857" s="121" t="s">
        <v>3944</v>
      </c>
      <c r="S857" s="122">
        <v>4.4000000000000004</v>
      </c>
      <c r="T857" s="122" t="s">
        <v>50</v>
      </c>
    </row>
    <row r="858" spans="7:20" s="145" customFormat="1" hidden="1">
      <c r="G858" s="152"/>
      <c r="M858" s="114" t="s">
        <v>1405</v>
      </c>
      <c r="N858" s="118">
        <v>2</v>
      </c>
      <c r="O858" s="118">
        <v>2</v>
      </c>
      <c r="P858" s="119">
        <f t="shared" si="16"/>
        <v>4.08</v>
      </c>
      <c r="Q858" s="122" t="s">
        <v>166</v>
      </c>
      <c r="R858" s="121" t="s">
        <v>4296</v>
      </c>
      <c r="S858" s="122">
        <v>4.08</v>
      </c>
      <c r="T858" s="122" t="s">
        <v>2374</v>
      </c>
    </row>
    <row r="859" spans="7:20" s="145" customFormat="1" hidden="1">
      <c r="G859" s="152"/>
      <c r="M859" s="114" t="s">
        <v>1406</v>
      </c>
      <c r="N859" s="118">
        <v>25.6</v>
      </c>
      <c r="O859" s="118">
        <v>25.5</v>
      </c>
      <c r="P859" s="119">
        <f t="shared" si="16"/>
        <v>3.57</v>
      </c>
      <c r="Q859" s="120" t="s">
        <v>661</v>
      </c>
      <c r="R859" s="121" t="s">
        <v>4453</v>
      </c>
      <c r="S859" s="122">
        <v>3.57</v>
      </c>
      <c r="T859" s="122" t="s">
        <v>668</v>
      </c>
    </row>
    <row r="860" spans="7:20" s="145" customFormat="1" hidden="1">
      <c r="G860" s="152"/>
      <c r="M860" s="114" t="s">
        <v>1288</v>
      </c>
      <c r="N860" s="118">
        <v>2.6</v>
      </c>
      <c r="O860" s="118">
        <v>2.6</v>
      </c>
      <c r="P860" s="119">
        <f t="shared" si="16"/>
        <v>2.29</v>
      </c>
      <c r="Q860" s="122" t="s">
        <v>403</v>
      </c>
      <c r="R860" s="121" t="s">
        <v>4226</v>
      </c>
      <c r="S860" s="122">
        <v>2.29</v>
      </c>
      <c r="T860" s="122" t="s">
        <v>1209</v>
      </c>
    </row>
    <row r="861" spans="7:20" s="145" customFormat="1" hidden="1">
      <c r="G861" s="152"/>
      <c r="M861" s="114" t="s">
        <v>1289</v>
      </c>
      <c r="N861" s="118">
        <v>2.6</v>
      </c>
      <c r="O861" s="118">
        <v>2.6</v>
      </c>
      <c r="P861" s="119">
        <f t="shared" si="16"/>
        <v>2.37</v>
      </c>
      <c r="Q861" s="122" t="s">
        <v>719</v>
      </c>
      <c r="R861" s="121" t="s">
        <v>4226</v>
      </c>
      <c r="S861" s="122">
        <v>2.37</v>
      </c>
      <c r="T861" s="122" t="s">
        <v>758</v>
      </c>
    </row>
    <row r="862" spans="7:20" s="145" customFormat="1" hidden="1">
      <c r="G862" s="152"/>
      <c r="M862" s="114" t="s">
        <v>1290</v>
      </c>
      <c r="N862" s="118">
        <v>2.6</v>
      </c>
      <c r="O862" s="118">
        <v>2.6</v>
      </c>
      <c r="P862" s="119">
        <f t="shared" si="16"/>
        <v>5.35</v>
      </c>
      <c r="Q862" s="122" t="s">
        <v>628</v>
      </c>
      <c r="R862" s="121" t="s">
        <v>4226</v>
      </c>
      <c r="S862" s="122">
        <v>5.35</v>
      </c>
      <c r="T862" s="122" t="s">
        <v>1422</v>
      </c>
    </row>
    <row r="863" spans="7:20" s="145" customFormat="1" hidden="1">
      <c r="G863" s="152"/>
      <c r="M863" s="114" t="s">
        <v>1291</v>
      </c>
      <c r="N863" s="118">
        <v>1.8</v>
      </c>
      <c r="O863" s="118">
        <v>1.8</v>
      </c>
      <c r="P863" s="119">
        <f t="shared" si="16"/>
        <v>2.71</v>
      </c>
      <c r="Q863" s="122" t="s">
        <v>166</v>
      </c>
      <c r="R863" s="121" t="s">
        <v>4544</v>
      </c>
      <c r="S863" s="122">
        <v>2.71</v>
      </c>
      <c r="T863" s="122" t="s">
        <v>1747</v>
      </c>
    </row>
    <row r="864" spans="7:20" s="145" customFormat="1" hidden="1">
      <c r="G864" s="152"/>
      <c r="M864" s="114" t="s">
        <v>1292</v>
      </c>
      <c r="N864" s="118">
        <v>3.9</v>
      </c>
      <c r="O864" s="118">
        <v>2.2000000000000002</v>
      </c>
      <c r="P864" s="119">
        <f t="shared" si="16"/>
        <v>4.9000000000000004</v>
      </c>
      <c r="Q864" s="122" t="s">
        <v>1293</v>
      </c>
      <c r="R864" s="121" t="s">
        <v>4035</v>
      </c>
      <c r="S864" s="122">
        <v>4.9000000000000004</v>
      </c>
      <c r="T864" s="122" t="s">
        <v>1146</v>
      </c>
    </row>
    <row r="865" spans="7:20" s="145" customFormat="1" hidden="1">
      <c r="G865" s="152"/>
      <c r="M865" s="114" t="s">
        <v>1412</v>
      </c>
      <c r="N865" s="118">
        <v>7.2</v>
      </c>
      <c r="O865" s="118">
        <v>37.5</v>
      </c>
      <c r="P865" s="119">
        <f t="shared" si="16"/>
        <v>4.37</v>
      </c>
      <c r="Q865" s="122" t="s">
        <v>956</v>
      </c>
      <c r="R865" s="121" t="s">
        <v>4123</v>
      </c>
      <c r="S865" s="122">
        <v>4.37</v>
      </c>
      <c r="T865" s="122" t="s">
        <v>335</v>
      </c>
    </row>
    <row r="866" spans="7:20" s="145" customFormat="1" hidden="1">
      <c r="G866" s="152"/>
      <c r="M866" s="114" t="s">
        <v>1413</v>
      </c>
      <c r="N866" s="118">
        <v>12</v>
      </c>
      <c r="O866" s="118">
        <v>79.2</v>
      </c>
      <c r="P866" s="119">
        <f t="shared" si="16"/>
        <v>4.9000000000000004</v>
      </c>
      <c r="Q866" s="122" t="s">
        <v>213</v>
      </c>
      <c r="R866" s="121" t="s">
        <v>4290</v>
      </c>
      <c r="S866" s="122">
        <v>4.9000000000000004</v>
      </c>
      <c r="T866" s="122" t="s">
        <v>1146</v>
      </c>
    </row>
    <row r="867" spans="7:20" s="145" customFormat="1" hidden="1">
      <c r="G867" s="152"/>
      <c r="M867" s="114" t="s">
        <v>1414</v>
      </c>
      <c r="N867" s="118">
        <v>18.8</v>
      </c>
      <c r="O867" s="118" t="s">
        <v>30</v>
      </c>
      <c r="P867" s="119">
        <f t="shared" si="16"/>
        <v>4.79</v>
      </c>
      <c r="Q867" s="122" t="s">
        <v>1415</v>
      </c>
      <c r="R867" s="121" t="s">
        <v>4145</v>
      </c>
      <c r="S867" s="122">
        <v>4.79</v>
      </c>
      <c r="T867" s="122" t="s">
        <v>2957</v>
      </c>
    </row>
    <row r="868" spans="7:20" s="145" customFormat="1" hidden="1">
      <c r="G868" s="152"/>
      <c r="M868" s="114" t="s">
        <v>1297</v>
      </c>
      <c r="N868" s="118">
        <v>18.100000000000001</v>
      </c>
      <c r="O868" s="120" t="s">
        <v>30</v>
      </c>
      <c r="P868" s="119">
        <f t="shared" si="16"/>
        <v>4.9800000000000004</v>
      </c>
      <c r="Q868" s="120" t="s">
        <v>166</v>
      </c>
      <c r="R868" s="121" t="s">
        <v>4561</v>
      </c>
      <c r="S868" s="122">
        <v>4.9800000000000004</v>
      </c>
      <c r="T868" s="122" t="s">
        <v>1244</v>
      </c>
    </row>
    <row r="869" spans="7:20" s="145" customFormat="1" hidden="1">
      <c r="G869" s="152"/>
      <c r="M869" s="114" t="s">
        <v>1417</v>
      </c>
      <c r="N869" s="118">
        <v>19.7</v>
      </c>
      <c r="O869" s="118" t="s">
        <v>30</v>
      </c>
      <c r="P869" s="119">
        <f t="shared" si="16"/>
        <v>4.3099999999999996</v>
      </c>
      <c r="Q869" s="122" t="s">
        <v>1418</v>
      </c>
      <c r="R869" s="121" t="s">
        <v>3893</v>
      </c>
      <c r="S869" s="122">
        <v>4.3099999999999996</v>
      </c>
      <c r="T869" s="122" t="s">
        <v>335</v>
      </c>
    </row>
    <row r="870" spans="7:20" s="145" customFormat="1" hidden="1">
      <c r="G870" s="152"/>
      <c r="M870" s="114" t="s">
        <v>1419</v>
      </c>
      <c r="N870" s="118">
        <v>8.6</v>
      </c>
      <c r="O870" s="118" t="s">
        <v>30</v>
      </c>
      <c r="P870" s="119">
        <f t="shared" si="16"/>
        <v>5.2</v>
      </c>
      <c r="Q870" s="122" t="s">
        <v>381</v>
      </c>
      <c r="R870" s="121" t="s">
        <v>4557</v>
      </c>
      <c r="S870" s="122">
        <v>5.2</v>
      </c>
      <c r="T870" s="122" t="s">
        <v>141</v>
      </c>
    </row>
    <row r="871" spans="7:20" s="145" customFormat="1" hidden="1">
      <c r="G871" s="152"/>
      <c r="M871" s="114" t="s">
        <v>1420</v>
      </c>
      <c r="N871" s="118">
        <v>20.5</v>
      </c>
      <c r="O871" s="118" t="s">
        <v>30</v>
      </c>
      <c r="P871" s="119">
        <f t="shared" si="16"/>
        <v>4.3</v>
      </c>
      <c r="Q871" s="122" t="s">
        <v>51</v>
      </c>
      <c r="R871" s="121" t="s">
        <v>3965</v>
      </c>
      <c r="S871" s="122">
        <v>4.3</v>
      </c>
      <c r="T871" s="122" t="s">
        <v>452</v>
      </c>
    </row>
    <row r="872" spans="7:20" s="145" customFormat="1" hidden="1">
      <c r="G872" s="152"/>
      <c r="M872" s="114" t="s">
        <v>1300</v>
      </c>
      <c r="N872" s="118">
        <v>9.8000000000000007</v>
      </c>
      <c r="O872" s="118">
        <v>76.7</v>
      </c>
      <c r="P872" s="119">
        <f t="shared" si="16"/>
        <v>4.7</v>
      </c>
      <c r="Q872" s="122" t="s">
        <v>1301</v>
      </c>
      <c r="R872" s="121" t="s">
        <v>4454</v>
      </c>
      <c r="S872" s="122">
        <v>4.7</v>
      </c>
      <c r="T872" s="122" t="s">
        <v>661</v>
      </c>
    </row>
    <row r="873" spans="7:20" s="145" customFormat="1" hidden="1">
      <c r="G873" s="152"/>
      <c r="M873" s="114" t="s">
        <v>1675</v>
      </c>
      <c r="N873" s="118">
        <v>0.4</v>
      </c>
      <c r="O873" s="118">
        <v>3.4</v>
      </c>
      <c r="P873" s="119">
        <f t="shared" si="16"/>
        <v>4.3</v>
      </c>
      <c r="Q873" s="120" t="s">
        <v>30</v>
      </c>
      <c r="R873" s="121" t="s">
        <v>3780</v>
      </c>
      <c r="S873" s="122">
        <v>4.3</v>
      </c>
      <c r="T873" s="122" t="s">
        <v>452</v>
      </c>
    </row>
    <row r="874" spans="7:20" s="145" customFormat="1" hidden="1">
      <c r="G874" s="152"/>
      <c r="M874" s="114" t="s">
        <v>1546</v>
      </c>
      <c r="N874" s="120" t="s">
        <v>30</v>
      </c>
      <c r="O874" s="118">
        <v>12.1</v>
      </c>
      <c r="P874" s="119">
        <f t="shared" si="16"/>
        <v>4.0199999999999996</v>
      </c>
      <c r="Q874" s="122" t="s">
        <v>418</v>
      </c>
      <c r="R874" s="121" t="s">
        <v>4455</v>
      </c>
      <c r="S874" s="122">
        <v>4.0199999999999996</v>
      </c>
      <c r="T874" s="122" t="s">
        <v>3664</v>
      </c>
    </row>
    <row r="875" spans="7:20" s="145" customFormat="1" hidden="1">
      <c r="G875" s="152"/>
      <c r="M875" s="114" t="s">
        <v>1547</v>
      </c>
      <c r="N875" s="118">
        <v>14.9</v>
      </c>
      <c r="O875" s="118">
        <v>0</v>
      </c>
      <c r="P875" s="119">
        <f t="shared" si="16"/>
        <v>4.07</v>
      </c>
      <c r="Q875" s="122" t="s">
        <v>166</v>
      </c>
      <c r="R875" s="121" t="s">
        <v>4566</v>
      </c>
      <c r="S875" s="122">
        <v>4.07</v>
      </c>
      <c r="T875" s="122" t="s">
        <v>1910</v>
      </c>
    </row>
    <row r="876" spans="7:20" s="145" customFormat="1" hidden="1">
      <c r="G876" s="152"/>
      <c r="M876" s="114" t="s">
        <v>1548</v>
      </c>
      <c r="N876" s="118">
        <v>8.9</v>
      </c>
      <c r="O876" s="118">
        <v>69.7</v>
      </c>
      <c r="P876" s="119">
        <f t="shared" si="16"/>
        <v>5.9</v>
      </c>
      <c r="Q876" s="122" t="s">
        <v>1549</v>
      </c>
      <c r="R876" s="121" t="s">
        <v>3848</v>
      </c>
      <c r="S876" s="122">
        <v>5.9</v>
      </c>
      <c r="T876" s="122" t="s">
        <v>166</v>
      </c>
    </row>
    <row r="877" spans="7:20" s="145" customFormat="1" hidden="1">
      <c r="G877" s="152"/>
      <c r="M877" s="114" t="s">
        <v>1550</v>
      </c>
      <c r="N877" s="118">
        <v>0</v>
      </c>
      <c r="O877" s="118">
        <v>0</v>
      </c>
      <c r="P877" s="119">
        <f t="shared" si="16"/>
        <v>4.3</v>
      </c>
      <c r="Q877" s="122" t="s">
        <v>418</v>
      </c>
      <c r="R877" s="121" t="s">
        <v>3849</v>
      </c>
      <c r="S877" s="122">
        <v>4.3</v>
      </c>
      <c r="T877" s="122" t="s">
        <v>223</v>
      </c>
    </row>
    <row r="878" spans="7:20" s="145" customFormat="1" hidden="1">
      <c r="G878" s="152"/>
      <c r="M878" s="114" t="s">
        <v>1427</v>
      </c>
      <c r="N878" s="118">
        <v>2.6</v>
      </c>
      <c r="O878" s="118">
        <v>3.6</v>
      </c>
      <c r="P878" s="119">
        <f t="shared" si="16"/>
        <v>4.45</v>
      </c>
      <c r="Q878" s="122" t="s">
        <v>1428</v>
      </c>
      <c r="R878" s="121" t="s">
        <v>3850</v>
      </c>
      <c r="S878" s="122">
        <v>4.45</v>
      </c>
      <c r="T878" s="122" t="s">
        <v>15</v>
      </c>
    </row>
    <row r="879" spans="7:20" s="145" customFormat="1" hidden="1">
      <c r="G879" s="152"/>
      <c r="M879" s="114" t="s">
        <v>1429</v>
      </c>
      <c r="N879" s="118">
        <v>3.1</v>
      </c>
      <c r="O879" s="118">
        <v>4</v>
      </c>
      <c r="P879" s="119">
        <f t="shared" si="16"/>
        <v>5.2</v>
      </c>
      <c r="Q879" s="122" t="s">
        <v>1430</v>
      </c>
      <c r="R879" s="121" t="s">
        <v>4564</v>
      </c>
      <c r="S879" s="122">
        <v>5.2</v>
      </c>
      <c r="T879" s="122" t="s">
        <v>728</v>
      </c>
    </row>
    <row r="880" spans="7:20" s="145" customFormat="1" hidden="1">
      <c r="G880" s="152"/>
      <c r="M880" s="114" t="s">
        <v>1431</v>
      </c>
      <c r="N880" s="118">
        <v>2.9</v>
      </c>
      <c r="O880" s="118">
        <v>3.4</v>
      </c>
      <c r="P880" s="119">
        <f t="shared" si="16"/>
        <v>5.5</v>
      </c>
      <c r="Q880" s="122" t="s">
        <v>1432</v>
      </c>
      <c r="R880" s="121" t="s">
        <v>4146</v>
      </c>
      <c r="S880" s="122">
        <v>5.5</v>
      </c>
      <c r="T880" s="122" t="s">
        <v>234</v>
      </c>
    </row>
    <row r="881" spans="7:20" s="145" customFormat="1" hidden="1">
      <c r="G881" s="152"/>
      <c r="M881" s="114" t="s">
        <v>1433</v>
      </c>
      <c r="N881" s="118">
        <v>1.9</v>
      </c>
      <c r="O881" s="118">
        <v>7.2</v>
      </c>
      <c r="P881" s="119">
        <f t="shared" si="16"/>
        <v>5.6</v>
      </c>
      <c r="Q881" s="122" t="s">
        <v>1029</v>
      </c>
      <c r="R881" s="121" t="s">
        <v>4147</v>
      </c>
      <c r="S881" s="122">
        <v>5.6</v>
      </c>
      <c r="T881" s="122" t="s">
        <v>468</v>
      </c>
    </row>
    <row r="882" spans="7:20" s="145" customFormat="1" hidden="1">
      <c r="G882" s="152"/>
      <c r="M882" s="114" t="s">
        <v>1559</v>
      </c>
      <c r="N882" s="118">
        <v>2.8</v>
      </c>
      <c r="O882" s="118">
        <v>7.6</v>
      </c>
      <c r="P882" s="119">
        <f t="shared" si="16"/>
        <v>5.3</v>
      </c>
      <c r="Q882" s="122" t="s">
        <v>1560</v>
      </c>
      <c r="R882" s="121" t="s">
        <v>4025</v>
      </c>
      <c r="S882" s="122">
        <v>5.3</v>
      </c>
      <c r="T882" s="122" t="s">
        <v>466</v>
      </c>
    </row>
    <row r="883" spans="7:20" s="145" customFormat="1" hidden="1">
      <c r="G883" s="152"/>
      <c r="M883" s="114" t="s">
        <v>1561</v>
      </c>
      <c r="N883" s="118">
        <v>1.6</v>
      </c>
      <c r="O883" s="118">
        <v>2.2999999999999998</v>
      </c>
      <c r="P883" s="119">
        <f t="shared" si="16"/>
        <v>5.3</v>
      </c>
      <c r="Q883" s="122" t="s">
        <v>1562</v>
      </c>
      <c r="R883" s="121" t="s">
        <v>3851</v>
      </c>
      <c r="S883" s="122">
        <v>5.3</v>
      </c>
      <c r="T883" s="122" t="s">
        <v>466</v>
      </c>
    </row>
    <row r="884" spans="7:20" s="145" customFormat="1" hidden="1">
      <c r="G884" s="152"/>
      <c r="M884" s="114" t="s">
        <v>1563</v>
      </c>
      <c r="N884" s="118">
        <v>1.6</v>
      </c>
      <c r="O884" s="118">
        <v>1.7</v>
      </c>
      <c r="P884" s="119">
        <f t="shared" si="16"/>
        <v>3.6</v>
      </c>
      <c r="Q884" s="122" t="s">
        <v>1564</v>
      </c>
      <c r="R884" s="121" t="s">
        <v>4176</v>
      </c>
      <c r="S884" s="122">
        <v>3.6</v>
      </c>
      <c r="T884" s="122" t="s">
        <v>1125</v>
      </c>
    </row>
    <row r="885" spans="7:20" s="145" customFormat="1" hidden="1">
      <c r="G885" s="152"/>
      <c r="M885" s="114" t="s">
        <v>1565</v>
      </c>
      <c r="N885" s="118">
        <v>3.3</v>
      </c>
      <c r="O885" s="118">
        <v>2.2000000000000002</v>
      </c>
      <c r="P885" s="119">
        <f t="shared" si="16"/>
        <v>4.0999999999999996</v>
      </c>
      <c r="Q885" s="122" t="s">
        <v>508</v>
      </c>
      <c r="R885" s="121" t="s">
        <v>4039</v>
      </c>
      <c r="S885" s="122">
        <v>4.0999999999999996</v>
      </c>
      <c r="T885" s="122" t="s">
        <v>2472</v>
      </c>
    </row>
    <row r="886" spans="7:20" s="145" customFormat="1" hidden="1">
      <c r="G886" s="152"/>
      <c r="M886" s="114" t="s">
        <v>1566</v>
      </c>
      <c r="N886" s="118">
        <v>2</v>
      </c>
      <c r="O886" s="118">
        <v>2.7</v>
      </c>
      <c r="P886" s="119">
        <f t="shared" si="16"/>
        <v>3.92</v>
      </c>
      <c r="Q886" s="122" t="s">
        <v>1567</v>
      </c>
      <c r="R886" s="121" t="s">
        <v>4255</v>
      </c>
      <c r="S886" s="122">
        <v>3.92</v>
      </c>
      <c r="T886" s="122" t="s">
        <v>3664</v>
      </c>
    </row>
    <row r="887" spans="7:20" s="145" customFormat="1" hidden="1">
      <c r="G887" s="152"/>
      <c r="M887" s="114" t="s">
        <v>1568</v>
      </c>
      <c r="N887" s="118">
        <v>3</v>
      </c>
      <c r="O887" s="118">
        <v>4.3</v>
      </c>
      <c r="P887" s="119">
        <f t="shared" si="16"/>
        <v>3.77</v>
      </c>
      <c r="Q887" s="122" t="s">
        <v>19</v>
      </c>
      <c r="R887" s="121" t="s">
        <v>4277</v>
      </c>
      <c r="S887" s="122">
        <v>3.77</v>
      </c>
      <c r="T887" s="122" t="s">
        <v>360</v>
      </c>
    </row>
    <row r="888" spans="7:20" s="145" customFormat="1" hidden="1">
      <c r="G888" s="152"/>
      <c r="M888" s="114" t="s">
        <v>1569</v>
      </c>
      <c r="N888" s="118">
        <v>5.0999999999999996</v>
      </c>
      <c r="O888" s="118">
        <v>28.7</v>
      </c>
      <c r="P888" s="119">
        <f t="shared" si="16"/>
        <v>3.11</v>
      </c>
      <c r="Q888" s="122" t="s">
        <v>1447</v>
      </c>
      <c r="R888" s="121" t="s">
        <v>4076</v>
      </c>
      <c r="S888" s="122">
        <v>3.11</v>
      </c>
      <c r="T888" s="122" t="s">
        <v>946</v>
      </c>
    </row>
    <row r="889" spans="7:20" s="145" customFormat="1" hidden="1">
      <c r="G889" s="152"/>
      <c r="M889" s="114" t="s">
        <v>1448</v>
      </c>
      <c r="N889" s="118">
        <v>3</v>
      </c>
      <c r="O889" s="118">
        <v>20.6</v>
      </c>
      <c r="P889" s="119">
        <f t="shared" si="16"/>
        <v>4.91</v>
      </c>
      <c r="Q889" s="122" t="s">
        <v>586</v>
      </c>
      <c r="R889" s="121" t="s">
        <v>4077</v>
      </c>
      <c r="S889" s="122">
        <v>4.91</v>
      </c>
      <c r="T889" s="122" t="s">
        <v>1263</v>
      </c>
    </row>
    <row r="890" spans="7:20" s="145" customFormat="1" hidden="1">
      <c r="G890" s="152"/>
      <c r="M890" s="114" t="s">
        <v>1449</v>
      </c>
      <c r="N890" s="118">
        <v>4</v>
      </c>
      <c r="O890" s="118">
        <v>71</v>
      </c>
      <c r="P890" s="119">
        <f t="shared" si="16"/>
        <v>4.07</v>
      </c>
      <c r="Q890" s="122" t="s">
        <v>1450</v>
      </c>
      <c r="R890" s="121" t="s">
        <v>4078</v>
      </c>
      <c r="S890" s="122">
        <v>4.07</v>
      </c>
      <c r="T890" s="122" t="s">
        <v>2893</v>
      </c>
    </row>
    <row r="891" spans="7:20" s="145" customFormat="1" hidden="1">
      <c r="G891" s="152"/>
      <c r="M891" s="114" t="s">
        <v>1451</v>
      </c>
      <c r="N891" s="118">
        <v>2.2000000000000002</v>
      </c>
      <c r="O891" s="118">
        <v>2.4</v>
      </c>
      <c r="P891" s="119">
        <f t="shared" si="16"/>
        <v>5.09</v>
      </c>
      <c r="Q891" s="122" t="s">
        <v>1452</v>
      </c>
      <c r="R891" s="121" t="s">
        <v>4061</v>
      </c>
      <c r="S891" s="122">
        <v>5.09</v>
      </c>
      <c r="T891" s="122" t="s">
        <v>3879</v>
      </c>
    </row>
    <row r="892" spans="7:20" s="145" customFormat="1" hidden="1">
      <c r="G892" s="152"/>
      <c r="M892" s="114" t="s">
        <v>1453</v>
      </c>
      <c r="N892" s="118">
        <v>2.7</v>
      </c>
      <c r="O892" s="118">
        <v>4.4000000000000004</v>
      </c>
      <c r="P892" s="119">
        <f t="shared" si="16"/>
        <v>3.99</v>
      </c>
      <c r="Q892" s="122" t="s">
        <v>1454</v>
      </c>
      <c r="R892" s="121" t="s">
        <v>3726</v>
      </c>
      <c r="S892" s="122">
        <v>3.99</v>
      </c>
      <c r="T892" s="122" t="s">
        <v>2533</v>
      </c>
    </row>
    <row r="893" spans="7:20" s="145" customFormat="1" hidden="1">
      <c r="G893" s="152"/>
      <c r="M893" s="114" t="s">
        <v>1322</v>
      </c>
      <c r="N893" s="118">
        <v>8.6</v>
      </c>
      <c r="O893" s="118">
        <v>63.4</v>
      </c>
      <c r="P893" s="119">
        <f t="shared" si="16"/>
        <v>2.6</v>
      </c>
      <c r="Q893" s="122" t="s">
        <v>940</v>
      </c>
      <c r="R893" s="121" t="s">
        <v>4079</v>
      </c>
      <c r="S893" s="122">
        <v>2.6</v>
      </c>
      <c r="T893" s="122" t="s">
        <v>240</v>
      </c>
    </row>
    <row r="894" spans="7:20" s="145" customFormat="1" hidden="1">
      <c r="G894" s="152"/>
      <c r="M894" s="114" t="s">
        <v>1323</v>
      </c>
      <c r="N894" s="118">
        <v>8.3000000000000007</v>
      </c>
      <c r="O894" s="118">
        <v>43.3</v>
      </c>
      <c r="P894" s="119">
        <f t="shared" si="16"/>
        <v>1.6</v>
      </c>
      <c r="Q894" s="122" t="s">
        <v>1324</v>
      </c>
      <c r="R894" s="121" t="s">
        <v>4066</v>
      </c>
      <c r="S894" s="122">
        <v>1.6</v>
      </c>
      <c r="T894" s="122" t="s">
        <v>483</v>
      </c>
    </row>
    <row r="895" spans="7:20" s="145" customFormat="1" hidden="1">
      <c r="G895" s="152"/>
      <c r="M895" s="114" t="s">
        <v>1325</v>
      </c>
      <c r="N895" s="118">
        <v>1.7</v>
      </c>
      <c r="O895" s="118">
        <v>35</v>
      </c>
      <c r="P895" s="119">
        <f t="shared" si="16"/>
        <v>4.2</v>
      </c>
      <c r="Q895" s="122" t="s">
        <v>260</v>
      </c>
      <c r="R895" s="121" t="s">
        <v>3945</v>
      </c>
      <c r="S895" s="122">
        <v>4.2</v>
      </c>
      <c r="T895" s="122" t="s">
        <v>223</v>
      </c>
    </row>
    <row r="896" spans="7:20" s="145" customFormat="1" hidden="1">
      <c r="G896" s="152"/>
      <c r="M896" s="114" t="s">
        <v>1079</v>
      </c>
      <c r="N896" s="118">
        <v>2</v>
      </c>
      <c r="O896" s="118">
        <v>34.5</v>
      </c>
      <c r="P896" s="119">
        <f t="shared" si="16"/>
        <v>5.2</v>
      </c>
      <c r="Q896" s="122" t="s">
        <v>548</v>
      </c>
      <c r="R896" s="121" t="s">
        <v>3946</v>
      </c>
      <c r="S896" s="122">
        <v>5.2</v>
      </c>
      <c r="T896" s="122" t="s">
        <v>466</v>
      </c>
    </row>
    <row r="897" spans="7:20" s="145" customFormat="1" hidden="1">
      <c r="G897" s="152"/>
      <c r="M897" s="114" t="s">
        <v>1080</v>
      </c>
      <c r="N897" s="118">
        <v>2.4</v>
      </c>
      <c r="O897" s="118">
        <v>36</v>
      </c>
      <c r="P897" s="119">
        <f t="shared" si="16"/>
        <v>4.0999999999999996</v>
      </c>
      <c r="Q897" s="122" t="s">
        <v>1081</v>
      </c>
      <c r="R897" s="121" t="s">
        <v>3828</v>
      </c>
      <c r="S897" s="122">
        <v>4.0999999999999996</v>
      </c>
      <c r="T897" s="122" t="s">
        <v>452</v>
      </c>
    </row>
    <row r="898" spans="7:20" s="145" customFormat="1" hidden="1">
      <c r="G898" s="152"/>
      <c r="M898" s="114" t="s">
        <v>1082</v>
      </c>
      <c r="N898" s="118">
        <v>2.5</v>
      </c>
      <c r="O898" s="118">
        <v>32.700000000000003</v>
      </c>
      <c r="P898" s="119">
        <f t="shared" si="16"/>
        <v>5.3</v>
      </c>
      <c r="Q898" s="122" t="s">
        <v>1083</v>
      </c>
      <c r="R898" s="121" t="s">
        <v>3738</v>
      </c>
      <c r="S898" s="122">
        <v>5.3</v>
      </c>
      <c r="T898" s="122" t="s">
        <v>719</v>
      </c>
    </row>
    <row r="899" spans="7:20" s="145" customFormat="1" hidden="1">
      <c r="G899" s="152"/>
      <c r="M899" s="114" t="s">
        <v>1084</v>
      </c>
      <c r="N899" s="118">
        <v>3.1</v>
      </c>
      <c r="O899" s="118">
        <v>20.100000000000001</v>
      </c>
      <c r="P899" s="119">
        <f t="shared" si="16"/>
        <v>4.8499999999999996</v>
      </c>
      <c r="Q899" s="122" t="s">
        <v>1210</v>
      </c>
      <c r="R899" s="121" t="s">
        <v>3729</v>
      </c>
      <c r="S899" s="122">
        <v>4.8499999999999996</v>
      </c>
      <c r="T899" s="122" t="s">
        <v>1263</v>
      </c>
    </row>
    <row r="900" spans="7:20" s="145" customFormat="1" hidden="1">
      <c r="G900" s="152"/>
      <c r="M900" s="114" t="s">
        <v>1332</v>
      </c>
      <c r="N900" s="118">
        <v>3.6</v>
      </c>
      <c r="O900" s="118">
        <v>18.100000000000001</v>
      </c>
      <c r="P900" s="119">
        <f t="shared" si="16"/>
        <v>3.92</v>
      </c>
      <c r="Q900" s="122" t="s">
        <v>1087</v>
      </c>
      <c r="R900" s="121" t="s">
        <v>4467</v>
      </c>
      <c r="S900" s="122">
        <v>3.92</v>
      </c>
      <c r="T900" s="122" t="s">
        <v>2992</v>
      </c>
    </row>
    <row r="901" spans="7:20" s="145" customFormat="1" hidden="1">
      <c r="G901" s="152"/>
      <c r="M901" s="114" t="s">
        <v>1334</v>
      </c>
      <c r="N901" s="118">
        <v>4.9000000000000004</v>
      </c>
      <c r="O901" s="118">
        <v>19.600000000000001</v>
      </c>
      <c r="P901" s="119">
        <f t="shared" si="16"/>
        <v>4.71</v>
      </c>
      <c r="Q901" s="122" t="s">
        <v>1098</v>
      </c>
      <c r="R901" s="121" t="s">
        <v>4458</v>
      </c>
      <c r="S901" s="122">
        <v>4.71</v>
      </c>
      <c r="T901" s="122" t="s">
        <v>1392</v>
      </c>
    </row>
    <row r="902" spans="7:20" s="145" customFormat="1" hidden="1">
      <c r="G902" s="152"/>
      <c r="M902" s="114" t="s">
        <v>1471</v>
      </c>
      <c r="N902" s="118">
        <v>5.4</v>
      </c>
      <c r="O902" s="118">
        <v>20.8</v>
      </c>
      <c r="P902" s="119">
        <f t="shared" si="16"/>
        <v>3.91</v>
      </c>
      <c r="Q902" s="122" t="s">
        <v>1341</v>
      </c>
      <c r="R902" s="121" t="s">
        <v>3914</v>
      </c>
      <c r="S902" s="122">
        <v>3.91</v>
      </c>
      <c r="T902" s="122" t="s">
        <v>3812</v>
      </c>
    </row>
    <row r="903" spans="7:20" s="145" customFormat="1" hidden="1">
      <c r="G903" s="152"/>
      <c r="M903" s="114" t="s">
        <v>1342</v>
      </c>
      <c r="N903" s="118">
        <v>1.9</v>
      </c>
      <c r="O903" s="118">
        <v>37.200000000000003</v>
      </c>
      <c r="P903" s="119">
        <f t="shared" si="16"/>
        <v>5</v>
      </c>
      <c r="Q903" s="120" t="s">
        <v>147</v>
      </c>
      <c r="R903" s="121" t="s">
        <v>3913</v>
      </c>
      <c r="S903" s="122">
        <v>5</v>
      </c>
      <c r="T903" s="122" t="s">
        <v>3266</v>
      </c>
    </row>
    <row r="904" spans="7:20" s="145" customFormat="1" hidden="1">
      <c r="G904" s="152"/>
      <c r="M904" s="114" t="s">
        <v>1343</v>
      </c>
      <c r="N904" s="118">
        <v>6.9</v>
      </c>
      <c r="O904" s="118">
        <v>45.4</v>
      </c>
      <c r="P904" s="119">
        <f t="shared" si="16"/>
        <v>4.32</v>
      </c>
      <c r="Q904" s="122" t="s">
        <v>166</v>
      </c>
      <c r="R904" s="121" t="s">
        <v>3913</v>
      </c>
      <c r="S904" s="122">
        <v>4.32</v>
      </c>
      <c r="T904" s="122" t="s">
        <v>1507</v>
      </c>
    </row>
    <row r="905" spans="7:20" s="145" customFormat="1" hidden="1">
      <c r="G905" s="152"/>
      <c r="M905" s="114" t="s">
        <v>1476</v>
      </c>
      <c r="N905" s="118">
        <v>1</v>
      </c>
      <c r="O905" s="118">
        <v>1.2</v>
      </c>
      <c r="P905" s="119">
        <f t="shared" si="16"/>
        <v>5.42</v>
      </c>
      <c r="Q905" s="120" t="s">
        <v>147</v>
      </c>
      <c r="R905" s="121" t="s">
        <v>4376</v>
      </c>
      <c r="S905" s="122">
        <v>5.42</v>
      </c>
      <c r="T905" s="122" t="s">
        <v>751</v>
      </c>
    </row>
    <row r="906" spans="7:20" s="145" customFormat="1" hidden="1">
      <c r="G906" s="152"/>
      <c r="M906" s="114" t="s">
        <v>1477</v>
      </c>
      <c r="N906" s="118">
        <v>17.8</v>
      </c>
      <c r="O906" s="120" t="s">
        <v>147</v>
      </c>
      <c r="P906" s="119">
        <f t="shared" ref="P906:P969" si="17">SUM(S906:T906)</f>
        <v>4.83</v>
      </c>
      <c r="Q906" s="122" t="s">
        <v>1478</v>
      </c>
      <c r="R906" s="120" t="s">
        <v>147</v>
      </c>
      <c r="S906" s="122">
        <v>4.83</v>
      </c>
      <c r="T906" s="122" t="s">
        <v>377</v>
      </c>
    </row>
    <row r="907" spans="7:20" s="145" customFormat="1" hidden="1">
      <c r="G907" s="152"/>
      <c r="M907" s="114" t="s">
        <v>1479</v>
      </c>
      <c r="N907" s="118">
        <v>2.4</v>
      </c>
      <c r="O907" s="118">
        <v>1</v>
      </c>
      <c r="P907" s="119">
        <f t="shared" si="17"/>
        <v>4.96</v>
      </c>
      <c r="Q907" s="122" t="s">
        <v>343</v>
      </c>
      <c r="R907" s="121" t="s">
        <v>4540</v>
      </c>
      <c r="S907" s="122">
        <v>4.96</v>
      </c>
      <c r="T907" s="122" t="s">
        <v>322</v>
      </c>
    </row>
    <row r="908" spans="7:20" s="145" customFormat="1" hidden="1">
      <c r="G908" s="152"/>
      <c r="M908" s="114" t="s">
        <v>1480</v>
      </c>
      <c r="N908" s="118">
        <v>3.4</v>
      </c>
      <c r="O908" s="118">
        <v>1.4</v>
      </c>
      <c r="P908" s="119">
        <f t="shared" si="17"/>
        <v>5.44</v>
      </c>
      <c r="Q908" s="122" t="s">
        <v>343</v>
      </c>
      <c r="R908" s="121" t="s">
        <v>3952</v>
      </c>
      <c r="S908" s="122">
        <v>5.44</v>
      </c>
      <c r="T908" s="122" t="s">
        <v>1602</v>
      </c>
    </row>
    <row r="909" spans="7:20" s="145" customFormat="1" hidden="1">
      <c r="G909" s="152"/>
      <c r="M909" s="114" t="s">
        <v>1345</v>
      </c>
      <c r="N909" s="118">
        <v>8</v>
      </c>
      <c r="O909" s="118">
        <v>52.6</v>
      </c>
      <c r="P909" s="119">
        <f t="shared" si="17"/>
        <v>3.82</v>
      </c>
      <c r="Q909" s="122" t="s">
        <v>50</v>
      </c>
      <c r="R909" s="121" t="s">
        <v>4287</v>
      </c>
      <c r="S909" s="122">
        <v>3.82</v>
      </c>
      <c r="T909" s="122" t="s">
        <v>3626</v>
      </c>
    </row>
    <row r="910" spans="7:20" s="145" customFormat="1" hidden="1">
      <c r="G910" s="152"/>
      <c r="M910" s="114" t="s">
        <v>1346</v>
      </c>
      <c r="N910" s="118">
        <v>8.9</v>
      </c>
      <c r="O910" s="118">
        <v>58.4</v>
      </c>
      <c r="P910" s="119">
        <f t="shared" si="17"/>
        <v>3.76</v>
      </c>
      <c r="Q910" s="122" t="s">
        <v>944</v>
      </c>
      <c r="R910" s="121" t="s">
        <v>4043</v>
      </c>
      <c r="S910" s="122">
        <v>3.76</v>
      </c>
      <c r="T910" s="122" t="s">
        <v>3664</v>
      </c>
    </row>
    <row r="911" spans="7:20" s="145" customFormat="1" hidden="1">
      <c r="G911" s="152"/>
      <c r="M911" s="114" t="s">
        <v>1347</v>
      </c>
      <c r="N911" s="118">
        <v>2.2999999999999998</v>
      </c>
      <c r="O911" s="118">
        <v>67.8</v>
      </c>
      <c r="P911" s="119">
        <f t="shared" si="17"/>
        <v>4.4000000000000004</v>
      </c>
      <c r="Q911" s="120" t="s">
        <v>147</v>
      </c>
      <c r="R911" s="121" t="s">
        <v>3830</v>
      </c>
      <c r="S911" s="122">
        <v>4.4000000000000004</v>
      </c>
      <c r="T911" s="122" t="s">
        <v>661</v>
      </c>
    </row>
    <row r="912" spans="7:20" s="145" customFormat="1" hidden="1">
      <c r="G912" s="152"/>
      <c r="M912" s="114" t="s">
        <v>1348</v>
      </c>
      <c r="N912" s="118">
        <v>7.9</v>
      </c>
      <c r="O912" s="118">
        <v>13.3</v>
      </c>
      <c r="P912" s="119">
        <f t="shared" si="17"/>
        <v>4.2</v>
      </c>
      <c r="Q912" s="120" t="s">
        <v>147</v>
      </c>
      <c r="R912" s="121" t="s">
        <v>3967</v>
      </c>
      <c r="S912" s="122">
        <v>4.2</v>
      </c>
      <c r="T912" s="122" t="s">
        <v>283</v>
      </c>
    </row>
    <row r="913" spans="7:20" s="145" customFormat="1" hidden="1">
      <c r="G913" s="152"/>
      <c r="M913" s="114" t="s">
        <v>1349</v>
      </c>
      <c r="N913" s="118">
        <v>4.7</v>
      </c>
      <c r="O913" s="118">
        <v>11.3</v>
      </c>
      <c r="P913" s="119">
        <f t="shared" si="17"/>
        <v>5.4</v>
      </c>
      <c r="Q913" s="120" t="s">
        <v>147</v>
      </c>
      <c r="R913" s="121" t="s">
        <v>4126</v>
      </c>
      <c r="S913" s="122">
        <v>5.4</v>
      </c>
      <c r="T913" s="122" t="s">
        <v>468</v>
      </c>
    </row>
    <row r="914" spans="7:20" s="145" customFormat="1" hidden="1">
      <c r="G914" s="152"/>
      <c r="M914" s="114" t="s">
        <v>1350</v>
      </c>
      <c r="N914" s="118">
        <v>9.5</v>
      </c>
      <c r="O914" s="118">
        <v>26.1</v>
      </c>
      <c r="P914" s="119">
        <f t="shared" si="17"/>
        <v>5.04</v>
      </c>
      <c r="Q914" s="120" t="s">
        <v>147</v>
      </c>
      <c r="R914" s="121" t="s">
        <v>3941</v>
      </c>
      <c r="S914" s="122">
        <v>5.04</v>
      </c>
      <c r="T914" s="122" t="s">
        <v>1149</v>
      </c>
    </row>
    <row r="915" spans="7:20" s="145" customFormat="1" hidden="1">
      <c r="G915" s="152"/>
      <c r="M915" s="114" t="s">
        <v>1351</v>
      </c>
      <c r="N915" s="118">
        <v>13</v>
      </c>
      <c r="O915" s="118">
        <v>34.700000000000003</v>
      </c>
      <c r="P915" s="119">
        <f t="shared" si="17"/>
        <v>4.0999999999999996</v>
      </c>
      <c r="Q915" s="120" t="s">
        <v>147</v>
      </c>
      <c r="R915" s="121" t="s">
        <v>4080</v>
      </c>
      <c r="S915" s="122">
        <v>4.0999999999999996</v>
      </c>
      <c r="T915" s="122" t="s">
        <v>223</v>
      </c>
    </row>
    <row r="916" spans="7:20" s="145" customFormat="1" hidden="1">
      <c r="G916" s="152"/>
      <c r="M916" s="114" t="s">
        <v>1352</v>
      </c>
      <c r="N916" s="118">
        <v>5.7</v>
      </c>
      <c r="O916" s="118">
        <v>3.3</v>
      </c>
      <c r="P916" s="119">
        <f t="shared" si="17"/>
        <v>4.0999999999999996</v>
      </c>
      <c r="Q916" s="122" t="s">
        <v>1483</v>
      </c>
      <c r="R916" s="121" t="s">
        <v>4466</v>
      </c>
      <c r="S916" s="122">
        <v>4.0999999999999996</v>
      </c>
      <c r="T916" s="122" t="s">
        <v>223</v>
      </c>
    </row>
    <row r="917" spans="7:20" s="145" customFormat="1" hidden="1">
      <c r="G917" s="152"/>
      <c r="M917" s="114" t="s">
        <v>1484</v>
      </c>
      <c r="N917" s="118">
        <v>11.4</v>
      </c>
      <c r="O917" s="118">
        <v>3.6</v>
      </c>
      <c r="P917" s="119">
        <f t="shared" si="17"/>
        <v>3.9</v>
      </c>
      <c r="Q917" s="122" t="s">
        <v>1485</v>
      </c>
      <c r="R917" s="121" t="s">
        <v>4461</v>
      </c>
      <c r="S917" s="122">
        <v>3.9</v>
      </c>
      <c r="T917" s="122" t="s">
        <v>670</v>
      </c>
    </row>
    <row r="918" spans="7:20" s="145" customFormat="1" hidden="1">
      <c r="G918" s="152"/>
      <c r="M918" s="114" t="s">
        <v>1486</v>
      </c>
      <c r="N918" s="118">
        <v>17.7</v>
      </c>
      <c r="O918" s="118">
        <v>1.2</v>
      </c>
      <c r="P918" s="119">
        <f t="shared" si="17"/>
        <v>5.0999999999999996</v>
      </c>
      <c r="Q918" s="122" t="s">
        <v>1357</v>
      </c>
      <c r="R918" s="121" t="s">
        <v>3933</v>
      </c>
      <c r="S918" s="122">
        <v>5.0999999999999996</v>
      </c>
      <c r="T918" s="122" t="s">
        <v>466</v>
      </c>
    </row>
    <row r="919" spans="7:20" s="145" customFormat="1" hidden="1">
      <c r="G919" s="152"/>
      <c r="M919" s="114" t="s">
        <v>1487</v>
      </c>
      <c r="N919" s="118">
        <v>18.8</v>
      </c>
      <c r="O919" s="118">
        <v>1.3</v>
      </c>
      <c r="P919" s="119">
        <f t="shared" si="17"/>
        <v>5</v>
      </c>
      <c r="Q919" s="122" t="s">
        <v>1505</v>
      </c>
      <c r="R919" s="121" t="s">
        <v>3918</v>
      </c>
      <c r="S919" s="122">
        <v>5</v>
      </c>
      <c r="T919" s="122" t="s">
        <v>728</v>
      </c>
    </row>
    <row r="920" spans="7:20" s="145" customFormat="1" hidden="1">
      <c r="G920" s="152"/>
      <c r="M920" s="114" t="s">
        <v>1488</v>
      </c>
      <c r="N920" s="118">
        <v>13.5</v>
      </c>
      <c r="O920" s="118">
        <v>6.3</v>
      </c>
      <c r="P920" s="119">
        <f t="shared" si="17"/>
        <v>5.2</v>
      </c>
      <c r="Q920" s="122" t="s">
        <v>403</v>
      </c>
      <c r="R920" s="121" t="s">
        <v>4274</v>
      </c>
      <c r="S920" s="122">
        <v>5.2</v>
      </c>
      <c r="T920" s="122" t="s">
        <v>719</v>
      </c>
    </row>
    <row r="921" spans="7:20" s="145" customFormat="1" hidden="1">
      <c r="G921" s="152"/>
      <c r="M921" s="114" t="s">
        <v>1489</v>
      </c>
      <c r="N921" s="118">
        <v>9.5</v>
      </c>
      <c r="O921" s="118">
        <v>18.2</v>
      </c>
      <c r="P921" s="119">
        <f t="shared" si="17"/>
        <v>5.0999999999999996</v>
      </c>
      <c r="Q921" s="122" t="s">
        <v>670</v>
      </c>
      <c r="R921" s="121" t="s">
        <v>4249</v>
      </c>
      <c r="S921" s="122">
        <v>5.0999999999999996</v>
      </c>
      <c r="T921" s="122" t="s">
        <v>466</v>
      </c>
    </row>
    <row r="922" spans="7:20" s="145" customFormat="1" hidden="1">
      <c r="G922" s="152"/>
      <c r="M922" s="114" t="s">
        <v>1490</v>
      </c>
      <c r="N922" s="118">
        <v>2.9</v>
      </c>
      <c r="O922" s="118">
        <v>4.9000000000000004</v>
      </c>
      <c r="P922" s="119">
        <f t="shared" si="17"/>
        <v>5</v>
      </c>
      <c r="Q922" s="122" t="s">
        <v>468</v>
      </c>
      <c r="R922" s="121" t="s">
        <v>3996</v>
      </c>
      <c r="S922" s="122">
        <v>5</v>
      </c>
      <c r="T922" s="122" t="s">
        <v>4019</v>
      </c>
    </row>
    <row r="923" spans="7:20" s="145" customFormat="1" hidden="1">
      <c r="G923" s="152"/>
      <c r="M923" s="114" t="s">
        <v>1362</v>
      </c>
      <c r="N923" s="118">
        <v>4.5</v>
      </c>
      <c r="O923" s="118">
        <v>8.4</v>
      </c>
      <c r="P923" s="119">
        <f t="shared" si="17"/>
        <v>3.92</v>
      </c>
      <c r="Q923" s="122" t="s">
        <v>1309</v>
      </c>
      <c r="R923" s="121" t="s">
        <v>4461</v>
      </c>
      <c r="S923" s="122">
        <v>3.92</v>
      </c>
      <c r="T923" s="122" t="s">
        <v>50</v>
      </c>
    </row>
    <row r="924" spans="7:20" s="145" customFormat="1" hidden="1">
      <c r="G924" s="152"/>
      <c r="M924" s="114" t="s">
        <v>1609</v>
      </c>
      <c r="N924" s="118">
        <v>4.4000000000000004</v>
      </c>
      <c r="O924" s="118">
        <v>8.5</v>
      </c>
      <c r="P924" s="119">
        <f t="shared" si="17"/>
        <v>3.52</v>
      </c>
      <c r="Q924" s="122" t="s">
        <v>1610</v>
      </c>
      <c r="R924" s="121" t="s">
        <v>4081</v>
      </c>
      <c r="S924" s="122">
        <v>3.52</v>
      </c>
      <c r="T924" s="122" t="s">
        <v>1505</v>
      </c>
    </row>
    <row r="925" spans="7:20" s="145" customFormat="1" hidden="1">
      <c r="G925" s="152"/>
      <c r="M925" s="114" t="s">
        <v>1611</v>
      </c>
      <c r="N925" s="118">
        <v>8.4</v>
      </c>
      <c r="O925" s="118">
        <v>15.3</v>
      </c>
      <c r="P925" s="119">
        <f t="shared" si="17"/>
        <v>2.5499999999999998</v>
      </c>
      <c r="Q925" s="122" t="s">
        <v>1612</v>
      </c>
      <c r="R925" s="121" t="s">
        <v>4273</v>
      </c>
      <c r="S925" s="122">
        <v>2.5499999999999998</v>
      </c>
      <c r="T925" s="122" t="s">
        <v>1381</v>
      </c>
    </row>
    <row r="926" spans="7:20" s="145" customFormat="1" hidden="1">
      <c r="G926" s="152"/>
      <c r="M926" s="114" t="s">
        <v>1494</v>
      </c>
      <c r="N926" s="118">
        <v>8.1</v>
      </c>
      <c r="O926" s="118">
        <v>18.399999999999999</v>
      </c>
      <c r="P926" s="119">
        <f t="shared" si="17"/>
        <v>4.6100000000000003</v>
      </c>
      <c r="Q926" s="122" t="s">
        <v>1495</v>
      </c>
      <c r="R926" s="121" t="s">
        <v>3918</v>
      </c>
      <c r="S926" s="122">
        <v>4.6100000000000003</v>
      </c>
      <c r="T926" s="122" t="s">
        <v>1392</v>
      </c>
    </row>
    <row r="927" spans="7:20" s="145" customFormat="1" hidden="1">
      <c r="G927" s="152"/>
      <c r="M927" s="114" t="s">
        <v>1496</v>
      </c>
      <c r="N927" s="118">
        <v>6</v>
      </c>
      <c r="O927" s="118">
        <v>13.7</v>
      </c>
      <c r="P927" s="119">
        <f t="shared" si="17"/>
        <v>1.96</v>
      </c>
      <c r="Q927" s="122" t="s">
        <v>217</v>
      </c>
      <c r="R927" s="121" t="s">
        <v>4447</v>
      </c>
      <c r="S927" s="122">
        <v>1.96</v>
      </c>
      <c r="T927" s="122" t="s">
        <v>2826</v>
      </c>
    </row>
    <row r="928" spans="7:20" s="145" customFormat="1" hidden="1">
      <c r="G928" s="152"/>
      <c r="M928" s="114" t="s">
        <v>1497</v>
      </c>
      <c r="N928" s="118">
        <v>1.8</v>
      </c>
      <c r="O928" s="118">
        <v>13.8</v>
      </c>
      <c r="P928" s="119">
        <f t="shared" si="17"/>
        <v>1.36</v>
      </c>
      <c r="Q928" s="122" t="s">
        <v>450</v>
      </c>
      <c r="R928" s="121" t="s">
        <v>3902</v>
      </c>
      <c r="S928" s="122">
        <v>1.36</v>
      </c>
      <c r="T928" s="122" t="s">
        <v>1083</v>
      </c>
    </row>
    <row r="929" spans="7:20" s="145" customFormat="1" hidden="1">
      <c r="G929" s="152"/>
      <c r="M929" s="114" t="s">
        <v>1498</v>
      </c>
      <c r="N929" s="118">
        <v>1.7</v>
      </c>
      <c r="O929" s="118">
        <v>8.1</v>
      </c>
      <c r="P929" s="119">
        <f t="shared" si="17"/>
        <v>5.1100000000000003</v>
      </c>
      <c r="Q929" s="122" t="s">
        <v>1499</v>
      </c>
      <c r="R929" s="121" t="s">
        <v>3971</v>
      </c>
      <c r="S929" s="122">
        <v>5.1100000000000003</v>
      </c>
      <c r="T929" s="122" t="s">
        <v>982</v>
      </c>
    </row>
    <row r="930" spans="7:20" s="145" customFormat="1" hidden="1">
      <c r="G930" s="152"/>
      <c r="M930" s="114" t="s">
        <v>1618</v>
      </c>
      <c r="N930" s="118">
        <v>2.6</v>
      </c>
      <c r="O930" s="118">
        <v>6.7</v>
      </c>
      <c r="P930" s="119">
        <f t="shared" si="17"/>
        <v>4.03</v>
      </c>
      <c r="Q930" s="122" t="s">
        <v>1619</v>
      </c>
      <c r="R930" s="121" t="s">
        <v>4297</v>
      </c>
      <c r="S930" s="122">
        <v>4.03</v>
      </c>
      <c r="T930" s="122" t="s">
        <v>223</v>
      </c>
    </row>
    <row r="931" spans="7:20" s="145" customFormat="1" hidden="1">
      <c r="G931" s="152"/>
      <c r="M931" s="114" t="s">
        <v>1620</v>
      </c>
      <c r="N931" s="118">
        <v>6.4</v>
      </c>
      <c r="O931" s="118">
        <v>12.9</v>
      </c>
      <c r="P931" s="119">
        <f t="shared" si="17"/>
        <v>3.86</v>
      </c>
      <c r="Q931" s="122" t="s">
        <v>1621</v>
      </c>
      <c r="R931" s="121" t="s">
        <v>4468</v>
      </c>
      <c r="S931" s="122">
        <v>3.86</v>
      </c>
      <c r="T931" s="122" t="s">
        <v>2893</v>
      </c>
    </row>
    <row r="932" spans="7:20" s="145" customFormat="1" hidden="1">
      <c r="G932" s="152"/>
      <c r="M932" s="114" t="s">
        <v>1622</v>
      </c>
      <c r="N932" s="118">
        <v>6.3</v>
      </c>
      <c r="O932" s="118">
        <v>12.8</v>
      </c>
      <c r="P932" s="119">
        <f t="shared" si="17"/>
        <v>5.07</v>
      </c>
      <c r="Q932" s="122" t="s">
        <v>745</v>
      </c>
      <c r="R932" s="121" t="s">
        <v>3945</v>
      </c>
      <c r="S932" s="122">
        <v>5.07</v>
      </c>
      <c r="T932" s="122" t="s">
        <v>618</v>
      </c>
    </row>
    <row r="933" spans="7:20" s="145" customFormat="1" hidden="1">
      <c r="G933" s="152"/>
      <c r="M933" s="114" t="s">
        <v>1623</v>
      </c>
      <c r="N933" s="118">
        <v>7.9</v>
      </c>
      <c r="O933" s="118">
        <v>17.8</v>
      </c>
      <c r="P933" s="119">
        <f t="shared" si="17"/>
        <v>5.2</v>
      </c>
      <c r="Q933" s="122" t="s">
        <v>1624</v>
      </c>
      <c r="R933" s="121" t="s">
        <v>4026</v>
      </c>
      <c r="S933" s="122">
        <v>5.2</v>
      </c>
      <c r="T933" s="122" t="s">
        <v>234</v>
      </c>
    </row>
    <row r="934" spans="7:20" s="145" customFormat="1" hidden="1">
      <c r="G934" s="152"/>
      <c r="M934" s="114" t="s">
        <v>1625</v>
      </c>
      <c r="N934" s="118">
        <v>5.9</v>
      </c>
      <c r="O934" s="118">
        <v>14.3</v>
      </c>
      <c r="P934" s="119">
        <f t="shared" si="17"/>
        <v>2.9</v>
      </c>
      <c r="Q934" s="122" t="s">
        <v>1626</v>
      </c>
      <c r="R934" s="121" t="s">
        <v>4024</v>
      </c>
      <c r="S934" s="122">
        <v>2.9</v>
      </c>
      <c r="T934" s="122" t="s">
        <v>558</v>
      </c>
    </row>
    <row r="935" spans="7:20" s="145" customFormat="1" hidden="1">
      <c r="G935" s="152"/>
      <c r="M935" s="114" t="s">
        <v>1509</v>
      </c>
      <c r="N935" s="118">
        <v>5.9</v>
      </c>
      <c r="O935" s="118">
        <v>12.6</v>
      </c>
      <c r="P935" s="119">
        <f t="shared" si="17"/>
        <v>3.8</v>
      </c>
      <c r="Q935" s="122" t="s">
        <v>875</v>
      </c>
      <c r="R935" s="121" t="s">
        <v>3783</v>
      </c>
      <c r="S935" s="122">
        <v>3.8</v>
      </c>
      <c r="T935" s="122" t="s">
        <v>670</v>
      </c>
    </row>
    <row r="936" spans="7:20" s="145" customFormat="1" hidden="1">
      <c r="G936" s="152"/>
      <c r="M936" s="114" t="s">
        <v>1510</v>
      </c>
      <c r="N936" s="118">
        <v>7.7</v>
      </c>
      <c r="O936" s="118">
        <v>20.100000000000001</v>
      </c>
      <c r="P936" s="119">
        <f t="shared" si="17"/>
        <v>1.95</v>
      </c>
      <c r="Q936" s="122" t="s">
        <v>1511</v>
      </c>
      <c r="R936" s="121" t="s">
        <v>4200</v>
      </c>
      <c r="S936" s="122">
        <v>1.95</v>
      </c>
      <c r="T936" s="122" t="s">
        <v>1778</v>
      </c>
    </row>
    <row r="937" spans="7:20" s="145" customFormat="1" hidden="1">
      <c r="G937" s="152"/>
      <c r="M937" s="114" t="s">
        <v>1385</v>
      </c>
      <c r="N937" s="118">
        <v>7.7</v>
      </c>
      <c r="O937" s="118">
        <v>20.100000000000001</v>
      </c>
      <c r="P937" s="119">
        <f t="shared" si="17"/>
        <v>3.99</v>
      </c>
      <c r="Q937" s="122" t="s">
        <v>1263</v>
      </c>
      <c r="R937" s="121" t="s">
        <v>4556</v>
      </c>
      <c r="S937" s="122">
        <v>3.99</v>
      </c>
      <c r="T937" s="122" t="s">
        <v>2407</v>
      </c>
    </row>
    <row r="938" spans="7:20" s="145" customFormat="1" hidden="1">
      <c r="G938" s="152"/>
      <c r="M938" s="114" t="s">
        <v>1136</v>
      </c>
      <c r="N938" s="118">
        <v>5.6</v>
      </c>
      <c r="O938" s="118">
        <v>12.4</v>
      </c>
      <c r="P938" s="119">
        <f t="shared" si="17"/>
        <v>5.12</v>
      </c>
      <c r="Q938" s="122" t="s">
        <v>332</v>
      </c>
      <c r="R938" s="121" t="s">
        <v>3774</v>
      </c>
      <c r="S938" s="122">
        <v>5.12</v>
      </c>
      <c r="T938" s="122" t="s">
        <v>642</v>
      </c>
    </row>
    <row r="939" spans="7:20" s="145" customFormat="1" hidden="1">
      <c r="G939" s="152"/>
      <c r="M939" s="114" t="s">
        <v>1137</v>
      </c>
      <c r="N939" s="118">
        <v>5.6</v>
      </c>
      <c r="O939" s="118">
        <v>12.4</v>
      </c>
      <c r="P939" s="119">
        <f t="shared" si="17"/>
        <v>3.53</v>
      </c>
      <c r="Q939" s="122" t="s">
        <v>234</v>
      </c>
      <c r="R939" s="121" t="s">
        <v>4035</v>
      </c>
      <c r="S939" s="122">
        <v>3.53</v>
      </c>
      <c r="T939" s="122" t="s">
        <v>569</v>
      </c>
    </row>
    <row r="940" spans="7:20" s="145" customFormat="1" hidden="1">
      <c r="G940" s="152"/>
      <c r="M940" s="114" t="s">
        <v>1270</v>
      </c>
      <c r="N940" s="118">
        <v>9.6999999999999993</v>
      </c>
      <c r="O940" s="118">
        <v>21.8</v>
      </c>
      <c r="P940" s="119">
        <f t="shared" si="17"/>
        <v>1.82</v>
      </c>
      <c r="Q940" s="122" t="s">
        <v>190</v>
      </c>
      <c r="R940" s="121" t="s">
        <v>3725</v>
      </c>
      <c r="S940" s="122">
        <v>1.82</v>
      </c>
      <c r="T940" s="122" t="s">
        <v>3003</v>
      </c>
    </row>
    <row r="941" spans="7:20" s="145" customFormat="1" hidden="1">
      <c r="G941" s="152"/>
      <c r="M941" s="114" t="s">
        <v>1390</v>
      </c>
      <c r="N941" s="118">
        <v>10.5</v>
      </c>
      <c r="O941" s="118">
        <v>4.8</v>
      </c>
      <c r="P941" s="119">
        <f t="shared" si="17"/>
        <v>4.87</v>
      </c>
      <c r="Q941" s="122" t="s">
        <v>586</v>
      </c>
      <c r="R941" s="121" t="s">
        <v>3910</v>
      </c>
      <c r="S941" s="122">
        <v>4.87</v>
      </c>
      <c r="T941" s="122" t="s">
        <v>1798</v>
      </c>
    </row>
    <row r="942" spans="7:20" s="145" customFormat="1" hidden="1">
      <c r="G942" s="152"/>
      <c r="M942" s="114" t="s">
        <v>1391</v>
      </c>
      <c r="N942" s="118">
        <v>14.6</v>
      </c>
      <c r="O942" s="118">
        <v>4.5999999999999996</v>
      </c>
      <c r="P942" s="119">
        <f t="shared" si="17"/>
        <v>2.25</v>
      </c>
      <c r="Q942" s="122" t="s">
        <v>1392</v>
      </c>
      <c r="R942" s="121" t="s">
        <v>4034</v>
      </c>
      <c r="S942" s="122">
        <v>2.25</v>
      </c>
      <c r="T942" s="122" t="s">
        <v>997</v>
      </c>
    </row>
    <row r="943" spans="7:20" s="145" customFormat="1" hidden="1">
      <c r="G943" s="152"/>
      <c r="M943" s="114" t="s">
        <v>1271</v>
      </c>
      <c r="N943" s="118">
        <v>27.4</v>
      </c>
      <c r="O943" s="118">
        <v>2</v>
      </c>
      <c r="P943" s="119">
        <f t="shared" si="17"/>
        <v>5.2</v>
      </c>
      <c r="Q943" s="122" t="s">
        <v>240</v>
      </c>
      <c r="R943" s="121" t="s">
        <v>4397</v>
      </c>
      <c r="S943" s="122">
        <v>5.2</v>
      </c>
      <c r="T943" s="122" t="s">
        <v>468</v>
      </c>
    </row>
    <row r="944" spans="7:20" s="145" customFormat="1" hidden="1">
      <c r="G944" s="152"/>
      <c r="M944" s="114" t="s">
        <v>1393</v>
      </c>
      <c r="N944" s="118">
        <v>12.4</v>
      </c>
      <c r="O944" s="118">
        <v>4.9000000000000004</v>
      </c>
      <c r="P944" s="119">
        <f t="shared" si="17"/>
        <v>4.9000000000000004</v>
      </c>
      <c r="Q944" s="122" t="s">
        <v>240</v>
      </c>
      <c r="R944" s="121" t="s">
        <v>4001</v>
      </c>
      <c r="S944" s="122">
        <v>4.9000000000000004</v>
      </c>
      <c r="T944" s="122" t="s">
        <v>466</v>
      </c>
    </row>
    <row r="945" spans="7:20" s="145" customFormat="1" hidden="1">
      <c r="G945" s="152"/>
      <c r="M945" s="114" t="s">
        <v>1394</v>
      </c>
      <c r="N945" s="118">
        <v>18.5</v>
      </c>
      <c r="O945" s="118">
        <v>2.6</v>
      </c>
      <c r="P945" s="119">
        <f t="shared" si="17"/>
        <v>4.9000000000000004</v>
      </c>
      <c r="Q945" s="122" t="s">
        <v>1244</v>
      </c>
      <c r="R945" s="121" t="s">
        <v>4122</v>
      </c>
      <c r="S945" s="122">
        <v>4.9000000000000004</v>
      </c>
      <c r="T945" s="122" t="s">
        <v>466</v>
      </c>
    </row>
    <row r="946" spans="7:20" s="145" customFormat="1" hidden="1">
      <c r="G946" s="152"/>
      <c r="M946" s="114" t="s">
        <v>1401</v>
      </c>
      <c r="N946" s="118">
        <v>19.600000000000001</v>
      </c>
      <c r="O946" s="118">
        <v>2.7</v>
      </c>
      <c r="P946" s="119">
        <f t="shared" si="17"/>
        <v>5.2</v>
      </c>
      <c r="Q946" s="122" t="s">
        <v>751</v>
      </c>
      <c r="R946" s="121" t="s">
        <v>3896</v>
      </c>
      <c r="S946" s="122">
        <v>5.2</v>
      </c>
      <c r="T946" s="122" t="s">
        <v>468</v>
      </c>
    </row>
    <row r="947" spans="7:20" s="145" customFormat="1" hidden="1">
      <c r="G947" s="152"/>
      <c r="M947" s="114" t="s">
        <v>1402</v>
      </c>
      <c r="N947" s="118">
        <v>12.1</v>
      </c>
      <c r="O947" s="118">
        <v>5.4</v>
      </c>
      <c r="P947" s="119">
        <f t="shared" si="17"/>
        <v>5.2</v>
      </c>
      <c r="Q947" s="122" t="s">
        <v>602</v>
      </c>
      <c r="R947" s="121" t="s">
        <v>4298</v>
      </c>
      <c r="S947" s="122">
        <v>5.2</v>
      </c>
      <c r="T947" s="122" t="s">
        <v>468</v>
      </c>
    </row>
    <row r="948" spans="7:20" s="145" customFormat="1" hidden="1">
      <c r="G948" s="152"/>
      <c r="M948" s="114" t="s">
        <v>1403</v>
      </c>
      <c r="N948" s="118">
        <v>8.5</v>
      </c>
      <c r="O948" s="118">
        <v>18.2</v>
      </c>
      <c r="P948" s="119">
        <f t="shared" si="17"/>
        <v>4.5999999999999996</v>
      </c>
      <c r="Q948" s="122" t="s">
        <v>1404</v>
      </c>
      <c r="R948" s="121" t="s">
        <v>4273</v>
      </c>
      <c r="S948" s="122">
        <v>4.5999999999999996</v>
      </c>
      <c r="T948" s="122" t="s">
        <v>377</v>
      </c>
    </row>
    <row r="949" spans="7:20" s="145" customFormat="1" hidden="1">
      <c r="G949" s="152"/>
      <c r="M949" s="114" t="s">
        <v>1533</v>
      </c>
      <c r="N949" s="118">
        <v>11.7</v>
      </c>
      <c r="O949" s="118">
        <v>2.5</v>
      </c>
      <c r="P949" s="119">
        <f t="shared" si="17"/>
        <v>4</v>
      </c>
      <c r="Q949" s="122" t="s">
        <v>692</v>
      </c>
      <c r="R949" s="121" t="s">
        <v>4145</v>
      </c>
      <c r="S949" s="122">
        <v>4</v>
      </c>
      <c r="T949" s="122" t="s">
        <v>283</v>
      </c>
    </row>
    <row r="950" spans="7:20" s="145" customFormat="1" hidden="1">
      <c r="G950" s="152"/>
      <c r="M950" s="114" t="s">
        <v>1534</v>
      </c>
      <c r="N950" s="118">
        <v>18.600000000000001</v>
      </c>
      <c r="O950" s="118">
        <v>5.5</v>
      </c>
      <c r="P950" s="119">
        <f t="shared" si="17"/>
        <v>4.8</v>
      </c>
      <c r="Q950" s="122" t="s">
        <v>377</v>
      </c>
      <c r="R950" s="121" t="s">
        <v>4276</v>
      </c>
      <c r="S950" s="122">
        <v>4.8</v>
      </c>
      <c r="T950" s="122" t="s">
        <v>728</v>
      </c>
    </row>
    <row r="951" spans="7:20" s="145" customFormat="1" hidden="1">
      <c r="G951" s="152"/>
      <c r="M951" s="114" t="s">
        <v>1407</v>
      </c>
      <c r="N951" s="118">
        <v>8.8000000000000007</v>
      </c>
      <c r="O951" s="118">
        <v>1.5</v>
      </c>
      <c r="P951" s="119">
        <f t="shared" si="17"/>
        <v>3.83</v>
      </c>
      <c r="Q951" s="122" t="s">
        <v>1408</v>
      </c>
      <c r="R951" s="121" t="s">
        <v>3783</v>
      </c>
      <c r="S951" s="122">
        <v>3.83</v>
      </c>
      <c r="T951" s="122" t="s">
        <v>2507</v>
      </c>
    </row>
    <row r="952" spans="7:20" s="145" customFormat="1" hidden="1">
      <c r="G952" s="152"/>
      <c r="M952" s="114" t="s">
        <v>1409</v>
      </c>
      <c r="N952" s="118">
        <v>1.8</v>
      </c>
      <c r="O952" s="118">
        <v>9.6</v>
      </c>
      <c r="P952" s="119">
        <f t="shared" si="17"/>
        <v>5.0999999999999996</v>
      </c>
      <c r="Q952" s="122" t="s">
        <v>503</v>
      </c>
      <c r="R952" s="121" t="s">
        <v>4218</v>
      </c>
      <c r="S952" s="122">
        <v>5.0999999999999996</v>
      </c>
      <c r="T952" s="122" t="s">
        <v>234</v>
      </c>
    </row>
    <row r="953" spans="7:20" s="145" customFormat="1" hidden="1">
      <c r="G953" s="152"/>
      <c r="M953" s="114" t="s">
        <v>1410</v>
      </c>
      <c r="N953" s="118">
        <v>2.6</v>
      </c>
      <c r="O953" s="118">
        <v>9.3000000000000007</v>
      </c>
      <c r="P953" s="119">
        <f t="shared" si="17"/>
        <v>4.8</v>
      </c>
      <c r="Q953" s="122" t="s">
        <v>1411</v>
      </c>
      <c r="R953" s="121" t="s">
        <v>4447</v>
      </c>
      <c r="S953" s="122">
        <v>4.8</v>
      </c>
      <c r="T953" s="122" t="s">
        <v>728</v>
      </c>
    </row>
    <row r="954" spans="7:20" s="145" customFormat="1" hidden="1">
      <c r="G954" s="152"/>
      <c r="M954" s="114" t="s">
        <v>1538</v>
      </c>
      <c r="N954" s="118">
        <v>7.5</v>
      </c>
      <c r="O954" s="118">
        <v>6.5</v>
      </c>
      <c r="P954" s="119">
        <f t="shared" si="17"/>
        <v>1.72</v>
      </c>
      <c r="Q954" s="122" t="s">
        <v>1539</v>
      </c>
      <c r="R954" s="121" t="s">
        <v>4032</v>
      </c>
      <c r="S954" s="122">
        <v>1.72</v>
      </c>
      <c r="T954" s="122" t="s">
        <v>4004</v>
      </c>
    </row>
    <row r="955" spans="7:20" s="145" customFormat="1" hidden="1">
      <c r="G955" s="152"/>
      <c r="M955" s="114" t="s">
        <v>1540</v>
      </c>
      <c r="N955" s="118">
        <v>6.3</v>
      </c>
      <c r="O955" s="118">
        <v>5.9</v>
      </c>
      <c r="P955" s="119">
        <f t="shared" si="17"/>
        <v>1.72</v>
      </c>
      <c r="Q955" s="122" t="s">
        <v>670</v>
      </c>
      <c r="R955" s="121" t="s">
        <v>4035</v>
      </c>
      <c r="S955" s="122">
        <v>1.72</v>
      </c>
      <c r="T955" s="122" t="s">
        <v>4004</v>
      </c>
    </row>
    <row r="956" spans="7:20" s="145" customFormat="1" hidden="1">
      <c r="G956" s="152"/>
      <c r="M956" s="114" t="s">
        <v>1665</v>
      </c>
      <c r="N956" s="118">
        <v>5.4</v>
      </c>
      <c r="O956" s="118">
        <v>4.7</v>
      </c>
      <c r="P956" s="119">
        <f t="shared" si="17"/>
        <v>3.73</v>
      </c>
      <c r="Q956" s="122" t="s">
        <v>1416</v>
      </c>
      <c r="R956" s="121" t="s">
        <v>4418</v>
      </c>
      <c r="S956" s="122">
        <v>3.73</v>
      </c>
      <c r="T956" s="122" t="s">
        <v>2893</v>
      </c>
    </row>
    <row r="957" spans="7:20" s="145" customFormat="1" hidden="1">
      <c r="G957" s="152"/>
      <c r="M957" s="114" t="s">
        <v>1541</v>
      </c>
      <c r="N957" s="118">
        <v>5.3</v>
      </c>
      <c r="O957" s="118">
        <v>4.7</v>
      </c>
      <c r="P957" s="119">
        <f t="shared" si="17"/>
        <v>3.86</v>
      </c>
      <c r="Q957" s="122" t="s">
        <v>1123</v>
      </c>
      <c r="R957" s="121" t="s">
        <v>4298</v>
      </c>
      <c r="S957" s="122">
        <v>3.86</v>
      </c>
      <c r="T957" s="122" t="s">
        <v>1336</v>
      </c>
    </row>
    <row r="958" spans="7:20" s="145" customFormat="1" hidden="1">
      <c r="G958" s="152"/>
      <c r="M958" s="114" t="s">
        <v>1542</v>
      </c>
      <c r="N958" s="118">
        <v>9.1</v>
      </c>
      <c r="O958" s="118">
        <v>1.4</v>
      </c>
      <c r="P958" s="119">
        <f t="shared" si="17"/>
        <v>4.09</v>
      </c>
      <c r="Q958" s="120" t="s">
        <v>147</v>
      </c>
      <c r="R958" s="121" t="s">
        <v>3902</v>
      </c>
      <c r="S958" s="122">
        <v>4.09</v>
      </c>
      <c r="T958" s="122" t="s">
        <v>3390</v>
      </c>
    </row>
    <row r="959" spans="7:20" s="145" customFormat="1" hidden="1">
      <c r="G959" s="152"/>
      <c r="M959" s="114" t="s">
        <v>1543</v>
      </c>
      <c r="N959" s="118">
        <v>12.4</v>
      </c>
      <c r="O959" s="118">
        <v>1.5</v>
      </c>
      <c r="P959" s="119">
        <f t="shared" si="17"/>
        <v>1.36</v>
      </c>
      <c r="Q959" s="122" t="s">
        <v>1544</v>
      </c>
      <c r="R959" s="121" t="s">
        <v>3728</v>
      </c>
      <c r="S959" s="122">
        <v>1.36</v>
      </c>
      <c r="T959" s="122" t="s">
        <v>1262</v>
      </c>
    </row>
    <row r="960" spans="7:20" s="145" customFormat="1" hidden="1">
      <c r="G960" s="152"/>
      <c r="M960" s="114" t="s">
        <v>1545</v>
      </c>
      <c r="N960" s="118">
        <v>11.3</v>
      </c>
      <c r="O960" s="118">
        <v>1.9</v>
      </c>
      <c r="P960" s="119">
        <f t="shared" si="17"/>
        <v>2.63</v>
      </c>
      <c r="Q960" s="122" t="s">
        <v>1336</v>
      </c>
      <c r="R960" s="121" t="s">
        <v>3918</v>
      </c>
      <c r="S960" s="122">
        <v>2.63</v>
      </c>
      <c r="T960" s="122" t="s">
        <v>1734</v>
      </c>
    </row>
    <row r="961" spans="7:20" s="145" customFormat="1" hidden="1">
      <c r="G961" s="152"/>
      <c r="M961" s="114" t="s">
        <v>1421</v>
      </c>
      <c r="N961" s="118">
        <v>1.7</v>
      </c>
      <c r="O961" s="118">
        <v>4.4000000000000004</v>
      </c>
      <c r="P961" s="119">
        <f t="shared" si="17"/>
        <v>4.03</v>
      </c>
      <c r="Q961" s="122" t="s">
        <v>1422</v>
      </c>
      <c r="R961" s="121" t="s">
        <v>3932</v>
      </c>
      <c r="S961" s="122">
        <v>4.03</v>
      </c>
      <c r="T961" s="122" t="s">
        <v>3629</v>
      </c>
    </row>
    <row r="962" spans="7:20" s="145" customFormat="1" hidden="1">
      <c r="G962" s="152"/>
      <c r="M962" s="114" t="s">
        <v>1678</v>
      </c>
      <c r="N962" s="118">
        <v>11.4</v>
      </c>
      <c r="O962" s="118">
        <v>4.2</v>
      </c>
      <c r="P962" s="119">
        <f t="shared" si="17"/>
        <v>3.69</v>
      </c>
      <c r="Q962" s="122" t="s">
        <v>694</v>
      </c>
      <c r="R962" s="121" t="s">
        <v>4152</v>
      </c>
      <c r="S962" s="122">
        <v>3.69</v>
      </c>
      <c r="T962" s="122" t="s">
        <v>335</v>
      </c>
    </row>
    <row r="963" spans="7:20" s="145" customFormat="1" hidden="1">
      <c r="G963" s="152"/>
      <c r="M963" s="114" t="s">
        <v>1679</v>
      </c>
      <c r="N963" s="118">
        <v>11.4</v>
      </c>
      <c r="O963" s="118">
        <v>4.2</v>
      </c>
      <c r="P963" s="119">
        <f t="shared" si="17"/>
        <v>3.63</v>
      </c>
      <c r="Q963" s="122" t="s">
        <v>1680</v>
      </c>
      <c r="R963" s="121" t="s">
        <v>3906</v>
      </c>
      <c r="S963" s="122">
        <v>3.63</v>
      </c>
      <c r="T963" s="122" t="s">
        <v>2472</v>
      </c>
    </row>
    <row r="964" spans="7:20" s="145" customFormat="1" hidden="1">
      <c r="G964" s="152"/>
      <c r="M964" s="114" t="s">
        <v>1551</v>
      </c>
      <c r="N964" s="118">
        <v>1.6</v>
      </c>
      <c r="O964" s="118">
        <v>4.5999999999999996</v>
      </c>
      <c r="P964" s="119">
        <f t="shared" si="17"/>
        <v>3.9</v>
      </c>
      <c r="Q964" s="122" t="s">
        <v>1552</v>
      </c>
      <c r="R964" s="121" t="s">
        <v>4447</v>
      </c>
      <c r="S964" s="122">
        <v>3.9</v>
      </c>
      <c r="T964" s="122" t="s">
        <v>2524</v>
      </c>
    </row>
    <row r="965" spans="7:20" s="145" customFormat="1" hidden="1">
      <c r="G965" s="152"/>
      <c r="M965" s="114" t="s">
        <v>1553</v>
      </c>
      <c r="N965" s="118">
        <v>7.1</v>
      </c>
      <c r="O965" s="118">
        <v>20.9</v>
      </c>
      <c r="P965" s="119">
        <f t="shared" si="17"/>
        <v>1.72</v>
      </c>
      <c r="Q965" s="122" t="s">
        <v>1554</v>
      </c>
      <c r="R965" s="121" t="s">
        <v>3946</v>
      </c>
      <c r="S965" s="122">
        <v>1.72</v>
      </c>
      <c r="T965" s="122" t="s">
        <v>2826</v>
      </c>
    </row>
    <row r="966" spans="7:20" s="145" customFormat="1" hidden="1">
      <c r="G966" s="152"/>
      <c r="M966" s="114" t="s">
        <v>1555</v>
      </c>
      <c r="N966" s="118">
        <v>7.4</v>
      </c>
      <c r="O966" s="118">
        <v>21.9</v>
      </c>
      <c r="P966" s="119">
        <f t="shared" si="17"/>
        <v>3.9</v>
      </c>
      <c r="Q966" s="122" t="s">
        <v>1485</v>
      </c>
      <c r="R966" s="121" t="s">
        <v>4450</v>
      </c>
      <c r="S966" s="122">
        <v>3.9</v>
      </c>
      <c r="T966" s="122" t="s">
        <v>283</v>
      </c>
    </row>
    <row r="967" spans="7:20" s="145" customFormat="1" hidden="1">
      <c r="G967" s="152"/>
      <c r="M967" s="114" t="s">
        <v>1556</v>
      </c>
      <c r="N967" s="118">
        <v>14.4</v>
      </c>
      <c r="O967" s="118">
        <v>3.9</v>
      </c>
      <c r="P967" s="119">
        <f t="shared" si="17"/>
        <v>3.9</v>
      </c>
      <c r="Q967" s="122" t="s">
        <v>1557</v>
      </c>
      <c r="R967" s="121" t="s">
        <v>4298</v>
      </c>
      <c r="S967" s="122">
        <v>3.9</v>
      </c>
      <c r="T967" s="122" t="s">
        <v>283</v>
      </c>
    </row>
    <row r="968" spans="7:20" s="145" customFormat="1" hidden="1">
      <c r="G968" s="152"/>
      <c r="M968" s="114" t="s">
        <v>1558</v>
      </c>
      <c r="N968" s="118">
        <v>19.8</v>
      </c>
      <c r="O968" s="118">
        <v>2.7</v>
      </c>
      <c r="P968" s="119">
        <f t="shared" si="17"/>
        <v>3.7</v>
      </c>
      <c r="Q968" s="122" t="s">
        <v>1690</v>
      </c>
      <c r="R968" s="121" t="s">
        <v>3734</v>
      </c>
      <c r="S968" s="122">
        <v>3.7</v>
      </c>
      <c r="T968" s="122" t="s">
        <v>452</v>
      </c>
    </row>
    <row r="969" spans="7:20" s="145" customFormat="1" hidden="1">
      <c r="G969" s="152"/>
      <c r="M969" s="114" t="s">
        <v>1691</v>
      </c>
      <c r="N969" s="118">
        <v>15.5</v>
      </c>
      <c r="O969" s="118">
        <v>5.5</v>
      </c>
      <c r="P969" s="119">
        <f t="shared" si="17"/>
        <v>3.8</v>
      </c>
      <c r="Q969" s="122" t="s">
        <v>1692</v>
      </c>
      <c r="R969" s="121" t="s">
        <v>4299</v>
      </c>
      <c r="S969" s="122">
        <v>3.8</v>
      </c>
      <c r="T969" s="122" t="s">
        <v>223</v>
      </c>
    </row>
    <row r="970" spans="7:20" s="145" customFormat="1" hidden="1">
      <c r="G970" s="152"/>
      <c r="M970" s="114" t="s">
        <v>1693</v>
      </c>
      <c r="N970" s="118">
        <v>4.8</v>
      </c>
      <c r="O970" s="118">
        <v>10.1</v>
      </c>
      <c r="P970" s="119">
        <f t="shared" ref="P970:P1033" si="18">SUM(S970:T970)</f>
        <v>4</v>
      </c>
      <c r="Q970" s="122" t="s">
        <v>450</v>
      </c>
      <c r="R970" s="121" t="s">
        <v>4042</v>
      </c>
      <c r="S970" s="122">
        <v>4</v>
      </c>
      <c r="T970" s="122" t="s">
        <v>338</v>
      </c>
    </row>
    <row r="971" spans="7:20" s="145" customFormat="1" hidden="1">
      <c r="G971" s="152"/>
      <c r="M971" s="114" t="s">
        <v>1694</v>
      </c>
      <c r="N971" s="118">
        <v>3.2</v>
      </c>
      <c r="O971" s="118">
        <v>8.5</v>
      </c>
      <c r="P971" s="119">
        <f t="shared" si="18"/>
        <v>4.9000000000000004</v>
      </c>
      <c r="Q971" s="122" t="s">
        <v>606</v>
      </c>
      <c r="R971" s="121" t="s">
        <v>4300</v>
      </c>
      <c r="S971" s="122">
        <v>4.9000000000000004</v>
      </c>
      <c r="T971" s="122" t="s">
        <v>719</v>
      </c>
    </row>
    <row r="972" spans="7:20" s="145" customFormat="1" hidden="1">
      <c r="G972" s="152"/>
      <c r="M972" s="114" t="s">
        <v>1695</v>
      </c>
      <c r="N972" s="118">
        <v>4.3</v>
      </c>
      <c r="O972" s="118">
        <v>10.6</v>
      </c>
      <c r="P972" s="119">
        <f t="shared" si="18"/>
        <v>4.93</v>
      </c>
      <c r="Q972" s="122" t="s">
        <v>1696</v>
      </c>
      <c r="R972" s="121" t="s">
        <v>4077</v>
      </c>
      <c r="S972" s="122">
        <v>4.93</v>
      </c>
      <c r="T972" s="122" t="s">
        <v>857</v>
      </c>
    </row>
    <row r="973" spans="7:20" s="145" customFormat="1" hidden="1">
      <c r="G973" s="152"/>
      <c r="M973" s="114" t="s">
        <v>1570</v>
      </c>
      <c r="N973" s="118">
        <v>4.3</v>
      </c>
      <c r="O973" s="118">
        <v>10.6</v>
      </c>
      <c r="P973" s="119">
        <f t="shared" si="18"/>
        <v>4.9000000000000004</v>
      </c>
      <c r="Q973" s="122" t="s">
        <v>1571</v>
      </c>
      <c r="R973" s="121" t="s">
        <v>3935</v>
      </c>
      <c r="S973" s="122">
        <v>4.9000000000000004</v>
      </c>
      <c r="T973" s="122" t="s">
        <v>719</v>
      </c>
    </row>
    <row r="974" spans="7:20" s="145" customFormat="1" hidden="1">
      <c r="G974" s="152"/>
      <c r="M974" s="114" t="s">
        <v>1572</v>
      </c>
      <c r="N974" s="118">
        <v>5.7</v>
      </c>
      <c r="O974" s="118">
        <v>14.8</v>
      </c>
      <c r="P974" s="119">
        <f t="shared" si="18"/>
        <v>4.45</v>
      </c>
      <c r="Q974" s="122" t="s">
        <v>213</v>
      </c>
      <c r="R974" s="121" t="s">
        <v>4035</v>
      </c>
      <c r="S974" s="122">
        <v>4.45</v>
      </c>
      <c r="T974" s="122" t="s">
        <v>1263</v>
      </c>
    </row>
    <row r="975" spans="7:20" s="145" customFormat="1" hidden="1">
      <c r="G975" s="152"/>
      <c r="M975" s="114" t="s">
        <v>1455</v>
      </c>
      <c r="N975" s="118">
        <v>4.4000000000000004</v>
      </c>
      <c r="O975" s="120">
        <v>9.6999999999999993</v>
      </c>
      <c r="P975" s="119">
        <f t="shared" si="18"/>
        <v>1.69</v>
      </c>
      <c r="Q975" s="122" t="s">
        <v>234</v>
      </c>
      <c r="R975" s="121" t="s">
        <v>4560</v>
      </c>
      <c r="S975" s="122">
        <v>1.69</v>
      </c>
      <c r="T975" s="122" t="s">
        <v>2826</v>
      </c>
    </row>
    <row r="976" spans="7:20" s="145" customFormat="1" hidden="1">
      <c r="G976" s="152"/>
      <c r="M976" s="114" t="s">
        <v>1207</v>
      </c>
      <c r="N976" s="118">
        <v>7.2</v>
      </c>
      <c r="O976" s="118">
        <v>19.3</v>
      </c>
      <c r="P976" s="119">
        <f t="shared" si="18"/>
        <v>2.94</v>
      </c>
      <c r="Q976" s="122" t="s">
        <v>503</v>
      </c>
      <c r="R976" s="121" t="s">
        <v>3908</v>
      </c>
      <c r="S976" s="122">
        <v>2.94</v>
      </c>
      <c r="T976" s="122" t="s">
        <v>217</v>
      </c>
    </row>
    <row r="977" spans="7:20" s="145" customFormat="1" hidden="1">
      <c r="G977" s="152"/>
      <c r="M977" s="114" t="s">
        <v>1208</v>
      </c>
      <c r="N977" s="118">
        <v>7.6</v>
      </c>
      <c r="O977" s="118">
        <v>19.3</v>
      </c>
      <c r="P977" s="119">
        <f t="shared" si="18"/>
        <v>1.38</v>
      </c>
      <c r="Q977" s="122" t="s">
        <v>1209</v>
      </c>
      <c r="R977" s="121" t="s">
        <v>3970</v>
      </c>
      <c r="S977" s="122">
        <v>1.38</v>
      </c>
      <c r="T977" s="122" t="s">
        <v>4008</v>
      </c>
    </row>
    <row r="978" spans="7:20" s="145" customFormat="1" hidden="1">
      <c r="G978" s="152"/>
      <c r="M978" s="114" t="s">
        <v>1331</v>
      </c>
      <c r="N978" s="118">
        <v>7.6</v>
      </c>
      <c r="O978" s="118">
        <v>19.2</v>
      </c>
      <c r="P978" s="119">
        <f t="shared" si="18"/>
        <v>3.05</v>
      </c>
      <c r="Q978" s="122" t="s">
        <v>857</v>
      </c>
      <c r="R978" s="121" t="s">
        <v>22</v>
      </c>
      <c r="S978" s="122">
        <v>3.05</v>
      </c>
      <c r="T978" s="122" t="s">
        <v>1955</v>
      </c>
    </row>
    <row r="979" spans="7:20" s="145" customFormat="1" hidden="1">
      <c r="G979" s="152"/>
      <c r="M979" s="114" t="s">
        <v>1464</v>
      </c>
      <c r="N979" s="118">
        <v>6.5</v>
      </c>
      <c r="O979" s="118">
        <v>17</v>
      </c>
      <c r="P979" s="119">
        <f t="shared" si="18"/>
        <v>4.76</v>
      </c>
      <c r="Q979" s="122" t="s">
        <v>1465</v>
      </c>
      <c r="R979" s="121" t="s">
        <v>4274</v>
      </c>
      <c r="S979" s="120">
        <v>4.76</v>
      </c>
      <c r="T979" s="120" t="s">
        <v>977</v>
      </c>
    </row>
    <row r="980" spans="7:20" s="145" customFormat="1" hidden="1">
      <c r="G980" s="152"/>
      <c r="M980" s="114" t="s">
        <v>1333</v>
      </c>
      <c r="N980" s="118">
        <v>5.7</v>
      </c>
      <c r="O980" s="118">
        <v>13.9</v>
      </c>
      <c r="P980" s="119">
        <f t="shared" si="18"/>
        <v>1.6</v>
      </c>
      <c r="Q980" s="122" t="s">
        <v>737</v>
      </c>
      <c r="R980" s="121" t="s">
        <v>4277</v>
      </c>
      <c r="S980" s="122">
        <v>1.6</v>
      </c>
      <c r="T980" s="122" t="s">
        <v>530</v>
      </c>
    </row>
    <row r="981" spans="7:20" s="145" customFormat="1" hidden="1">
      <c r="G981" s="152"/>
      <c r="M981" s="114" t="s">
        <v>1582</v>
      </c>
      <c r="N981" s="118">
        <v>7.8</v>
      </c>
      <c r="O981" s="118">
        <v>12.3</v>
      </c>
      <c r="P981" s="119">
        <f t="shared" si="18"/>
        <v>3.9</v>
      </c>
      <c r="Q981" s="122" t="s">
        <v>213</v>
      </c>
      <c r="R981" s="121" t="s">
        <v>4462</v>
      </c>
      <c r="S981" s="122">
        <v>3.9</v>
      </c>
      <c r="T981" s="122" t="s">
        <v>338</v>
      </c>
    </row>
    <row r="982" spans="7:20" s="145" customFormat="1" hidden="1">
      <c r="G982" s="152"/>
      <c r="M982" s="114" t="s">
        <v>1466</v>
      </c>
      <c r="N982" s="118">
        <v>5.6</v>
      </c>
      <c r="O982" s="120">
        <v>11.2</v>
      </c>
      <c r="P982" s="119">
        <f t="shared" si="18"/>
        <v>3.3</v>
      </c>
      <c r="Q982" s="122" t="s">
        <v>468</v>
      </c>
      <c r="R982" s="121" t="s">
        <v>3898</v>
      </c>
      <c r="S982" s="122">
        <v>3.3</v>
      </c>
      <c r="T982" s="122" t="s">
        <v>548</v>
      </c>
    </row>
    <row r="983" spans="7:20" s="145" customFormat="1" hidden="1">
      <c r="G983" s="152"/>
      <c r="M983" s="114" t="s">
        <v>1467</v>
      </c>
      <c r="N983" s="118">
        <v>4.2</v>
      </c>
      <c r="O983" s="118">
        <v>7.4</v>
      </c>
      <c r="P983" s="119">
        <f t="shared" si="18"/>
        <v>3.8</v>
      </c>
      <c r="Q983" s="122" t="s">
        <v>1468</v>
      </c>
      <c r="R983" s="121" t="s">
        <v>4320</v>
      </c>
      <c r="S983" s="122">
        <v>3.8</v>
      </c>
      <c r="T983" s="122" t="s">
        <v>283</v>
      </c>
    </row>
    <row r="984" spans="7:20" s="145" customFormat="1" hidden="1">
      <c r="G984" s="152"/>
      <c r="M984" s="114" t="s">
        <v>1469</v>
      </c>
      <c r="N984" s="118">
        <v>4.4000000000000004</v>
      </c>
      <c r="O984" s="118">
        <v>6.2</v>
      </c>
      <c r="P984" s="119">
        <f t="shared" si="18"/>
        <v>3.9</v>
      </c>
      <c r="Q984" s="122" t="s">
        <v>1470</v>
      </c>
      <c r="R984" s="121" t="s">
        <v>3969</v>
      </c>
      <c r="S984" s="122">
        <v>3.9</v>
      </c>
      <c r="T984" s="122" t="s">
        <v>338</v>
      </c>
    </row>
    <row r="985" spans="7:20" s="145" customFormat="1" hidden="1">
      <c r="G985" s="152"/>
      <c r="M985" s="114" t="s">
        <v>1472</v>
      </c>
      <c r="N985" s="118">
        <v>6</v>
      </c>
      <c r="O985" s="118">
        <v>13.2</v>
      </c>
      <c r="P985" s="119">
        <f t="shared" si="18"/>
        <v>3.8</v>
      </c>
      <c r="Q985" s="122" t="s">
        <v>1571</v>
      </c>
      <c r="R985" s="121" t="s">
        <v>3972</v>
      </c>
      <c r="S985" s="122">
        <v>3.8</v>
      </c>
      <c r="T985" s="122" t="s">
        <v>283</v>
      </c>
    </row>
    <row r="986" spans="7:20" s="145" customFormat="1" hidden="1">
      <c r="G986" s="152"/>
      <c r="M986" s="114" t="s">
        <v>1473</v>
      </c>
      <c r="N986" s="118">
        <v>4.2</v>
      </c>
      <c r="O986" s="118">
        <v>8.8000000000000007</v>
      </c>
      <c r="P986" s="119">
        <f t="shared" si="18"/>
        <v>5</v>
      </c>
      <c r="Q986" s="122" t="s">
        <v>247</v>
      </c>
      <c r="R986" s="121" t="s">
        <v>4320</v>
      </c>
      <c r="S986" s="122">
        <v>5</v>
      </c>
      <c r="T986" s="122" t="s">
        <v>468</v>
      </c>
    </row>
    <row r="987" spans="7:20" s="145" customFormat="1" hidden="1">
      <c r="G987" s="152"/>
      <c r="M987" s="114" t="s">
        <v>1474</v>
      </c>
      <c r="N987" s="118">
        <v>2.5</v>
      </c>
      <c r="O987" s="118">
        <v>10.199999999999999</v>
      </c>
      <c r="P987" s="119">
        <f t="shared" si="18"/>
        <v>4.7</v>
      </c>
      <c r="Q987" s="122" t="s">
        <v>728</v>
      </c>
      <c r="R987" s="121" t="s">
        <v>4249</v>
      </c>
      <c r="S987" s="122">
        <v>4.7</v>
      </c>
      <c r="T987" s="122" t="s">
        <v>466</v>
      </c>
    </row>
    <row r="988" spans="7:20" s="145" customFormat="1" hidden="1">
      <c r="G988" s="152"/>
      <c r="M988" s="114" t="s">
        <v>1475</v>
      </c>
      <c r="N988" s="118">
        <v>2.2999999999999998</v>
      </c>
      <c r="O988" s="118">
        <v>7.3</v>
      </c>
      <c r="P988" s="119">
        <f t="shared" si="18"/>
        <v>5</v>
      </c>
      <c r="Q988" s="122" t="s">
        <v>956</v>
      </c>
      <c r="R988" s="121" t="s">
        <v>4224</v>
      </c>
      <c r="S988" s="122">
        <v>5</v>
      </c>
      <c r="T988" s="122" t="s">
        <v>468</v>
      </c>
    </row>
    <row r="989" spans="7:20" s="145" customFormat="1" hidden="1">
      <c r="G989" s="152"/>
      <c r="M989" s="114" t="s">
        <v>1595</v>
      </c>
      <c r="N989" s="118">
        <v>6.9</v>
      </c>
      <c r="O989" s="118">
        <v>16.899999999999999</v>
      </c>
      <c r="P989" s="119">
        <f t="shared" si="18"/>
        <v>4.7</v>
      </c>
      <c r="Q989" s="122" t="s">
        <v>450</v>
      </c>
      <c r="R989" s="121" t="s">
        <v>3896</v>
      </c>
      <c r="S989" s="122">
        <v>4.7</v>
      </c>
      <c r="T989" s="122" t="s">
        <v>466</v>
      </c>
    </row>
    <row r="990" spans="7:20" s="145" customFormat="1" hidden="1">
      <c r="G990" s="152"/>
      <c r="M990" s="114" t="s">
        <v>1481</v>
      </c>
      <c r="N990" s="118">
        <v>4.5999999999999996</v>
      </c>
      <c r="O990" s="118">
        <v>13.5</v>
      </c>
      <c r="P990" s="119">
        <f t="shared" si="18"/>
        <v>1.98</v>
      </c>
      <c r="Q990" s="122" t="s">
        <v>1341</v>
      </c>
      <c r="R990" s="121" t="s">
        <v>3961</v>
      </c>
      <c r="S990" s="122">
        <v>1.98</v>
      </c>
      <c r="T990" s="122" t="s">
        <v>532</v>
      </c>
    </row>
    <row r="991" spans="7:20" s="145" customFormat="1" hidden="1">
      <c r="G991" s="152"/>
      <c r="M991" s="114" t="s">
        <v>1482</v>
      </c>
      <c r="N991" s="118">
        <v>4.5999999999999996</v>
      </c>
      <c r="O991" s="118">
        <v>13.5</v>
      </c>
      <c r="P991" s="119">
        <f t="shared" si="18"/>
        <v>3.87</v>
      </c>
      <c r="Q991" s="122" t="s">
        <v>751</v>
      </c>
      <c r="R991" s="121" t="s">
        <v>4042</v>
      </c>
      <c r="S991" s="122">
        <v>3.87</v>
      </c>
      <c r="T991" s="122" t="s">
        <v>3390</v>
      </c>
    </row>
    <row r="992" spans="7:20" s="145" customFormat="1" hidden="1">
      <c r="G992" s="152"/>
      <c r="M992" s="114" t="s">
        <v>1600</v>
      </c>
      <c r="N992" s="118">
        <v>2.7</v>
      </c>
      <c r="O992" s="118">
        <v>13</v>
      </c>
      <c r="P992" s="119">
        <f t="shared" si="18"/>
        <v>3.01</v>
      </c>
      <c r="Q992" s="122" t="s">
        <v>1626</v>
      </c>
      <c r="R992" s="121" t="s">
        <v>4560</v>
      </c>
      <c r="S992" s="122">
        <v>3.01</v>
      </c>
      <c r="T992" s="122" t="s">
        <v>1404</v>
      </c>
    </row>
    <row r="993" spans="7:20" s="145" customFormat="1" hidden="1">
      <c r="G993" s="152"/>
      <c r="M993" s="114" t="s">
        <v>1601</v>
      </c>
      <c r="N993" s="118">
        <v>1.5</v>
      </c>
      <c r="O993" s="118">
        <v>11.8</v>
      </c>
      <c r="P993" s="119">
        <f t="shared" si="18"/>
        <v>3.44</v>
      </c>
      <c r="Q993" s="122" t="s">
        <v>1602</v>
      </c>
      <c r="R993" s="121" t="s">
        <v>4461</v>
      </c>
      <c r="S993" s="122">
        <v>3.44</v>
      </c>
      <c r="T993" s="122" t="s">
        <v>670</v>
      </c>
    </row>
    <row r="994" spans="7:20" s="145" customFormat="1" hidden="1">
      <c r="G994" s="152"/>
      <c r="M994" s="114" t="s">
        <v>1729</v>
      </c>
      <c r="N994" s="118">
        <v>1.8</v>
      </c>
      <c r="O994" s="118">
        <v>13.8</v>
      </c>
      <c r="P994" s="119">
        <f t="shared" si="18"/>
        <v>4.43</v>
      </c>
      <c r="Q994" s="122" t="s">
        <v>1730</v>
      </c>
      <c r="R994" s="121" t="s">
        <v>4461</v>
      </c>
      <c r="S994" s="122">
        <v>4.43</v>
      </c>
      <c r="T994" s="122" t="s">
        <v>3039</v>
      </c>
    </row>
    <row r="995" spans="7:20" s="145" customFormat="1" hidden="1">
      <c r="G995" s="152"/>
      <c r="M995" s="114" t="s">
        <v>1603</v>
      </c>
      <c r="N995" s="118">
        <v>5.7</v>
      </c>
      <c r="O995" s="118">
        <v>2.7</v>
      </c>
      <c r="P995" s="119">
        <f t="shared" si="18"/>
        <v>3.86</v>
      </c>
      <c r="Q995" s="122" t="s">
        <v>189</v>
      </c>
      <c r="R995" s="121" t="s">
        <v>4252</v>
      </c>
      <c r="S995" s="122">
        <v>3.86</v>
      </c>
      <c r="T995" s="122" t="s">
        <v>42</v>
      </c>
    </row>
    <row r="996" spans="7:20" s="145" customFormat="1" hidden="1">
      <c r="G996" s="152"/>
      <c r="M996" s="114" t="s">
        <v>1604</v>
      </c>
      <c r="N996" s="118">
        <v>8.6</v>
      </c>
      <c r="O996" s="118">
        <v>1.8</v>
      </c>
      <c r="P996" s="119">
        <f t="shared" si="18"/>
        <v>4.55</v>
      </c>
      <c r="Q996" s="122" t="s">
        <v>661</v>
      </c>
      <c r="R996" s="121" t="s">
        <v>4270</v>
      </c>
      <c r="S996" s="122">
        <v>4.55</v>
      </c>
      <c r="T996" s="122" t="s">
        <v>1544</v>
      </c>
    </row>
    <row r="997" spans="7:20" s="145" customFormat="1" hidden="1">
      <c r="G997" s="152"/>
      <c r="M997" s="114" t="s">
        <v>1605</v>
      </c>
      <c r="N997" s="118">
        <v>7.8</v>
      </c>
      <c r="O997" s="118">
        <v>2.5</v>
      </c>
      <c r="P997" s="119">
        <f t="shared" si="18"/>
        <v>3.1</v>
      </c>
      <c r="Q997" s="122" t="s">
        <v>661</v>
      </c>
      <c r="R997" s="121" t="s">
        <v>3893</v>
      </c>
      <c r="S997" s="122">
        <v>3.1</v>
      </c>
      <c r="T997" s="122" t="s">
        <v>3586</v>
      </c>
    </row>
    <row r="998" spans="7:20" s="145" customFormat="1" hidden="1">
      <c r="G998" s="152"/>
      <c r="M998" s="114" t="s">
        <v>1606</v>
      </c>
      <c r="N998" s="118">
        <v>8.1999999999999993</v>
      </c>
      <c r="O998" s="118">
        <v>2.2999999999999998</v>
      </c>
      <c r="P998" s="119">
        <f t="shared" si="18"/>
        <v>3.58</v>
      </c>
      <c r="Q998" s="122" t="s">
        <v>661</v>
      </c>
      <c r="R998" s="121" t="s">
        <v>3902</v>
      </c>
      <c r="S998" s="122">
        <v>3.58</v>
      </c>
      <c r="T998" s="122" t="s">
        <v>330</v>
      </c>
    </row>
    <row r="999" spans="7:20" s="145" customFormat="1" hidden="1">
      <c r="G999" s="152"/>
      <c r="M999" s="114" t="s">
        <v>1607</v>
      </c>
      <c r="N999" s="118">
        <v>3.9</v>
      </c>
      <c r="O999" s="118">
        <v>7.6</v>
      </c>
      <c r="P999" s="119">
        <f t="shared" si="18"/>
        <v>3.97</v>
      </c>
      <c r="Q999" s="122" t="s">
        <v>597</v>
      </c>
      <c r="R999" s="121" t="s">
        <v>4230</v>
      </c>
      <c r="S999" s="122">
        <v>3.97</v>
      </c>
      <c r="T999" s="122" t="s">
        <v>1698</v>
      </c>
    </row>
    <row r="1000" spans="7:20" s="145" customFormat="1" hidden="1">
      <c r="G1000" s="152"/>
      <c r="M1000" s="114" t="s">
        <v>1608</v>
      </c>
      <c r="N1000" s="118">
        <v>4</v>
      </c>
      <c r="O1000" s="118">
        <v>9.6999999999999993</v>
      </c>
      <c r="P1000" s="119">
        <f t="shared" si="18"/>
        <v>2.6</v>
      </c>
      <c r="Q1000" s="122" t="s">
        <v>614</v>
      </c>
      <c r="R1000" s="121" t="s">
        <v>3774</v>
      </c>
      <c r="S1000" s="122">
        <v>2.6</v>
      </c>
      <c r="T1000" s="122" t="s">
        <v>1098</v>
      </c>
    </row>
    <row r="1001" spans="7:20" s="145" customFormat="1" hidden="1">
      <c r="G1001" s="152"/>
      <c r="M1001" s="114" t="s">
        <v>1738</v>
      </c>
      <c r="N1001" s="118">
        <v>4.7</v>
      </c>
      <c r="O1001" s="118">
        <v>10.1</v>
      </c>
      <c r="P1001" s="119">
        <f t="shared" si="18"/>
        <v>4.9000000000000004</v>
      </c>
      <c r="Q1001" s="122" t="s">
        <v>719</v>
      </c>
      <c r="R1001" s="121" t="s">
        <v>3960</v>
      </c>
      <c r="S1001" s="122">
        <v>4.9000000000000004</v>
      </c>
      <c r="T1001" s="122" t="s">
        <v>468</v>
      </c>
    </row>
    <row r="1002" spans="7:20" s="145" customFormat="1" hidden="1">
      <c r="G1002" s="152"/>
      <c r="M1002" s="114" t="s">
        <v>1739</v>
      </c>
      <c r="N1002" s="118">
        <v>2.2000000000000002</v>
      </c>
      <c r="O1002" s="118">
        <v>7.4</v>
      </c>
      <c r="P1002" s="119">
        <f t="shared" si="18"/>
        <v>4.7</v>
      </c>
      <c r="Q1002" s="122" t="s">
        <v>857</v>
      </c>
      <c r="R1002" s="121" t="s">
        <v>4446</v>
      </c>
      <c r="S1002" s="122">
        <v>4.7</v>
      </c>
      <c r="T1002" s="122" t="s">
        <v>719</v>
      </c>
    </row>
    <row r="1003" spans="7:20" s="145" customFormat="1" hidden="1">
      <c r="G1003" s="152"/>
      <c r="M1003" s="114" t="s">
        <v>1613</v>
      </c>
      <c r="N1003" s="118">
        <v>3.8</v>
      </c>
      <c r="O1003" s="118">
        <v>3.3</v>
      </c>
      <c r="P1003" s="119">
        <f t="shared" si="18"/>
        <v>5</v>
      </c>
      <c r="Q1003" s="122" t="s">
        <v>1081</v>
      </c>
      <c r="R1003" s="121" t="s">
        <v>4460</v>
      </c>
      <c r="S1003" s="122">
        <v>5</v>
      </c>
      <c r="T1003" s="122" t="s">
        <v>213</v>
      </c>
    </row>
    <row r="1004" spans="7:20" s="145" customFormat="1" hidden="1">
      <c r="G1004" s="152"/>
      <c r="M1004" s="114" t="s">
        <v>1614</v>
      </c>
      <c r="N1004" s="118">
        <v>1.6</v>
      </c>
      <c r="O1004" s="118">
        <v>8.5</v>
      </c>
      <c r="P1004" s="119">
        <f t="shared" si="18"/>
        <v>3.45</v>
      </c>
      <c r="Q1004" s="122" t="s">
        <v>1615</v>
      </c>
      <c r="R1004" s="121" t="s">
        <v>4320</v>
      </c>
      <c r="S1004" s="122">
        <v>3.45</v>
      </c>
      <c r="T1004" s="122" t="s">
        <v>3807</v>
      </c>
    </row>
    <row r="1005" spans="7:20" s="145" customFormat="1" hidden="1">
      <c r="G1005" s="152"/>
      <c r="M1005" s="114" t="s">
        <v>1616</v>
      </c>
      <c r="N1005" s="118">
        <v>2.5</v>
      </c>
      <c r="O1005" s="118">
        <v>7.2</v>
      </c>
      <c r="P1005" s="119">
        <f t="shared" si="18"/>
        <v>3.9</v>
      </c>
      <c r="Q1005" s="122" t="s">
        <v>468</v>
      </c>
      <c r="R1005" s="121" t="s">
        <v>4269</v>
      </c>
      <c r="S1005" s="122">
        <v>3.9</v>
      </c>
      <c r="T1005" s="122" t="s">
        <v>2957</v>
      </c>
    </row>
    <row r="1006" spans="7:20" s="145" customFormat="1" hidden="1">
      <c r="G1006" s="152"/>
      <c r="M1006" s="114" t="s">
        <v>1617</v>
      </c>
      <c r="N1006" s="118">
        <v>1.3</v>
      </c>
      <c r="O1006" s="118">
        <v>7.3</v>
      </c>
      <c r="P1006" s="119">
        <f t="shared" si="18"/>
        <v>3.81</v>
      </c>
      <c r="Q1006" s="122" t="s">
        <v>850</v>
      </c>
      <c r="R1006" s="121" t="s">
        <v>4557</v>
      </c>
      <c r="S1006" s="122">
        <v>3.81</v>
      </c>
      <c r="T1006" s="122" t="s">
        <v>42</v>
      </c>
    </row>
    <row r="1007" spans="7:20" s="145" customFormat="1" hidden="1">
      <c r="G1007" s="152"/>
      <c r="M1007" s="114" t="s">
        <v>1751</v>
      </c>
      <c r="N1007" s="118">
        <v>2.2000000000000002</v>
      </c>
      <c r="O1007" s="118">
        <v>8.4</v>
      </c>
      <c r="P1007" s="119">
        <f t="shared" si="18"/>
        <v>3.42</v>
      </c>
      <c r="Q1007" s="122" t="s">
        <v>772</v>
      </c>
      <c r="R1007" s="121" t="s">
        <v>4555</v>
      </c>
      <c r="S1007" s="120">
        <v>3.42</v>
      </c>
      <c r="T1007" s="120" t="s">
        <v>3807</v>
      </c>
    </row>
    <row r="1008" spans="7:20" s="145" customFormat="1" hidden="1">
      <c r="G1008" s="152"/>
      <c r="M1008" s="114" t="s">
        <v>1752</v>
      </c>
      <c r="N1008" s="118">
        <v>2.2999999999999998</v>
      </c>
      <c r="O1008" s="118">
        <v>9.1999999999999993</v>
      </c>
      <c r="P1008" s="119">
        <f t="shared" si="18"/>
        <v>1.64</v>
      </c>
      <c r="Q1008" s="122" t="s">
        <v>141</v>
      </c>
      <c r="R1008" s="121" t="s">
        <v>3781</v>
      </c>
      <c r="S1008" s="122">
        <v>1.64</v>
      </c>
      <c r="T1008" s="122" t="s">
        <v>1927</v>
      </c>
    </row>
    <row r="1009" spans="7:20" s="145" customFormat="1" hidden="1">
      <c r="G1009" s="152"/>
      <c r="M1009" s="114" t="s">
        <v>1753</v>
      </c>
      <c r="N1009" s="118">
        <v>2.1</v>
      </c>
      <c r="O1009" s="118">
        <v>8.4</v>
      </c>
      <c r="P1009" s="119">
        <f t="shared" si="18"/>
        <v>3.73</v>
      </c>
      <c r="Q1009" s="122" t="s">
        <v>1754</v>
      </c>
      <c r="R1009" s="121" t="s">
        <v>4461</v>
      </c>
      <c r="S1009" s="122">
        <v>3.73</v>
      </c>
      <c r="T1009" s="122" t="s">
        <v>1507</v>
      </c>
    </row>
    <row r="1010" spans="7:20" s="145" customFormat="1" hidden="1">
      <c r="G1010" s="152"/>
      <c r="M1010" s="114" t="s">
        <v>1755</v>
      </c>
      <c r="N1010" s="118">
        <v>3</v>
      </c>
      <c r="O1010" s="118">
        <v>20.2</v>
      </c>
      <c r="P1010" s="119">
        <f t="shared" si="18"/>
        <v>3.7</v>
      </c>
      <c r="Q1010" s="122" t="s">
        <v>1756</v>
      </c>
      <c r="R1010" s="121" t="s">
        <v>3728</v>
      </c>
      <c r="S1010" s="122">
        <v>3.7</v>
      </c>
      <c r="T1010" s="122" t="s">
        <v>1478</v>
      </c>
    </row>
    <row r="1011" spans="7:20" s="145" customFormat="1" hidden="1">
      <c r="G1011" s="152"/>
      <c r="M1011" s="114" t="s">
        <v>1627</v>
      </c>
      <c r="N1011" s="118">
        <v>2.4</v>
      </c>
      <c r="O1011" s="118">
        <v>4.0999999999999996</v>
      </c>
      <c r="P1011" s="119">
        <f t="shared" si="18"/>
        <v>3.91</v>
      </c>
      <c r="Q1011" s="122" t="s">
        <v>1628</v>
      </c>
      <c r="R1011" s="121" t="s">
        <v>4297</v>
      </c>
      <c r="S1011" s="122">
        <v>3.91</v>
      </c>
      <c r="T1011" s="122" t="s">
        <v>1146</v>
      </c>
    </row>
    <row r="1012" spans="7:20" s="145" customFormat="1" hidden="1">
      <c r="G1012" s="152"/>
      <c r="M1012" s="114" t="s">
        <v>1629</v>
      </c>
      <c r="N1012" s="118">
        <v>2.2000000000000002</v>
      </c>
      <c r="O1012" s="118">
        <v>4.7</v>
      </c>
      <c r="P1012" s="119">
        <f t="shared" si="18"/>
        <v>3.8</v>
      </c>
      <c r="Q1012" s="122" t="s">
        <v>628</v>
      </c>
      <c r="R1012" s="121" t="s">
        <v>3781</v>
      </c>
      <c r="S1012" s="122">
        <v>3.8</v>
      </c>
      <c r="T1012" s="122" t="s">
        <v>1911</v>
      </c>
    </row>
    <row r="1013" spans="7:20" s="145" customFormat="1" hidden="1">
      <c r="G1013" s="152"/>
      <c r="M1013" s="114" t="s">
        <v>1630</v>
      </c>
      <c r="N1013" s="118">
        <v>1.5</v>
      </c>
      <c r="O1013" s="120">
        <v>16.100000000000001</v>
      </c>
      <c r="P1013" s="119">
        <f t="shared" si="18"/>
        <v>0.9</v>
      </c>
      <c r="Q1013" s="120" t="s">
        <v>147</v>
      </c>
      <c r="R1013" s="120" t="s">
        <v>4301</v>
      </c>
      <c r="S1013" s="120">
        <v>0.9</v>
      </c>
      <c r="T1013" s="120" t="s">
        <v>483</v>
      </c>
    </row>
    <row r="1014" spans="7:20" s="145" customFormat="1" hidden="1">
      <c r="G1014" s="152"/>
      <c r="M1014" s="114" t="s">
        <v>1631</v>
      </c>
      <c r="N1014" s="118">
        <v>0.6</v>
      </c>
      <c r="O1014" s="118">
        <v>92</v>
      </c>
      <c r="P1014" s="119">
        <f t="shared" si="18"/>
        <v>3.7</v>
      </c>
      <c r="Q1014" s="122" t="s">
        <v>166</v>
      </c>
      <c r="R1014" s="121" t="s">
        <v>4055</v>
      </c>
      <c r="S1014" s="122">
        <v>3.7</v>
      </c>
      <c r="T1014" s="122" t="s">
        <v>338</v>
      </c>
    </row>
    <row r="1015" spans="7:20" s="145" customFormat="1" hidden="1">
      <c r="G1015" s="152"/>
      <c r="M1015" s="114" t="s">
        <v>1632</v>
      </c>
      <c r="N1015" s="118">
        <v>6.6</v>
      </c>
      <c r="O1015" s="118">
        <v>24.8</v>
      </c>
      <c r="P1015" s="119">
        <f t="shared" si="18"/>
        <v>3.7</v>
      </c>
      <c r="Q1015" s="122" t="s">
        <v>1507</v>
      </c>
      <c r="R1015" s="121" t="s">
        <v>4230</v>
      </c>
      <c r="S1015" s="122">
        <v>3.7</v>
      </c>
      <c r="T1015" s="122" t="s">
        <v>338</v>
      </c>
    </row>
    <row r="1016" spans="7:20" s="145" customFormat="1" hidden="1">
      <c r="G1016" s="152"/>
      <c r="M1016" s="114" t="s">
        <v>1512</v>
      </c>
      <c r="N1016" s="118">
        <v>5.9</v>
      </c>
      <c r="O1016" s="118">
        <v>10.9</v>
      </c>
      <c r="P1016" s="119">
        <f t="shared" si="18"/>
        <v>3.69</v>
      </c>
      <c r="Q1016" s="122" t="s">
        <v>1513</v>
      </c>
      <c r="R1016" s="121" t="s">
        <v>3898</v>
      </c>
      <c r="S1016" s="122">
        <v>3.69</v>
      </c>
      <c r="T1016" s="122" t="s">
        <v>3629</v>
      </c>
    </row>
    <row r="1017" spans="7:20" s="145" customFormat="1" hidden="1">
      <c r="G1017" s="152"/>
      <c r="M1017" s="114" t="s">
        <v>1514</v>
      </c>
      <c r="N1017" s="118">
        <v>4</v>
      </c>
      <c r="O1017" s="118">
        <v>16.399999999999999</v>
      </c>
      <c r="P1017" s="119">
        <f t="shared" si="18"/>
        <v>4.8</v>
      </c>
      <c r="Q1017" s="122" t="s">
        <v>599</v>
      </c>
      <c r="R1017" s="121" t="s">
        <v>3898</v>
      </c>
      <c r="S1017" s="122">
        <v>4.8</v>
      </c>
      <c r="T1017" s="122" t="s">
        <v>468</v>
      </c>
    </row>
    <row r="1018" spans="7:20" s="145" customFormat="1" hidden="1">
      <c r="G1018" s="152"/>
      <c r="M1018" s="114" t="s">
        <v>1264</v>
      </c>
      <c r="N1018" s="118">
        <v>4</v>
      </c>
      <c r="O1018" s="118">
        <v>16.5</v>
      </c>
      <c r="P1018" s="119">
        <f t="shared" si="18"/>
        <v>4.7</v>
      </c>
      <c r="Q1018" s="122" t="s">
        <v>940</v>
      </c>
      <c r="R1018" s="121" t="s">
        <v>4555</v>
      </c>
      <c r="S1018" s="122">
        <v>4.7</v>
      </c>
      <c r="T1018" s="122" t="s">
        <v>234</v>
      </c>
    </row>
    <row r="1019" spans="7:20" s="145" customFormat="1" hidden="1">
      <c r="G1019" s="152"/>
      <c r="M1019" s="114" t="s">
        <v>1265</v>
      </c>
      <c r="N1019" s="118">
        <v>4</v>
      </c>
      <c r="O1019" s="118">
        <v>16.3</v>
      </c>
      <c r="P1019" s="119">
        <f t="shared" si="18"/>
        <v>3.28</v>
      </c>
      <c r="Q1019" s="122" t="s">
        <v>1266</v>
      </c>
      <c r="R1019" s="121" t="s">
        <v>3894</v>
      </c>
      <c r="S1019" s="122">
        <v>3.28</v>
      </c>
      <c r="T1019" s="122" t="s">
        <v>2533</v>
      </c>
    </row>
    <row r="1020" spans="7:20" s="145" customFormat="1" hidden="1">
      <c r="G1020" s="152"/>
      <c r="M1020" s="114" t="s">
        <v>1267</v>
      </c>
      <c r="N1020" s="118">
        <v>2.7</v>
      </c>
      <c r="O1020" s="118">
        <v>16.3</v>
      </c>
      <c r="P1020" s="119">
        <f t="shared" si="18"/>
        <v>3.66</v>
      </c>
      <c r="Q1020" s="122" t="s">
        <v>1754</v>
      </c>
      <c r="R1020" s="121" t="s">
        <v>4119</v>
      </c>
      <c r="S1020" s="122">
        <v>3.66</v>
      </c>
      <c r="T1020" s="122" t="s">
        <v>3233</v>
      </c>
    </row>
    <row r="1021" spans="7:20" s="145" customFormat="1" hidden="1">
      <c r="G1021" s="152"/>
      <c r="M1021" s="114" t="s">
        <v>1268</v>
      </c>
      <c r="N1021" s="118">
        <v>16.100000000000001</v>
      </c>
      <c r="O1021" s="118">
        <v>0</v>
      </c>
      <c r="P1021" s="119">
        <f t="shared" si="18"/>
        <v>4.22</v>
      </c>
      <c r="Q1021" s="122" t="s">
        <v>343</v>
      </c>
      <c r="R1021" s="121" t="s">
        <v>3996</v>
      </c>
      <c r="S1021" s="122">
        <v>4.22</v>
      </c>
      <c r="T1021" s="122" t="s">
        <v>869</v>
      </c>
    </row>
    <row r="1022" spans="7:20" s="145" customFormat="1" hidden="1">
      <c r="G1022" s="152"/>
      <c r="M1022" s="114" t="s">
        <v>1269</v>
      </c>
      <c r="N1022" s="118">
        <v>15.7</v>
      </c>
      <c r="O1022" s="118">
        <v>0</v>
      </c>
      <c r="P1022" s="119">
        <f t="shared" si="18"/>
        <v>3.33</v>
      </c>
      <c r="Q1022" s="120" t="s">
        <v>147</v>
      </c>
      <c r="R1022" s="121" t="s">
        <v>4320</v>
      </c>
      <c r="S1022" s="122">
        <v>3.33</v>
      </c>
      <c r="T1022" s="122" t="s">
        <v>2893</v>
      </c>
    </row>
    <row r="1023" spans="7:20" s="145" customFormat="1" hidden="1">
      <c r="G1023" s="152"/>
      <c r="M1023" s="114" t="s">
        <v>1522</v>
      </c>
      <c r="N1023" s="118">
        <v>4.9000000000000004</v>
      </c>
      <c r="O1023" s="118">
        <v>9.1</v>
      </c>
      <c r="P1023" s="119">
        <f t="shared" si="18"/>
        <v>4.08</v>
      </c>
      <c r="Q1023" s="122" t="s">
        <v>476</v>
      </c>
      <c r="R1023" s="121" t="s">
        <v>4297</v>
      </c>
      <c r="S1023" s="122">
        <v>4.08</v>
      </c>
      <c r="T1023" s="122" t="s">
        <v>2399</v>
      </c>
    </row>
    <row r="1024" spans="7:20" s="145" customFormat="1" hidden="1">
      <c r="G1024" s="152"/>
      <c r="M1024" s="114" t="s">
        <v>1523</v>
      </c>
      <c r="N1024" s="118">
        <v>5.6</v>
      </c>
      <c r="O1024" s="118">
        <v>19.2</v>
      </c>
      <c r="P1024" s="119">
        <f t="shared" si="18"/>
        <v>3.35</v>
      </c>
      <c r="Q1024" s="122" t="s">
        <v>850</v>
      </c>
      <c r="R1024" s="121" t="s">
        <v>4421</v>
      </c>
      <c r="S1024" s="122">
        <v>3.35</v>
      </c>
      <c r="T1024" s="122" t="s">
        <v>2507</v>
      </c>
    </row>
    <row r="1025" spans="7:20" s="145" customFormat="1" hidden="1">
      <c r="G1025" s="152"/>
      <c r="M1025" s="114" t="s">
        <v>1641</v>
      </c>
      <c r="N1025" s="118">
        <v>0.5</v>
      </c>
      <c r="O1025" s="118">
        <v>9.6</v>
      </c>
      <c r="P1025" s="119">
        <f t="shared" si="18"/>
        <v>4.2</v>
      </c>
      <c r="Q1025" s="120" t="s">
        <v>30</v>
      </c>
      <c r="R1025" s="121" t="s">
        <v>4302</v>
      </c>
      <c r="S1025" s="122">
        <v>4.2</v>
      </c>
      <c r="T1025" s="122" t="s">
        <v>141</v>
      </c>
    </row>
    <row r="1026" spans="7:20" s="145" customFormat="1" hidden="1">
      <c r="G1026" s="152"/>
      <c r="M1026" s="114" t="s">
        <v>1642</v>
      </c>
      <c r="N1026" s="118">
        <v>0.5</v>
      </c>
      <c r="O1026" s="118">
        <v>8.6</v>
      </c>
      <c r="P1026" s="119">
        <f t="shared" si="18"/>
        <v>4.4000000000000004</v>
      </c>
      <c r="Q1026" s="120" t="s">
        <v>30</v>
      </c>
      <c r="R1026" s="121" t="s">
        <v>4295</v>
      </c>
      <c r="S1026" s="122">
        <v>4.4000000000000004</v>
      </c>
      <c r="T1026" s="122" t="s">
        <v>466</v>
      </c>
    </row>
    <row r="1027" spans="7:20" s="145" customFormat="1" hidden="1">
      <c r="G1027" s="152"/>
      <c r="M1027" s="114" t="s">
        <v>1524</v>
      </c>
      <c r="N1027" s="118">
        <v>0.4</v>
      </c>
      <c r="O1027" s="118">
        <v>19.3</v>
      </c>
      <c r="P1027" s="119">
        <f t="shared" si="18"/>
        <v>1.3</v>
      </c>
      <c r="Q1027" s="120" t="s">
        <v>30</v>
      </c>
      <c r="R1027" s="121" t="s">
        <v>4320</v>
      </c>
      <c r="S1027" s="122">
        <v>1.3</v>
      </c>
      <c r="T1027" s="122" t="s">
        <v>530</v>
      </c>
    </row>
    <row r="1028" spans="7:20" s="145" customFormat="1" hidden="1">
      <c r="G1028" s="152"/>
      <c r="M1028" s="114" t="s">
        <v>1525</v>
      </c>
      <c r="N1028" s="118">
        <v>0.4</v>
      </c>
      <c r="O1028" s="118">
        <v>17.600000000000001</v>
      </c>
      <c r="P1028" s="119">
        <f t="shared" si="18"/>
        <v>3.6</v>
      </c>
      <c r="Q1028" s="120" t="s">
        <v>30</v>
      </c>
      <c r="R1028" s="121" t="s">
        <v>4473</v>
      </c>
      <c r="S1028" s="122">
        <v>3.6</v>
      </c>
      <c r="T1028" s="122" t="s">
        <v>338</v>
      </c>
    </row>
    <row r="1029" spans="7:20" s="145" customFormat="1" hidden="1">
      <c r="G1029" s="152"/>
      <c r="M1029" s="114" t="s">
        <v>1526</v>
      </c>
      <c r="N1029" s="118">
        <v>0.5</v>
      </c>
      <c r="O1029" s="118">
        <v>8.6999999999999993</v>
      </c>
      <c r="P1029" s="119">
        <f t="shared" si="18"/>
        <v>3</v>
      </c>
      <c r="Q1029" s="120" t="s">
        <v>30</v>
      </c>
      <c r="R1029" s="121" t="s">
        <v>4295</v>
      </c>
      <c r="S1029" s="122">
        <v>3</v>
      </c>
      <c r="T1029" s="122" t="s">
        <v>548</v>
      </c>
    </row>
    <row r="1030" spans="7:20" s="145" customFormat="1" hidden="1">
      <c r="G1030" s="152"/>
      <c r="M1030" s="114" t="s">
        <v>1527</v>
      </c>
      <c r="N1030" s="118">
        <v>0.4</v>
      </c>
      <c r="O1030" s="118">
        <v>7.9</v>
      </c>
      <c r="P1030" s="119">
        <f t="shared" si="18"/>
        <v>4.3</v>
      </c>
      <c r="Q1030" s="120" t="s">
        <v>30</v>
      </c>
      <c r="R1030" s="121" t="s">
        <v>4562</v>
      </c>
      <c r="S1030" s="122">
        <v>4.3</v>
      </c>
      <c r="T1030" s="122" t="s">
        <v>728</v>
      </c>
    </row>
    <row r="1031" spans="7:20" s="145" customFormat="1" hidden="1">
      <c r="G1031" s="152"/>
      <c r="M1031" s="114" t="s">
        <v>1528</v>
      </c>
      <c r="N1031" s="118">
        <v>3.3</v>
      </c>
      <c r="O1031" s="118">
        <v>68</v>
      </c>
      <c r="P1031" s="119">
        <f t="shared" si="18"/>
        <v>3.39</v>
      </c>
      <c r="Q1031" s="122" t="s">
        <v>166</v>
      </c>
      <c r="R1031" s="121" t="s">
        <v>3990</v>
      </c>
      <c r="S1031" s="122">
        <v>3.39</v>
      </c>
      <c r="T1031" s="122" t="s">
        <v>223</v>
      </c>
    </row>
    <row r="1032" spans="7:20" s="145" customFormat="1" hidden="1">
      <c r="G1032" s="152"/>
      <c r="M1032" s="114" t="s">
        <v>1530</v>
      </c>
      <c r="N1032" s="118">
        <v>2.8</v>
      </c>
      <c r="O1032" s="118">
        <v>57.1</v>
      </c>
      <c r="P1032" s="119">
        <f t="shared" si="18"/>
        <v>3.45</v>
      </c>
      <c r="Q1032" s="122" t="s">
        <v>166</v>
      </c>
      <c r="R1032" s="121" t="s">
        <v>3940</v>
      </c>
      <c r="S1032" s="122">
        <v>3.45</v>
      </c>
      <c r="T1032" s="122" t="s">
        <v>2396</v>
      </c>
    </row>
    <row r="1033" spans="7:20" s="145" customFormat="1" hidden="1">
      <c r="G1033" s="152"/>
      <c r="M1033" s="114" t="s">
        <v>1531</v>
      </c>
      <c r="N1033" s="118">
        <v>1.5</v>
      </c>
      <c r="O1033" s="118">
        <v>31.3</v>
      </c>
      <c r="P1033" s="119">
        <f t="shared" si="18"/>
        <v>3.4</v>
      </c>
      <c r="Q1033" s="120" t="s">
        <v>30</v>
      </c>
      <c r="R1033" s="121" t="s">
        <v>4075</v>
      </c>
      <c r="S1033" s="122">
        <v>3.4</v>
      </c>
      <c r="T1033" s="122" t="s">
        <v>2407</v>
      </c>
    </row>
    <row r="1034" spans="7:20" s="145" customFormat="1" hidden="1">
      <c r="G1034" s="152"/>
      <c r="M1034" s="114" t="s">
        <v>1532</v>
      </c>
      <c r="N1034" s="118">
        <v>1.3</v>
      </c>
      <c r="O1034" s="118">
        <v>26.9</v>
      </c>
      <c r="P1034" s="119">
        <f t="shared" ref="P1034:P1097" si="19">SUM(S1034:T1034)</f>
        <v>3.67</v>
      </c>
      <c r="Q1034" s="120" t="s">
        <v>30</v>
      </c>
      <c r="R1034" s="121" t="s">
        <v>3774</v>
      </c>
      <c r="S1034" s="122">
        <v>3.67</v>
      </c>
      <c r="T1034" s="122" t="s">
        <v>2957</v>
      </c>
    </row>
    <row r="1035" spans="7:20" s="145" customFormat="1" hidden="1">
      <c r="G1035" s="152"/>
      <c r="M1035" s="114" t="s">
        <v>1654</v>
      </c>
      <c r="N1035" s="118">
        <v>4.3</v>
      </c>
      <c r="O1035" s="118">
        <v>26.7</v>
      </c>
      <c r="P1035" s="119">
        <f t="shared" si="19"/>
        <v>3</v>
      </c>
      <c r="Q1035" s="122" t="s">
        <v>1655</v>
      </c>
      <c r="R1035" s="121" t="s">
        <v>4397</v>
      </c>
      <c r="S1035" s="122">
        <v>3</v>
      </c>
      <c r="T1035" s="122" t="s">
        <v>3664</v>
      </c>
    </row>
    <row r="1036" spans="7:20" s="145" customFormat="1" hidden="1">
      <c r="G1036" s="152"/>
      <c r="M1036" s="114" t="s">
        <v>1656</v>
      </c>
      <c r="N1036" s="118">
        <v>13.7</v>
      </c>
      <c r="O1036" s="118">
        <v>1.4</v>
      </c>
      <c r="P1036" s="119">
        <f t="shared" si="19"/>
        <v>4.63</v>
      </c>
      <c r="Q1036" s="122" t="s">
        <v>1657</v>
      </c>
      <c r="R1036" s="121" t="s">
        <v>4148</v>
      </c>
      <c r="S1036" s="122">
        <v>4.63</v>
      </c>
      <c r="T1036" s="122" t="s">
        <v>751</v>
      </c>
    </row>
    <row r="1037" spans="7:20" s="145" customFormat="1" hidden="1">
      <c r="G1037" s="152"/>
      <c r="M1037" s="114" t="s">
        <v>1658</v>
      </c>
      <c r="N1037" s="118">
        <v>16</v>
      </c>
      <c r="O1037" s="120" t="s">
        <v>147</v>
      </c>
      <c r="P1037" s="119">
        <f t="shared" si="19"/>
        <v>3.41</v>
      </c>
      <c r="Q1037" s="122" t="s">
        <v>466</v>
      </c>
      <c r="R1037" s="120" t="s">
        <v>147</v>
      </c>
      <c r="S1037" s="122">
        <v>3.41</v>
      </c>
      <c r="T1037" s="122" t="s">
        <v>1610</v>
      </c>
    </row>
    <row r="1038" spans="7:20" s="145" customFormat="1" hidden="1">
      <c r="G1038" s="152"/>
      <c r="M1038" s="114" t="s">
        <v>1659</v>
      </c>
      <c r="N1038" s="118">
        <v>19.899999999999999</v>
      </c>
      <c r="O1038" s="118">
        <v>42.2</v>
      </c>
      <c r="P1038" s="119">
        <f t="shared" si="19"/>
        <v>4.2300000000000004</v>
      </c>
      <c r="Q1038" s="120" t="s">
        <v>147</v>
      </c>
      <c r="R1038" s="121" t="s">
        <v>4126</v>
      </c>
      <c r="S1038" s="122">
        <v>4.2300000000000004</v>
      </c>
      <c r="T1038" s="122" t="s">
        <v>728</v>
      </c>
    </row>
    <row r="1039" spans="7:20" s="145" customFormat="1" hidden="1">
      <c r="G1039" s="152"/>
      <c r="M1039" s="114" t="s">
        <v>1535</v>
      </c>
      <c r="N1039" s="118">
        <v>3.7</v>
      </c>
      <c r="O1039" s="118">
        <v>0.9</v>
      </c>
      <c r="P1039" s="119">
        <f t="shared" si="19"/>
        <v>2.2999999999999998</v>
      </c>
      <c r="Q1039" s="120" t="s">
        <v>147</v>
      </c>
      <c r="R1039" s="121" t="s">
        <v>3772</v>
      </c>
      <c r="S1039" s="122">
        <v>2.2999999999999998</v>
      </c>
      <c r="T1039" s="122" t="s">
        <v>4015</v>
      </c>
    </row>
    <row r="1040" spans="7:20" s="145" customFormat="1" hidden="1">
      <c r="G1040" s="152"/>
      <c r="M1040" s="114" t="s">
        <v>1536</v>
      </c>
      <c r="N1040" s="118">
        <v>2.9</v>
      </c>
      <c r="O1040" s="118">
        <v>4</v>
      </c>
      <c r="P1040" s="119">
        <f t="shared" si="19"/>
        <v>4.3899999999999997</v>
      </c>
      <c r="Q1040" s="120" t="s">
        <v>147</v>
      </c>
      <c r="R1040" s="121" t="s">
        <v>4271</v>
      </c>
      <c r="S1040" s="122">
        <v>4.3899999999999997</v>
      </c>
      <c r="T1040" s="122" t="s">
        <v>618</v>
      </c>
    </row>
    <row r="1041" spans="7:20" s="145" customFormat="1" hidden="1">
      <c r="G1041" s="152"/>
      <c r="M1041" s="114" t="s">
        <v>1537</v>
      </c>
      <c r="N1041" s="118">
        <v>3.9</v>
      </c>
      <c r="O1041" s="118">
        <v>7.3</v>
      </c>
      <c r="P1041" s="119">
        <f t="shared" si="19"/>
        <v>3.51</v>
      </c>
      <c r="Q1041" s="120" t="s">
        <v>556</v>
      </c>
      <c r="R1041" s="121">
        <v>180</v>
      </c>
      <c r="S1041" s="122">
        <v>3.51</v>
      </c>
      <c r="T1041" s="122" t="s">
        <v>338</v>
      </c>
    </row>
    <row r="1042" spans="7:20" s="145" customFormat="1" hidden="1">
      <c r="G1042" s="152"/>
      <c r="M1042" s="114" t="s">
        <v>1662</v>
      </c>
      <c r="N1042" s="118">
        <v>14.1</v>
      </c>
      <c r="O1042" s="118">
        <v>12.5</v>
      </c>
      <c r="P1042" s="119">
        <f t="shared" si="19"/>
        <v>3.3</v>
      </c>
      <c r="Q1042" s="122" t="s">
        <v>972</v>
      </c>
      <c r="R1042" s="121" t="s">
        <v>3731</v>
      </c>
      <c r="S1042" s="122">
        <v>3.3</v>
      </c>
      <c r="T1042" s="122" t="s">
        <v>223</v>
      </c>
    </row>
    <row r="1043" spans="7:20" s="145" customFormat="1" hidden="1">
      <c r="G1043" s="152"/>
      <c r="M1043" s="114" t="s">
        <v>1663</v>
      </c>
      <c r="N1043" s="118">
        <v>23.5</v>
      </c>
      <c r="O1043" s="118">
        <v>0</v>
      </c>
      <c r="P1043" s="119">
        <f t="shared" si="19"/>
        <v>3.52</v>
      </c>
      <c r="Q1043" s="122" t="s">
        <v>1664</v>
      </c>
      <c r="R1043" s="121" t="s">
        <v>4071</v>
      </c>
      <c r="S1043" s="122">
        <v>3.52</v>
      </c>
      <c r="T1043" s="122" t="s">
        <v>3390</v>
      </c>
    </row>
    <row r="1044" spans="7:20" s="145" customFormat="1" hidden="1">
      <c r="G1044" s="152"/>
      <c r="M1044" s="114" t="s">
        <v>1797</v>
      </c>
      <c r="N1044" s="118">
        <v>1.8</v>
      </c>
      <c r="O1044" s="118">
        <v>10.199999999999999</v>
      </c>
      <c r="P1044" s="119">
        <f t="shared" si="19"/>
        <v>3.6</v>
      </c>
      <c r="Q1044" s="122" t="s">
        <v>1798</v>
      </c>
      <c r="R1044" s="121" t="s">
        <v>3967</v>
      </c>
      <c r="S1044" s="122">
        <v>3.6</v>
      </c>
      <c r="T1044" s="122" t="s">
        <v>661</v>
      </c>
    </row>
    <row r="1045" spans="7:20" s="145" customFormat="1" hidden="1">
      <c r="G1045" s="152"/>
      <c r="M1045" s="114" t="s">
        <v>1666</v>
      </c>
      <c r="N1045" s="118">
        <v>5.8</v>
      </c>
      <c r="O1045" s="118">
        <v>42.3</v>
      </c>
      <c r="P1045" s="119">
        <f t="shared" si="19"/>
        <v>3.6</v>
      </c>
      <c r="Q1045" s="122" t="s">
        <v>1667</v>
      </c>
      <c r="R1045" s="121" t="s">
        <v>4177</v>
      </c>
      <c r="S1045" s="122">
        <v>3.6</v>
      </c>
      <c r="T1045" s="122" t="s">
        <v>661</v>
      </c>
    </row>
    <row r="1046" spans="7:20" s="145" customFormat="1" hidden="1">
      <c r="G1046" s="152"/>
      <c r="M1046" s="114" t="s">
        <v>1668</v>
      </c>
      <c r="N1046" s="118">
        <v>5.4</v>
      </c>
      <c r="O1046" s="118">
        <v>48.4</v>
      </c>
      <c r="P1046" s="119">
        <f t="shared" si="19"/>
        <v>3.9</v>
      </c>
      <c r="Q1046" s="122" t="s">
        <v>1669</v>
      </c>
      <c r="R1046" s="121" t="s">
        <v>4303</v>
      </c>
      <c r="S1046" s="122">
        <v>3.9</v>
      </c>
      <c r="T1046" s="122" t="s">
        <v>543</v>
      </c>
    </row>
    <row r="1047" spans="7:20" s="145" customFormat="1" hidden="1">
      <c r="G1047" s="152"/>
      <c r="M1047" s="114" t="s">
        <v>1670</v>
      </c>
      <c r="N1047" s="118">
        <v>18.100000000000001</v>
      </c>
      <c r="O1047" s="118">
        <v>0</v>
      </c>
      <c r="P1047" s="119">
        <f t="shared" si="19"/>
        <v>4.4000000000000004</v>
      </c>
      <c r="Q1047" s="120" t="s">
        <v>147</v>
      </c>
      <c r="R1047" s="121" t="s">
        <v>4220</v>
      </c>
      <c r="S1047" s="122">
        <v>4.4000000000000004</v>
      </c>
      <c r="T1047" s="122" t="s">
        <v>719</v>
      </c>
    </row>
    <row r="1048" spans="7:20" s="145" customFormat="1" hidden="1">
      <c r="G1048" s="152"/>
      <c r="M1048" s="114" t="s">
        <v>1671</v>
      </c>
      <c r="N1048" s="118">
        <v>2</v>
      </c>
      <c r="O1048" s="118">
        <v>9.8000000000000007</v>
      </c>
      <c r="P1048" s="119">
        <f t="shared" si="19"/>
        <v>4.0999999999999996</v>
      </c>
      <c r="Q1048" s="122" t="s">
        <v>1672</v>
      </c>
      <c r="R1048" s="121" t="s">
        <v>4067</v>
      </c>
      <c r="S1048" s="122">
        <v>4.0999999999999996</v>
      </c>
      <c r="T1048" s="122" t="s">
        <v>141</v>
      </c>
    </row>
    <row r="1049" spans="7:20" s="145" customFormat="1" hidden="1">
      <c r="G1049" s="152"/>
      <c r="M1049" s="114" t="s">
        <v>1673</v>
      </c>
      <c r="N1049" s="118">
        <v>0.3</v>
      </c>
      <c r="O1049" s="118">
        <v>11.7</v>
      </c>
      <c r="P1049" s="119">
        <f t="shared" si="19"/>
        <v>3.5</v>
      </c>
      <c r="Q1049" s="120" t="s">
        <v>147</v>
      </c>
      <c r="R1049" s="121">
        <v>335</v>
      </c>
      <c r="S1049" s="122">
        <v>3.5</v>
      </c>
      <c r="T1049" s="122" t="s">
        <v>338</v>
      </c>
    </row>
    <row r="1050" spans="7:20" s="145" customFormat="1" hidden="1">
      <c r="G1050" s="152"/>
      <c r="M1050" s="114" t="s">
        <v>1674</v>
      </c>
      <c r="N1050" s="118">
        <v>0.1</v>
      </c>
      <c r="O1050" s="118">
        <v>8.6999999999999993</v>
      </c>
      <c r="P1050" s="119">
        <f t="shared" si="19"/>
        <v>3.33</v>
      </c>
      <c r="Q1050" s="120" t="s">
        <v>30</v>
      </c>
      <c r="R1050" s="121" t="s">
        <v>3952</v>
      </c>
      <c r="S1050" s="122">
        <v>3.33</v>
      </c>
      <c r="T1050" s="122" t="s">
        <v>1492</v>
      </c>
    </row>
    <row r="1051" spans="7:20" s="145" customFormat="1" hidden="1">
      <c r="G1051" s="152"/>
      <c r="M1051" s="114" t="s">
        <v>1676</v>
      </c>
      <c r="N1051" s="118">
        <v>0.1</v>
      </c>
      <c r="O1051" s="118">
        <v>0.2</v>
      </c>
      <c r="P1051" s="119">
        <f t="shared" si="19"/>
        <v>3.11</v>
      </c>
      <c r="Q1051" s="122" t="s">
        <v>1677</v>
      </c>
      <c r="R1051" s="121" t="s">
        <v>4304</v>
      </c>
      <c r="S1051" s="122">
        <v>3.11</v>
      </c>
      <c r="T1051" s="122" t="s">
        <v>50</v>
      </c>
    </row>
    <row r="1052" spans="7:20" s="145" customFormat="1" hidden="1">
      <c r="G1052" s="152"/>
      <c r="M1052" s="114" t="s">
        <v>1681</v>
      </c>
      <c r="N1052" s="118">
        <v>0.1</v>
      </c>
      <c r="O1052" s="118">
        <v>3.4</v>
      </c>
      <c r="P1052" s="119">
        <f t="shared" si="19"/>
        <v>0.82</v>
      </c>
      <c r="Q1052" s="122" t="s">
        <v>1682</v>
      </c>
      <c r="R1052" s="121" t="s">
        <v>4305</v>
      </c>
      <c r="S1052" s="122">
        <v>0.82</v>
      </c>
      <c r="T1052" s="122" t="s">
        <v>1111</v>
      </c>
    </row>
    <row r="1053" spans="7:20" s="145" customFormat="1" hidden="1">
      <c r="G1053" s="152"/>
      <c r="M1053" s="114" t="s">
        <v>1683</v>
      </c>
      <c r="N1053" s="118">
        <v>0.7</v>
      </c>
      <c r="O1053" s="118">
        <v>15.9</v>
      </c>
      <c r="P1053" s="119">
        <f t="shared" si="19"/>
        <v>4.34</v>
      </c>
      <c r="Q1053" s="122" t="s">
        <v>1684</v>
      </c>
      <c r="R1053" s="121" t="s">
        <v>4033</v>
      </c>
      <c r="S1053" s="122">
        <v>4.34</v>
      </c>
      <c r="T1053" s="122" t="s">
        <v>857</v>
      </c>
    </row>
    <row r="1054" spans="7:20" s="145" customFormat="1" hidden="1">
      <c r="G1054" s="152"/>
      <c r="M1054" s="114" t="s">
        <v>1685</v>
      </c>
      <c r="N1054" s="118">
        <v>5.3</v>
      </c>
      <c r="O1054" s="118">
        <v>7.1</v>
      </c>
      <c r="P1054" s="119">
        <f t="shared" si="19"/>
        <v>1.4</v>
      </c>
      <c r="Q1054" s="122" t="s">
        <v>1686</v>
      </c>
      <c r="R1054" s="121" t="s">
        <v>4565</v>
      </c>
      <c r="S1054" s="122">
        <v>1.4</v>
      </c>
      <c r="T1054" s="122" t="s">
        <v>371</v>
      </c>
    </row>
    <row r="1055" spans="7:20" s="145" customFormat="1" hidden="1">
      <c r="G1055" s="152"/>
      <c r="M1055" s="114" t="s">
        <v>1687</v>
      </c>
      <c r="N1055" s="118">
        <v>2.2999999999999998</v>
      </c>
      <c r="O1055" s="118">
        <v>68.099999999999994</v>
      </c>
      <c r="P1055" s="119">
        <f t="shared" si="19"/>
        <v>3.73</v>
      </c>
      <c r="Q1055" s="120" t="s">
        <v>147</v>
      </c>
      <c r="R1055" s="121" t="s">
        <v>4137</v>
      </c>
      <c r="S1055" s="122">
        <v>3.73</v>
      </c>
      <c r="T1055" s="122" t="s">
        <v>738</v>
      </c>
    </row>
    <row r="1056" spans="7:20" s="145" customFormat="1" hidden="1">
      <c r="G1056" s="152"/>
      <c r="M1056" s="114" t="s">
        <v>1688</v>
      </c>
      <c r="N1056" s="118">
        <v>3.7</v>
      </c>
      <c r="O1056" s="118">
        <v>10.9</v>
      </c>
      <c r="P1056" s="119">
        <f t="shared" si="19"/>
        <v>3.5</v>
      </c>
      <c r="Q1056" s="122" t="s">
        <v>1415</v>
      </c>
      <c r="R1056" s="121" t="s">
        <v>4320</v>
      </c>
      <c r="S1056" s="122">
        <v>3.5</v>
      </c>
      <c r="T1056" s="122" t="s">
        <v>661</v>
      </c>
    </row>
    <row r="1057" spans="7:20" s="145" customFormat="1" hidden="1">
      <c r="G1057" s="152"/>
      <c r="M1057" s="114" t="s">
        <v>1689</v>
      </c>
      <c r="N1057" s="118">
        <v>3.7</v>
      </c>
      <c r="O1057" s="118">
        <v>10.9</v>
      </c>
      <c r="P1057" s="119">
        <f t="shared" si="19"/>
        <v>3.4</v>
      </c>
      <c r="Q1057" s="122" t="s">
        <v>468</v>
      </c>
      <c r="R1057" s="121" t="s">
        <v>4306</v>
      </c>
      <c r="S1057" s="122">
        <v>3.4</v>
      </c>
      <c r="T1057" s="122" t="s">
        <v>338</v>
      </c>
    </row>
    <row r="1058" spans="7:20" s="145" customFormat="1" hidden="1">
      <c r="G1058" s="152"/>
      <c r="M1058" s="114" t="s">
        <v>1818</v>
      </c>
      <c r="N1058" s="118">
        <v>3.6</v>
      </c>
      <c r="O1058" s="118">
        <v>10.8</v>
      </c>
      <c r="P1058" s="119">
        <f t="shared" si="19"/>
        <v>3.4</v>
      </c>
      <c r="Q1058" s="122" t="s">
        <v>1125</v>
      </c>
      <c r="R1058" s="121" t="s">
        <v>4220</v>
      </c>
      <c r="S1058" s="122">
        <v>3.4</v>
      </c>
      <c r="T1058" s="122" t="s">
        <v>338</v>
      </c>
    </row>
    <row r="1059" spans="7:20" s="145" customFormat="1" hidden="1">
      <c r="G1059" s="152"/>
      <c r="M1059" s="114" t="s">
        <v>1819</v>
      </c>
      <c r="N1059" s="118">
        <v>6.4</v>
      </c>
      <c r="O1059" s="118">
        <v>79.7</v>
      </c>
      <c r="P1059" s="119">
        <f t="shared" si="19"/>
        <v>3.4</v>
      </c>
      <c r="Q1059" s="122" t="s">
        <v>1820</v>
      </c>
      <c r="R1059" s="121" t="s">
        <v>4071</v>
      </c>
      <c r="S1059" s="122">
        <v>3.4</v>
      </c>
      <c r="T1059" s="122" t="s">
        <v>338</v>
      </c>
    </row>
    <row r="1060" spans="7:20" s="145" customFormat="1" hidden="1">
      <c r="G1060" s="152"/>
      <c r="M1060" s="114" t="s">
        <v>1697</v>
      </c>
      <c r="N1060" s="118">
        <v>6.4</v>
      </c>
      <c r="O1060" s="118">
        <v>82.1</v>
      </c>
      <c r="P1060" s="119">
        <f t="shared" si="19"/>
        <v>3.8</v>
      </c>
      <c r="Q1060" s="120" t="s">
        <v>1698</v>
      </c>
      <c r="R1060" s="121" t="s">
        <v>4055</v>
      </c>
      <c r="S1060" s="122">
        <v>3.8</v>
      </c>
      <c r="T1060" s="122" t="s">
        <v>543</v>
      </c>
    </row>
    <row r="1061" spans="7:20" s="145" customFormat="1" hidden="1">
      <c r="G1061" s="152"/>
      <c r="M1061" s="114" t="s">
        <v>1699</v>
      </c>
      <c r="N1061" s="120" t="s">
        <v>30</v>
      </c>
      <c r="O1061" s="120" t="s">
        <v>30</v>
      </c>
      <c r="P1061" s="119">
        <f t="shared" si="19"/>
        <v>4.3</v>
      </c>
      <c r="Q1061" s="122" t="s">
        <v>1700</v>
      </c>
      <c r="R1061" s="121" t="s">
        <v>4307</v>
      </c>
      <c r="S1061" s="122">
        <v>4.3</v>
      </c>
      <c r="T1061" s="122" t="s">
        <v>719</v>
      </c>
    </row>
    <row r="1062" spans="7:20" s="145" customFormat="1" hidden="1">
      <c r="G1062" s="152"/>
      <c r="M1062" s="114" t="s">
        <v>1701</v>
      </c>
      <c r="N1062" s="118">
        <v>6.6</v>
      </c>
      <c r="O1062" s="118">
        <v>11.2</v>
      </c>
      <c r="P1062" s="119">
        <f t="shared" si="19"/>
        <v>3.44</v>
      </c>
      <c r="Q1062" s="120" t="s">
        <v>147</v>
      </c>
      <c r="R1062" s="121" t="s">
        <v>4301</v>
      </c>
      <c r="S1062" s="122">
        <v>3.44</v>
      </c>
      <c r="T1062" s="122" t="s">
        <v>3750</v>
      </c>
    </row>
    <row r="1063" spans="7:20" s="145" customFormat="1" hidden="1">
      <c r="G1063" s="152"/>
      <c r="M1063" s="114" t="s">
        <v>1702</v>
      </c>
      <c r="N1063" s="118">
        <v>7.4</v>
      </c>
      <c r="O1063" s="118">
        <v>9.1999999999999993</v>
      </c>
      <c r="P1063" s="119">
        <f t="shared" si="19"/>
        <v>3.44</v>
      </c>
      <c r="Q1063" s="120" t="s">
        <v>147</v>
      </c>
      <c r="R1063" s="121" t="s">
        <v>4565</v>
      </c>
      <c r="S1063" s="122">
        <v>3.44</v>
      </c>
      <c r="T1063" s="122" t="s">
        <v>3750</v>
      </c>
    </row>
    <row r="1064" spans="7:20" s="145" customFormat="1" hidden="1">
      <c r="G1064" s="152"/>
      <c r="M1064" s="114" t="s">
        <v>1703</v>
      </c>
      <c r="N1064" s="118">
        <v>2.1</v>
      </c>
      <c r="O1064" s="118">
        <v>6.1</v>
      </c>
      <c r="P1064" s="119">
        <f t="shared" si="19"/>
        <v>3.6</v>
      </c>
      <c r="Q1064" s="120" t="s">
        <v>30</v>
      </c>
      <c r="R1064" s="121" t="s">
        <v>3956</v>
      </c>
      <c r="S1064" s="122">
        <v>3.6</v>
      </c>
      <c r="T1064" s="122" t="s">
        <v>262</v>
      </c>
    </row>
    <row r="1065" spans="7:20" s="145" customFormat="1" hidden="1">
      <c r="G1065" s="152"/>
      <c r="M1065" s="114" t="s">
        <v>1704</v>
      </c>
      <c r="N1065" s="118">
        <v>2.1</v>
      </c>
      <c r="O1065" s="118">
        <v>7.2</v>
      </c>
      <c r="P1065" s="119">
        <f t="shared" si="19"/>
        <v>3.02</v>
      </c>
      <c r="Q1065" s="120" t="s">
        <v>30</v>
      </c>
      <c r="R1065" s="121" t="s">
        <v>4548</v>
      </c>
      <c r="S1065" s="122">
        <v>3.02</v>
      </c>
      <c r="T1065" s="122" t="s">
        <v>452</v>
      </c>
    </row>
    <row r="1066" spans="7:20" s="145" customFormat="1" hidden="1">
      <c r="G1066" s="152"/>
      <c r="M1066" s="114" t="s">
        <v>1573</v>
      </c>
      <c r="N1066" s="118">
        <v>11.2</v>
      </c>
      <c r="O1066" s="118">
        <v>4</v>
      </c>
      <c r="P1066" s="119">
        <f t="shared" si="19"/>
        <v>2.88</v>
      </c>
      <c r="Q1066" s="122" t="s">
        <v>1574</v>
      </c>
      <c r="R1066" s="121" t="s">
        <v>3934</v>
      </c>
      <c r="S1066" s="122">
        <v>2.88</v>
      </c>
      <c r="T1066" s="122" t="s">
        <v>2992</v>
      </c>
    </row>
    <row r="1067" spans="7:20" s="145" customFormat="1" hidden="1">
      <c r="G1067" s="152"/>
      <c r="M1067" s="114" t="s">
        <v>1575</v>
      </c>
      <c r="N1067" s="118">
        <v>9.8000000000000007</v>
      </c>
      <c r="O1067" s="118">
        <v>3.7</v>
      </c>
      <c r="P1067" s="119">
        <f t="shared" si="19"/>
        <v>3.2</v>
      </c>
      <c r="Q1067" s="122" t="s">
        <v>1576</v>
      </c>
      <c r="R1067" s="121" t="s">
        <v>4146</v>
      </c>
      <c r="S1067" s="122">
        <v>3.2</v>
      </c>
      <c r="T1067" s="122" t="s">
        <v>283</v>
      </c>
    </row>
    <row r="1068" spans="7:20" s="145" customFormat="1" hidden="1">
      <c r="G1068" s="152"/>
      <c r="M1068" s="114" t="s">
        <v>1326</v>
      </c>
      <c r="N1068" s="118">
        <v>13.8</v>
      </c>
      <c r="O1068" s="118">
        <v>6.7</v>
      </c>
      <c r="P1068" s="119">
        <f t="shared" si="19"/>
        <v>1.23</v>
      </c>
      <c r="Q1068" s="122" t="s">
        <v>1327</v>
      </c>
      <c r="R1068" s="121" t="s">
        <v>4400</v>
      </c>
      <c r="S1068" s="122">
        <v>1.23</v>
      </c>
      <c r="T1068" s="122" t="s">
        <v>3072</v>
      </c>
    </row>
    <row r="1069" spans="7:20" s="145" customFormat="1" hidden="1">
      <c r="G1069" s="152"/>
      <c r="M1069" s="114" t="s">
        <v>1328</v>
      </c>
      <c r="N1069" s="118">
        <v>27.9</v>
      </c>
      <c r="O1069" s="118">
        <v>0.3</v>
      </c>
      <c r="P1069" s="119">
        <f t="shared" si="19"/>
        <v>4.0999999999999996</v>
      </c>
      <c r="Q1069" s="120" t="s">
        <v>536</v>
      </c>
      <c r="R1069" s="121" t="s">
        <v>4261</v>
      </c>
      <c r="S1069" s="122">
        <v>4.0999999999999996</v>
      </c>
      <c r="T1069" s="122" t="s">
        <v>466</v>
      </c>
    </row>
    <row r="1070" spans="7:20" s="145" customFormat="1" hidden="1">
      <c r="G1070" s="152"/>
      <c r="M1070" s="114" t="s">
        <v>1329</v>
      </c>
      <c r="N1070" s="118">
        <v>19.7</v>
      </c>
      <c r="O1070" s="118">
        <v>0</v>
      </c>
      <c r="P1070" s="119">
        <f t="shared" si="19"/>
        <v>4.0199999999999996</v>
      </c>
      <c r="Q1070" s="122" t="s">
        <v>332</v>
      </c>
      <c r="R1070" s="121" t="s">
        <v>4274</v>
      </c>
      <c r="S1070" s="122">
        <v>4.0199999999999996</v>
      </c>
      <c r="T1070" s="122" t="s">
        <v>1544</v>
      </c>
    </row>
    <row r="1071" spans="7:20" s="145" customFormat="1" hidden="1">
      <c r="G1071" s="152"/>
      <c r="M1071" s="114" t="s">
        <v>1330</v>
      </c>
      <c r="N1071" s="118">
        <v>5.5</v>
      </c>
      <c r="O1071" s="118">
        <v>0</v>
      </c>
      <c r="P1071" s="119">
        <f t="shared" si="19"/>
        <v>2.81</v>
      </c>
      <c r="Q1071" s="122" t="s">
        <v>719</v>
      </c>
      <c r="R1071" s="121" t="s">
        <v>4302</v>
      </c>
      <c r="S1071" s="122">
        <v>2.81</v>
      </c>
      <c r="T1071" s="122" t="s">
        <v>3288</v>
      </c>
    </row>
    <row r="1072" spans="7:20" s="145" customFormat="1" hidden="1">
      <c r="G1072" s="152"/>
      <c r="M1072" s="114" t="s">
        <v>1581</v>
      </c>
      <c r="N1072" s="118">
        <v>13.1</v>
      </c>
      <c r="O1072" s="118">
        <v>0</v>
      </c>
      <c r="P1072" s="119">
        <f t="shared" si="19"/>
        <v>3.08</v>
      </c>
      <c r="Q1072" s="122" t="s">
        <v>991</v>
      </c>
      <c r="R1072" s="121" t="s">
        <v>4308</v>
      </c>
      <c r="S1072" s="122">
        <v>3.08</v>
      </c>
      <c r="T1072" s="122" t="s">
        <v>3786</v>
      </c>
    </row>
    <row r="1073" spans="7:20" s="145" customFormat="1" hidden="1">
      <c r="G1073" s="152"/>
      <c r="M1073" s="114" t="s">
        <v>1580</v>
      </c>
      <c r="N1073" s="118">
        <v>25.3</v>
      </c>
      <c r="O1073" s="118">
        <v>0</v>
      </c>
      <c r="P1073" s="119">
        <f t="shared" si="19"/>
        <v>1.9</v>
      </c>
      <c r="Q1073" s="122" t="s">
        <v>240</v>
      </c>
      <c r="R1073" s="121" t="s">
        <v>3946</v>
      </c>
      <c r="S1073" s="122">
        <v>1.9</v>
      </c>
      <c r="T1073" s="122" t="s">
        <v>2189</v>
      </c>
    </row>
    <row r="1074" spans="7:20" s="145" customFormat="1" hidden="1">
      <c r="G1074" s="152"/>
      <c r="M1074" s="114" t="s">
        <v>1713</v>
      </c>
      <c r="N1074" s="118">
        <v>5.3</v>
      </c>
      <c r="O1074" s="118">
        <v>0</v>
      </c>
      <c r="P1074" s="119">
        <f t="shared" si="19"/>
        <v>3.54</v>
      </c>
      <c r="Q1074" s="122" t="s">
        <v>466</v>
      </c>
      <c r="R1074" s="121" t="s">
        <v>3777</v>
      </c>
      <c r="S1074" s="122">
        <v>3.54</v>
      </c>
      <c r="T1074" s="122" t="s">
        <v>1244</v>
      </c>
    </row>
    <row r="1075" spans="7:20" s="145" customFormat="1" hidden="1">
      <c r="G1075" s="152"/>
      <c r="M1075" s="114" t="s">
        <v>1583</v>
      </c>
      <c r="N1075" s="118">
        <v>20</v>
      </c>
      <c r="O1075" s="118">
        <v>0</v>
      </c>
      <c r="P1075" s="119">
        <f t="shared" si="19"/>
        <v>3.45</v>
      </c>
      <c r="Q1075" s="122" t="s">
        <v>1584</v>
      </c>
      <c r="R1075" s="121" t="s">
        <v>4060</v>
      </c>
      <c r="S1075" s="122">
        <v>3.45</v>
      </c>
      <c r="T1075" s="122" t="s">
        <v>1307</v>
      </c>
    </row>
    <row r="1076" spans="7:20" s="145" customFormat="1" hidden="1">
      <c r="G1076" s="152"/>
      <c r="M1076" s="114" t="s">
        <v>1585</v>
      </c>
      <c r="N1076" s="118">
        <v>2.7</v>
      </c>
      <c r="O1076" s="118">
        <v>25.4</v>
      </c>
      <c r="P1076" s="119">
        <f t="shared" si="19"/>
        <v>1.1599999999999999</v>
      </c>
      <c r="Q1076" s="122" t="s">
        <v>1586</v>
      </c>
      <c r="R1076" s="121" t="s">
        <v>3963</v>
      </c>
      <c r="S1076" s="122">
        <v>1.1599999999999999</v>
      </c>
      <c r="T1076" s="122" t="s">
        <v>4438</v>
      </c>
    </row>
    <row r="1077" spans="7:20" s="145" customFormat="1" hidden="1">
      <c r="G1077" s="152"/>
      <c r="M1077" s="114" t="s">
        <v>1587</v>
      </c>
      <c r="N1077" s="118">
        <v>2.4</v>
      </c>
      <c r="O1077" s="118">
        <v>28.4</v>
      </c>
      <c r="P1077" s="119">
        <f t="shared" si="19"/>
        <v>3.78</v>
      </c>
      <c r="Q1077" s="120" t="s">
        <v>147</v>
      </c>
      <c r="R1077" s="121" t="s">
        <v>4398</v>
      </c>
      <c r="S1077" s="122">
        <v>3.78</v>
      </c>
      <c r="T1077" s="122" t="s">
        <v>3500</v>
      </c>
    </row>
    <row r="1078" spans="7:20" s="145" customFormat="1" hidden="1">
      <c r="G1078" s="152"/>
      <c r="M1078" s="114" t="s">
        <v>1588</v>
      </c>
      <c r="N1078" s="118">
        <v>4.4000000000000004</v>
      </c>
      <c r="O1078" s="118">
        <v>48.8</v>
      </c>
      <c r="P1078" s="119">
        <f t="shared" si="19"/>
        <v>3.2</v>
      </c>
      <c r="Q1078" s="122" t="s">
        <v>1589</v>
      </c>
      <c r="R1078" s="121" t="s">
        <v>4309</v>
      </c>
      <c r="S1078" s="122">
        <v>3.2</v>
      </c>
      <c r="T1078" s="122" t="s">
        <v>338</v>
      </c>
    </row>
    <row r="1079" spans="7:20" s="145" customFormat="1" hidden="1">
      <c r="G1079" s="152"/>
      <c r="M1079" s="114" t="s">
        <v>1590</v>
      </c>
      <c r="N1079" s="118">
        <v>21.7</v>
      </c>
      <c r="O1079" s="118">
        <v>0</v>
      </c>
      <c r="P1079" s="119">
        <f t="shared" si="19"/>
        <v>3.6</v>
      </c>
      <c r="Q1079" s="120" t="s">
        <v>147</v>
      </c>
      <c r="R1079" s="121" t="s">
        <v>4274</v>
      </c>
      <c r="S1079" s="122">
        <v>3.6</v>
      </c>
      <c r="T1079" s="122" t="s">
        <v>543</v>
      </c>
    </row>
    <row r="1080" spans="7:20" s="145" customFormat="1" hidden="1">
      <c r="G1080" s="152"/>
      <c r="M1080" s="114" t="s">
        <v>1593</v>
      </c>
      <c r="N1080" s="118">
        <v>11.3</v>
      </c>
      <c r="O1080" s="118">
        <v>0</v>
      </c>
      <c r="P1080" s="119">
        <f t="shared" si="19"/>
        <v>3.6</v>
      </c>
      <c r="Q1080" s="120" t="s">
        <v>147</v>
      </c>
      <c r="R1080" s="121" t="s">
        <v>3996</v>
      </c>
      <c r="S1080" s="122">
        <v>3.6</v>
      </c>
      <c r="T1080" s="122" t="s">
        <v>543</v>
      </c>
    </row>
    <row r="1081" spans="7:20" s="145" customFormat="1" hidden="1">
      <c r="G1081" s="152"/>
      <c r="M1081" s="114" t="s">
        <v>1594</v>
      </c>
      <c r="N1081" s="118">
        <v>18.100000000000001</v>
      </c>
      <c r="O1081" s="118">
        <v>0</v>
      </c>
      <c r="P1081" s="119">
        <f t="shared" si="19"/>
        <v>3.5</v>
      </c>
      <c r="Q1081" s="120" t="s">
        <v>147</v>
      </c>
      <c r="R1081" s="121" t="s">
        <v>3894</v>
      </c>
      <c r="S1081" s="122">
        <v>3.5</v>
      </c>
      <c r="T1081" s="122" t="s">
        <v>797</v>
      </c>
    </row>
    <row r="1082" spans="7:20" s="145" customFormat="1" hidden="1">
      <c r="G1082" s="152"/>
      <c r="M1082" s="114" t="s">
        <v>1719</v>
      </c>
      <c r="N1082" s="118">
        <v>16.600000000000001</v>
      </c>
      <c r="O1082" s="118">
        <v>0</v>
      </c>
      <c r="P1082" s="119">
        <f t="shared" si="19"/>
        <v>4.3</v>
      </c>
      <c r="Q1082" s="122" t="s">
        <v>369</v>
      </c>
      <c r="R1082" s="121" t="s">
        <v>4275</v>
      </c>
      <c r="S1082" s="122">
        <v>4.3</v>
      </c>
      <c r="T1082" s="122" t="s">
        <v>468</v>
      </c>
    </row>
    <row r="1083" spans="7:20" s="145" customFormat="1" hidden="1">
      <c r="G1083" s="152"/>
      <c r="M1083" s="114" t="s">
        <v>1720</v>
      </c>
      <c r="N1083" s="118">
        <v>10.199999999999999</v>
      </c>
      <c r="O1083" s="118">
        <v>2.5</v>
      </c>
      <c r="P1083" s="119">
        <f t="shared" si="19"/>
        <v>4</v>
      </c>
      <c r="Q1083" s="122" t="s">
        <v>1721</v>
      </c>
      <c r="R1083" s="121" t="s">
        <v>4543</v>
      </c>
      <c r="S1083" s="122">
        <v>4</v>
      </c>
      <c r="T1083" s="122" t="s">
        <v>466</v>
      </c>
    </row>
    <row r="1084" spans="7:20" s="145" customFormat="1" hidden="1">
      <c r="G1084" s="152"/>
      <c r="M1084" s="114" t="s">
        <v>1722</v>
      </c>
      <c r="N1084" s="118">
        <v>4</v>
      </c>
      <c r="O1084" s="118">
        <v>9.6</v>
      </c>
      <c r="P1084" s="119">
        <f t="shared" si="19"/>
        <v>4.2</v>
      </c>
      <c r="Q1084" s="122" t="s">
        <v>722</v>
      </c>
      <c r="R1084" s="121" t="s">
        <v>4119</v>
      </c>
      <c r="S1084" s="122">
        <v>4.2</v>
      </c>
      <c r="T1084" s="122" t="s">
        <v>234</v>
      </c>
    </row>
    <row r="1085" spans="7:20" s="145" customFormat="1" hidden="1">
      <c r="G1085" s="152"/>
      <c r="M1085" s="114" t="s">
        <v>1723</v>
      </c>
      <c r="N1085" s="118">
        <v>11</v>
      </c>
      <c r="O1085" s="118">
        <v>0.7</v>
      </c>
      <c r="P1085" s="119">
        <f t="shared" si="19"/>
        <v>4.0999999999999996</v>
      </c>
      <c r="Q1085" s="122" t="s">
        <v>1724</v>
      </c>
      <c r="R1085" s="121" t="s">
        <v>4200</v>
      </c>
      <c r="S1085" s="120">
        <v>4.0999999999999996</v>
      </c>
      <c r="T1085" s="120" t="s">
        <v>719</v>
      </c>
    </row>
    <row r="1086" spans="7:20" s="145" customFormat="1" hidden="1">
      <c r="G1086" s="152"/>
      <c r="M1086" s="114" t="s">
        <v>1725</v>
      </c>
      <c r="N1086" s="118">
        <v>13</v>
      </c>
      <c r="O1086" s="118" t="s">
        <v>30</v>
      </c>
      <c r="P1086" s="119">
        <f t="shared" si="19"/>
        <v>4.0999999999999996</v>
      </c>
      <c r="Q1086" s="120" t="s">
        <v>30</v>
      </c>
      <c r="R1086" s="121" t="s">
        <v>4459</v>
      </c>
      <c r="S1086" s="122">
        <v>4.0999999999999996</v>
      </c>
      <c r="T1086" s="122" t="s">
        <v>719</v>
      </c>
    </row>
    <row r="1087" spans="7:20" s="145" customFormat="1" hidden="1">
      <c r="G1087" s="152"/>
      <c r="M1087" s="114" t="s">
        <v>1848</v>
      </c>
      <c r="N1087" s="118">
        <v>81.7</v>
      </c>
      <c r="O1087" s="118" t="s">
        <v>30</v>
      </c>
      <c r="P1087" s="119">
        <f t="shared" si="19"/>
        <v>4.0999999999999996</v>
      </c>
      <c r="Q1087" s="120" t="s">
        <v>30</v>
      </c>
      <c r="R1087" s="121" t="s">
        <v>3906</v>
      </c>
      <c r="S1087" s="122">
        <v>4.0999999999999996</v>
      </c>
      <c r="T1087" s="122" t="s">
        <v>719</v>
      </c>
    </row>
    <row r="1088" spans="7:20" s="145" customFormat="1" hidden="1">
      <c r="G1088" s="152"/>
      <c r="M1088" s="114" t="s">
        <v>1596</v>
      </c>
      <c r="N1088" s="118">
        <v>10.8</v>
      </c>
      <c r="O1088" s="118" t="s">
        <v>30</v>
      </c>
      <c r="P1088" s="119">
        <f t="shared" si="19"/>
        <v>4.0999999999999996</v>
      </c>
      <c r="Q1088" s="120" t="s">
        <v>30</v>
      </c>
      <c r="R1088" s="121" t="s">
        <v>4558</v>
      </c>
      <c r="S1088" s="122">
        <v>4.0999999999999996</v>
      </c>
      <c r="T1088" s="122" t="s">
        <v>719</v>
      </c>
    </row>
    <row r="1089" spans="7:20" s="145" customFormat="1" hidden="1">
      <c r="G1089" s="152"/>
      <c r="M1089" s="114" t="s">
        <v>1597</v>
      </c>
      <c r="N1089" s="118">
        <v>14.1</v>
      </c>
      <c r="O1089" s="118" t="s">
        <v>30</v>
      </c>
      <c r="P1089" s="119">
        <f t="shared" si="19"/>
        <v>3.73</v>
      </c>
      <c r="Q1089" s="122" t="s">
        <v>1098</v>
      </c>
      <c r="R1089" s="121" t="s">
        <v>4250</v>
      </c>
      <c r="S1089" s="122">
        <v>3.73</v>
      </c>
      <c r="T1089" s="122" t="s">
        <v>2852</v>
      </c>
    </row>
    <row r="1090" spans="7:20" s="145" customFormat="1" hidden="1">
      <c r="G1090" s="152"/>
      <c r="M1090" s="114" t="s">
        <v>1598</v>
      </c>
      <c r="N1090" s="118">
        <v>48.6</v>
      </c>
      <c r="O1090" s="118" t="s">
        <v>30</v>
      </c>
      <c r="P1090" s="119">
        <f t="shared" si="19"/>
        <v>3.12</v>
      </c>
      <c r="Q1090" s="122" t="s">
        <v>1599</v>
      </c>
      <c r="R1090" s="121" t="s">
        <v>4310</v>
      </c>
      <c r="S1090" s="122">
        <v>3.12</v>
      </c>
      <c r="T1090" s="122" t="s">
        <v>15</v>
      </c>
    </row>
    <row r="1091" spans="7:20" s="145" customFormat="1" hidden="1">
      <c r="G1091" s="152"/>
      <c r="M1091" s="114" t="s">
        <v>1726</v>
      </c>
      <c r="N1091" s="118">
        <v>14.7</v>
      </c>
      <c r="O1091" s="118" t="s">
        <v>30</v>
      </c>
      <c r="P1091" s="119">
        <f t="shared" si="19"/>
        <v>3.28</v>
      </c>
      <c r="Q1091" s="122" t="s">
        <v>1727</v>
      </c>
      <c r="R1091" s="121" t="s">
        <v>4124</v>
      </c>
      <c r="S1091" s="122">
        <v>3.28</v>
      </c>
      <c r="T1091" s="122" t="s">
        <v>2957</v>
      </c>
    </row>
    <row r="1092" spans="7:20" s="145" customFormat="1" hidden="1">
      <c r="G1092" s="152"/>
      <c r="M1092" s="114" t="s">
        <v>1728</v>
      </c>
      <c r="N1092" s="118">
        <v>16</v>
      </c>
      <c r="O1092" s="118" t="s">
        <v>30</v>
      </c>
      <c r="P1092" s="119">
        <f t="shared" si="19"/>
        <v>3.23</v>
      </c>
      <c r="Q1092" s="122" t="s">
        <v>551</v>
      </c>
      <c r="R1092" s="121" t="s">
        <v>4311</v>
      </c>
      <c r="S1092" s="122">
        <v>3.23</v>
      </c>
      <c r="T1092" s="122" t="s">
        <v>852</v>
      </c>
    </row>
    <row r="1093" spans="7:20" s="145" customFormat="1" hidden="1">
      <c r="G1093" s="152"/>
      <c r="M1093" s="114" t="s">
        <v>1852</v>
      </c>
      <c r="N1093" s="118">
        <v>13.3</v>
      </c>
      <c r="O1093" s="118" t="s">
        <v>30</v>
      </c>
      <c r="P1093" s="119">
        <f t="shared" si="19"/>
        <v>3.17</v>
      </c>
      <c r="Q1093" s="122" t="s">
        <v>514</v>
      </c>
      <c r="R1093" s="121" t="s">
        <v>4298</v>
      </c>
      <c r="S1093" s="122">
        <v>3.17</v>
      </c>
      <c r="T1093" s="122" t="s">
        <v>701</v>
      </c>
    </row>
    <row r="1094" spans="7:20" s="145" customFormat="1" hidden="1">
      <c r="G1094" s="152"/>
      <c r="M1094" s="114" t="s">
        <v>1731</v>
      </c>
      <c r="N1094" s="118">
        <v>12.6</v>
      </c>
      <c r="O1094" s="118" t="s">
        <v>30</v>
      </c>
      <c r="P1094" s="119">
        <f t="shared" si="19"/>
        <v>2.97</v>
      </c>
      <c r="Q1094" s="122" t="s">
        <v>1732</v>
      </c>
      <c r="R1094" s="121" t="s">
        <v>4031</v>
      </c>
      <c r="S1094" s="122">
        <v>2.97</v>
      </c>
      <c r="T1094" s="122" t="s">
        <v>3786</v>
      </c>
    </row>
    <row r="1095" spans="7:20" s="145" customFormat="1" hidden="1">
      <c r="G1095" s="152"/>
      <c r="M1095" s="114" t="s">
        <v>1733</v>
      </c>
      <c r="N1095" s="118">
        <v>14.6</v>
      </c>
      <c r="O1095" s="118" t="s">
        <v>30</v>
      </c>
      <c r="P1095" s="119">
        <f t="shared" si="19"/>
        <v>1.84</v>
      </c>
      <c r="Q1095" s="122" t="s">
        <v>1734</v>
      </c>
      <c r="R1095" s="121" t="s">
        <v>4026</v>
      </c>
      <c r="S1095" s="122">
        <v>1.84</v>
      </c>
      <c r="T1095" s="122" t="s">
        <v>558</v>
      </c>
    </row>
    <row r="1096" spans="7:20" s="145" customFormat="1" hidden="1">
      <c r="G1096" s="152"/>
      <c r="M1096" s="114" t="s">
        <v>1735</v>
      </c>
      <c r="N1096" s="118">
        <v>16.7</v>
      </c>
      <c r="O1096" s="118" t="s">
        <v>30</v>
      </c>
      <c r="P1096" s="119">
        <f t="shared" si="19"/>
        <v>3.26</v>
      </c>
      <c r="Q1096" s="122" t="s">
        <v>463</v>
      </c>
      <c r="R1096" s="121" t="s">
        <v>4271</v>
      </c>
      <c r="S1096" s="122">
        <v>3.26</v>
      </c>
      <c r="T1096" s="122" t="s">
        <v>608</v>
      </c>
    </row>
    <row r="1097" spans="7:20" s="145" customFormat="1" hidden="1">
      <c r="G1097" s="152"/>
      <c r="M1097" s="114" t="s">
        <v>1736</v>
      </c>
      <c r="N1097" s="118">
        <v>16.399999999999999</v>
      </c>
      <c r="O1097" s="118" t="s">
        <v>30</v>
      </c>
      <c r="P1097" s="119">
        <f t="shared" si="19"/>
        <v>2.42</v>
      </c>
      <c r="Q1097" s="122" t="s">
        <v>1855</v>
      </c>
      <c r="R1097" s="121" t="s">
        <v>4312</v>
      </c>
      <c r="S1097" s="122">
        <v>2.42</v>
      </c>
      <c r="T1097" s="122" t="s">
        <v>2721</v>
      </c>
    </row>
    <row r="1098" spans="7:20" s="145" customFormat="1" hidden="1">
      <c r="G1098" s="152"/>
      <c r="M1098" s="114" t="s">
        <v>1737</v>
      </c>
      <c r="N1098" s="118">
        <v>14.6</v>
      </c>
      <c r="O1098" s="120" t="s">
        <v>30</v>
      </c>
      <c r="P1098" s="119">
        <f t="shared" ref="P1098:P1161" si="20">SUM(S1098:T1098)</f>
        <v>1.9</v>
      </c>
      <c r="Q1098" s="122" t="s">
        <v>530</v>
      </c>
      <c r="R1098" s="121" t="s">
        <v>3738</v>
      </c>
      <c r="S1098" s="122">
        <v>1.9</v>
      </c>
      <c r="T1098" s="122" t="s">
        <v>1098</v>
      </c>
    </row>
    <row r="1099" spans="7:20" s="145" customFormat="1" hidden="1">
      <c r="G1099" s="152"/>
      <c r="M1099" s="114" t="s">
        <v>1742</v>
      </c>
      <c r="N1099" s="118">
        <v>14.3</v>
      </c>
      <c r="O1099" s="120" t="s">
        <v>30</v>
      </c>
      <c r="P1099" s="119">
        <f t="shared" si="20"/>
        <v>3.1</v>
      </c>
      <c r="Q1099" s="122" t="s">
        <v>369</v>
      </c>
      <c r="R1099" s="121" t="s">
        <v>4260</v>
      </c>
      <c r="S1099" s="122">
        <v>3.1</v>
      </c>
      <c r="T1099" s="122" t="s">
        <v>338</v>
      </c>
    </row>
    <row r="1100" spans="7:20" s="145" customFormat="1" hidden="1">
      <c r="G1100" s="152"/>
      <c r="M1100" s="114" t="s">
        <v>1743</v>
      </c>
      <c r="N1100" s="118">
        <v>12.9</v>
      </c>
      <c r="O1100" s="120" t="s">
        <v>30</v>
      </c>
      <c r="P1100" s="119">
        <f t="shared" si="20"/>
        <v>4</v>
      </c>
      <c r="Q1100" s="122" t="s">
        <v>403</v>
      </c>
      <c r="R1100" s="121" t="s">
        <v>4537</v>
      </c>
      <c r="S1100" s="122">
        <v>4</v>
      </c>
      <c r="T1100" s="122" t="s">
        <v>719</v>
      </c>
    </row>
    <row r="1101" spans="7:20" s="145" customFormat="1" hidden="1">
      <c r="G1101" s="152"/>
      <c r="M1101" s="114" t="s">
        <v>1744</v>
      </c>
      <c r="N1101" s="118">
        <v>13.7</v>
      </c>
      <c r="O1101" s="120" t="s">
        <v>30</v>
      </c>
      <c r="P1101" s="119">
        <f t="shared" si="20"/>
        <v>4.3</v>
      </c>
      <c r="Q1101" s="122" t="s">
        <v>666</v>
      </c>
      <c r="R1101" s="121" t="s">
        <v>4458</v>
      </c>
      <c r="S1101" s="122">
        <v>4.3</v>
      </c>
      <c r="T1101" s="122" t="s">
        <v>213</v>
      </c>
    </row>
    <row r="1102" spans="7:20" s="145" customFormat="1" hidden="1">
      <c r="G1102" s="152"/>
      <c r="M1102" s="114" t="s">
        <v>1745</v>
      </c>
      <c r="N1102" s="118">
        <v>0.7</v>
      </c>
      <c r="O1102" s="118">
        <v>7.4</v>
      </c>
      <c r="P1102" s="119">
        <f t="shared" si="20"/>
        <v>4</v>
      </c>
      <c r="Q1102" s="120" t="s">
        <v>147</v>
      </c>
      <c r="R1102" s="121" t="s">
        <v>4289</v>
      </c>
      <c r="S1102" s="122">
        <v>4</v>
      </c>
      <c r="T1102" s="122" t="s">
        <v>719</v>
      </c>
    </row>
    <row r="1103" spans="7:20" s="145" customFormat="1" hidden="1">
      <c r="G1103" s="152"/>
      <c r="M1103" s="114" t="s">
        <v>1746</v>
      </c>
      <c r="N1103" s="118">
        <v>9.6</v>
      </c>
      <c r="O1103" s="118">
        <v>11.1</v>
      </c>
      <c r="P1103" s="119">
        <f t="shared" si="20"/>
        <v>4</v>
      </c>
      <c r="Q1103" s="122" t="s">
        <v>1747</v>
      </c>
      <c r="R1103" s="121" t="s">
        <v>4230</v>
      </c>
      <c r="S1103" s="122">
        <v>4</v>
      </c>
      <c r="T1103" s="122" t="s">
        <v>719</v>
      </c>
    </row>
    <row r="1104" spans="7:20" s="145" customFormat="1" hidden="1">
      <c r="G1104" s="152"/>
      <c r="M1104" s="114" t="s">
        <v>1748</v>
      </c>
      <c r="N1104" s="118">
        <v>1.8</v>
      </c>
      <c r="O1104" s="118">
        <v>1</v>
      </c>
      <c r="P1104" s="119">
        <f t="shared" si="20"/>
        <v>4.3</v>
      </c>
      <c r="Q1104" s="122" t="s">
        <v>166</v>
      </c>
      <c r="R1104" s="121" t="s">
        <v>4313</v>
      </c>
      <c r="S1104" s="122">
        <v>4.3</v>
      </c>
      <c r="T1104" s="122" t="s">
        <v>213</v>
      </c>
    </row>
    <row r="1105" spans="7:20" s="145" customFormat="1" hidden="1">
      <c r="G1105" s="152"/>
      <c r="M1105" s="114" t="s">
        <v>1749</v>
      </c>
      <c r="N1105" s="118" t="s">
        <v>30</v>
      </c>
      <c r="O1105" s="118">
        <v>11.1</v>
      </c>
      <c r="P1105" s="119">
        <f t="shared" si="20"/>
        <v>3.78</v>
      </c>
      <c r="Q1105" s="122" t="s">
        <v>418</v>
      </c>
      <c r="R1105" s="121" t="s">
        <v>3953</v>
      </c>
      <c r="S1105" s="122">
        <v>3.78</v>
      </c>
      <c r="T1105" s="122" t="s">
        <v>1784</v>
      </c>
    </row>
    <row r="1106" spans="7:20" s="145" customFormat="1" hidden="1">
      <c r="G1106" s="152"/>
      <c r="M1106" s="114" t="s">
        <v>1750</v>
      </c>
      <c r="N1106" s="118">
        <v>8.1999999999999993</v>
      </c>
      <c r="O1106" s="118">
        <v>12.6</v>
      </c>
      <c r="P1106" s="119">
        <f t="shared" si="20"/>
        <v>3.06</v>
      </c>
      <c r="Q1106" s="122" t="s">
        <v>217</v>
      </c>
      <c r="R1106" s="121" t="s">
        <v>4277</v>
      </c>
      <c r="S1106" s="122">
        <v>3.06</v>
      </c>
      <c r="T1106" s="122" t="s">
        <v>3629</v>
      </c>
    </row>
    <row r="1107" spans="7:20" s="145" customFormat="1" hidden="1">
      <c r="G1107" s="152"/>
      <c r="M1107" s="114" t="s">
        <v>1874</v>
      </c>
      <c r="N1107" s="118">
        <v>16.8</v>
      </c>
      <c r="O1107" s="118">
        <v>0.3</v>
      </c>
      <c r="P1107" s="119">
        <f t="shared" si="20"/>
        <v>1.68</v>
      </c>
      <c r="Q1107" s="122" t="s">
        <v>569</v>
      </c>
      <c r="R1107" s="121" t="s">
        <v>3728</v>
      </c>
      <c r="S1107" s="122">
        <v>1.68</v>
      </c>
      <c r="T1107" s="122" t="s">
        <v>3806</v>
      </c>
    </row>
    <row r="1108" spans="7:20" s="145" customFormat="1" hidden="1">
      <c r="G1108" s="152"/>
      <c r="M1108" s="114" t="s">
        <v>1757</v>
      </c>
      <c r="N1108" s="118">
        <v>6.4</v>
      </c>
      <c r="O1108" s="118">
        <v>15.9</v>
      </c>
      <c r="P1108" s="119">
        <f t="shared" si="20"/>
        <v>3.76</v>
      </c>
      <c r="Q1108" s="122" t="s">
        <v>1798</v>
      </c>
      <c r="R1108" s="121" t="s">
        <v>3725</v>
      </c>
      <c r="S1108" s="122">
        <v>3.76</v>
      </c>
      <c r="T1108" s="122" t="s">
        <v>728</v>
      </c>
    </row>
    <row r="1109" spans="7:20" s="145" customFormat="1" hidden="1">
      <c r="G1109" s="152"/>
      <c r="M1109" s="114" t="s">
        <v>1758</v>
      </c>
      <c r="N1109" s="118">
        <v>0.2</v>
      </c>
      <c r="O1109" s="118">
        <v>0.7</v>
      </c>
      <c r="P1109" s="119">
        <f t="shared" si="20"/>
        <v>3.08</v>
      </c>
      <c r="Q1109" s="122" t="s">
        <v>1324</v>
      </c>
      <c r="R1109" s="121" t="s">
        <v>4055</v>
      </c>
      <c r="S1109" s="122">
        <v>3.08</v>
      </c>
      <c r="T1109" s="122" t="s">
        <v>1123</v>
      </c>
    </row>
    <row r="1110" spans="7:20" s="145" customFormat="1" hidden="1">
      <c r="G1110" s="152"/>
      <c r="M1110" s="114" t="s">
        <v>1759</v>
      </c>
      <c r="N1110" s="118">
        <v>0.1</v>
      </c>
      <c r="O1110" s="118">
        <v>0.5</v>
      </c>
      <c r="P1110" s="119">
        <f t="shared" si="20"/>
        <v>3.89</v>
      </c>
      <c r="Q1110" s="122" t="s">
        <v>196</v>
      </c>
      <c r="R1110" s="121" t="s">
        <v>4314</v>
      </c>
      <c r="S1110" s="122">
        <v>3.89</v>
      </c>
      <c r="T1110" s="122" t="s">
        <v>1418</v>
      </c>
    </row>
    <row r="1111" spans="7:20" s="145" customFormat="1" hidden="1">
      <c r="G1111" s="152"/>
      <c r="M1111" s="114" t="s">
        <v>1633</v>
      </c>
      <c r="N1111" s="118" t="s">
        <v>30</v>
      </c>
      <c r="O1111" s="118">
        <v>1.8</v>
      </c>
      <c r="P1111" s="119">
        <f t="shared" si="20"/>
        <v>3.21</v>
      </c>
      <c r="Q1111" s="122" t="s">
        <v>1634</v>
      </c>
      <c r="R1111" s="121" t="s">
        <v>3958</v>
      </c>
      <c r="S1111" s="122">
        <v>3.21</v>
      </c>
      <c r="T1111" s="122" t="s">
        <v>210</v>
      </c>
    </row>
    <row r="1112" spans="7:20" s="145" customFormat="1" hidden="1">
      <c r="G1112" s="152"/>
      <c r="M1112" s="114" t="s">
        <v>1635</v>
      </c>
      <c r="N1112" s="118">
        <v>0.4</v>
      </c>
      <c r="O1112" s="118">
        <v>1.3</v>
      </c>
      <c r="P1112" s="119">
        <f t="shared" si="20"/>
        <v>3.38</v>
      </c>
      <c r="Q1112" s="122" t="s">
        <v>1636</v>
      </c>
      <c r="R1112" s="121" t="s">
        <v>4095</v>
      </c>
      <c r="S1112" s="122">
        <v>3.38</v>
      </c>
      <c r="T1112" s="122" t="s">
        <v>1816</v>
      </c>
    </row>
    <row r="1113" spans="7:20" s="145" customFormat="1" hidden="1">
      <c r="G1113" s="152"/>
      <c r="M1113" s="114" t="s">
        <v>1516</v>
      </c>
      <c r="N1113" s="118">
        <v>0.2</v>
      </c>
      <c r="O1113" s="118">
        <v>1.1000000000000001</v>
      </c>
      <c r="P1113" s="119">
        <f t="shared" si="20"/>
        <v>3.65</v>
      </c>
      <c r="Q1113" s="122" t="s">
        <v>1515</v>
      </c>
      <c r="R1113" s="121" t="s">
        <v>4096</v>
      </c>
      <c r="S1113" s="122">
        <v>3.65</v>
      </c>
      <c r="T1113" s="122" t="s">
        <v>322</v>
      </c>
    </row>
    <row r="1114" spans="7:20" s="145" customFormat="1" hidden="1">
      <c r="G1114" s="152"/>
      <c r="M1114" s="114" t="s">
        <v>1386</v>
      </c>
      <c r="N1114" s="118" t="s">
        <v>30</v>
      </c>
      <c r="O1114" s="118" t="s">
        <v>30</v>
      </c>
      <c r="P1114" s="119">
        <f t="shared" si="20"/>
        <v>1.07</v>
      </c>
      <c r="Q1114" s="122" t="s">
        <v>1387</v>
      </c>
      <c r="R1114" s="121" t="s">
        <v>4139</v>
      </c>
      <c r="S1114" s="122">
        <v>1.07</v>
      </c>
      <c r="T1114" s="122" t="s">
        <v>3469</v>
      </c>
    </row>
    <row r="1115" spans="7:20" s="145" customFormat="1" hidden="1">
      <c r="G1115" s="152"/>
      <c r="M1115" s="114" t="s">
        <v>1388</v>
      </c>
      <c r="N1115" s="118">
        <v>0.3</v>
      </c>
      <c r="O1115" s="118" t="s">
        <v>30</v>
      </c>
      <c r="P1115" s="119">
        <f t="shared" si="20"/>
        <v>3.1</v>
      </c>
      <c r="Q1115" s="122" t="s">
        <v>1389</v>
      </c>
      <c r="R1115" s="121" t="s">
        <v>4097</v>
      </c>
      <c r="S1115" s="122">
        <v>3.1</v>
      </c>
      <c r="T1115" s="122" t="s">
        <v>661</v>
      </c>
    </row>
    <row r="1116" spans="7:20" s="145" customFormat="1" hidden="1">
      <c r="G1116" s="152"/>
      <c r="M1116" s="114" t="s">
        <v>1520</v>
      </c>
      <c r="N1116" s="118">
        <v>0.4</v>
      </c>
      <c r="O1116" s="118">
        <v>0.6</v>
      </c>
      <c r="P1116" s="119">
        <f t="shared" si="20"/>
        <v>2.7</v>
      </c>
      <c r="Q1116" s="122" t="s">
        <v>1521</v>
      </c>
      <c r="R1116" s="121" t="s">
        <v>4098</v>
      </c>
      <c r="S1116" s="122">
        <v>2.7</v>
      </c>
      <c r="T1116" s="122" t="s">
        <v>452</v>
      </c>
    </row>
    <row r="1117" spans="7:20" s="145" customFormat="1" hidden="1">
      <c r="G1117" s="152"/>
      <c r="M1117" s="114" t="s">
        <v>1639</v>
      </c>
      <c r="N1117" s="118">
        <v>0.9</v>
      </c>
      <c r="O1117" s="118">
        <v>10.3</v>
      </c>
      <c r="P1117" s="119">
        <f t="shared" si="20"/>
        <v>3.3</v>
      </c>
      <c r="Q1117" s="120" t="s">
        <v>147</v>
      </c>
      <c r="R1117" s="121" t="s">
        <v>4552</v>
      </c>
      <c r="S1117" s="122">
        <v>3.3</v>
      </c>
      <c r="T1117" s="122" t="s">
        <v>797</v>
      </c>
    </row>
    <row r="1118" spans="7:20" s="145" customFormat="1" hidden="1">
      <c r="G1118" s="152"/>
      <c r="M1118" s="114" t="s">
        <v>1640</v>
      </c>
      <c r="N1118" s="118">
        <v>15.8</v>
      </c>
      <c r="O1118" s="120" t="s">
        <v>147</v>
      </c>
      <c r="P1118" s="119">
        <f t="shared" si="20"/>
        <v>2.7</v>
      </c>
      <c r="Q1118" s="122" t="s">
        <v>234</v>
      </c>
      <c r="R1118" s="120" t="s">
        <v>147</v>
      </c>
      <c r="S1118" s="122">
        <v>2.7</v>
      </c>
      <c r="T1118" s="122" t="s">
        <v>452</v>
      </c>
    </row>
    <row r="1119" spans="7:20" s="145" customFormat="1" hidden="1">
      <c r="G1119" s="152"/>
      <c r="M1119" s="114" t="s">
        <v>1782</v>
      </c>
      <c r="N1119" s="118">
        <v>0.9</v>
      </c>
      <c r="O1119" s="118">
        <v>1.5</v>
      </c>
      <c r="P1119" s="119">
        <f t="shared" si="20"/>
        <v>3.9</v>
      </c>
      <c r="Q1119" s="120" t="s">
        <v>30</v>
      </c>
      <c r="R1119" s="121" t="s">
        <v>4294</v>
      </c>
      <c r="S1119" s="122">
        <v>3.9</v>
      </c>
      <c r="T1119" s="122" t="s">
        <v>719</v>
      </c>
    </row>
    <row r="1120" spans="7:20" s="145" customFormat="1" hidden="1">
      <c r="G1120" s="152"/>
      <c r="M1120" s="114" t="s">
        <v>1643</v>
      </c>
      <c r="N1120" s="118">
        <v>0.9</v>
      </c>
      <c r="O1120" s="118">
        <v>1.8</v>
      </c>
      <c r="P1120" s="119">
        <f t="shared" si="20"/>
        <v>3.9</v>
      </c>
      <c r="Q1120" s="120" t="s">
        <v>30</v>
      </c>
      <c r="R1120" s="121" t="s">
        <v>4052</v>
      </c>
      <c r="S1120" s="122">
        <v>3.9</v>
      </c>
      <c r="T1120" s="122" t="s">
        <v>719</v>
      </c>
    </row>
    <row r="1121" spans="7:20" s="145" customFormat="1" hidden="1">
      <c r="G1121" s="152"/>
      <c r="M1121" s="114" t="s">
        <v>1644</v>
      </c>
      <c r="N1121" s="118">
        <v>4.5999999999999996</v>
      </c>
      <c r="O1121" s="118">
        <v>4.8</v>
      </c>
      <c r="P1121" s="119">
        <f t="shared" si="20"/>
        <v>3.75</v>
      </c>
      <c r="Q1121" s="120" t="s">
        <v>147</v>
      </c>
      <c r="R1121" s="121" t="s">
        <v>4289</v>
      </c>
      <c r="S1121" s="122">
        <v>3.75</v>
      </c>
      <c r="T1121" s="122" t="s">
        <v>2603</v>
      </c>
    </row>
    <row r="1122" spans="7:20" s="145" customFormat="1" hidden="1">
      <c r="G1122" s="152"/>
      <c r="M1122" s="114" t="s">
        <v>1645</v>
      </c>
      <c r="N1122" s="118">
        <v>23.8</v>
      </c>
      <c r="O1122" s="120" t="s">
        <v>147</v>
      </c>
      <c r="P1122" s="119">
        <f t="shared" si="20"/>
        <v>3.01</v>
      </c>
      <c r="Q1122" s="122" t="s">
        <v>543</v>
      </c>
      <c r="R1122" s="120" t="s">
        <v>147</v>
      </c>
      <c r="S1122" s="122">
        <v>3.01</v>
      </c>
      <c r="T1122" s="122" t="s">
        <v>3390</v>
      </c>
    </row>
    <row r="1123" spans="7:20" s="145" customFormat="1" hidden="1">
      <c r="G1123" s="152"/>
      <c r="M1123" s="114" t="s">
        <v>1646</v>
      </c>
      <c r="N1123" s="118">
        <v>4.2</v>
      </c>
      <c r="O1123" s="118">
        <v>66.8</v>
      </c>
      <c r="P1123" s="119">
        <f t="shared" si="20"/>
        <v>3.83</v>
      </c>
      <c r="Q1123" s="122" t="s">
        <v>1647</v>
      </c>
      <c r="R1123" s="121" t="s">
        <v>3968</v>
      </c>
      <c r="S1123" s="122">
        <v>3.83</v>
      </c>
      <c r="T1123" s="122" t="s">
        <v>1418</v>
      </c>
    </row>
    <row r="1124" spans="7:20" s="145" customFormat="1" hidden="1">
      <c r="G1124" s="152"/>
      <c r="M1124" s="114" t="s">
        <v>1648</v>
      </c>
      <c r="N1124" s="118">
        <v>1.9</v>
      </c>
      <c r="O1124" s="118">
        <v>34.299999999999997</v>
      </c>
      <c r="P1124" s="119">
        <f t="shared" si="20"/>
        <v>3.48</v>
      </c>
      <c r="Q1124" s="120" t="s">
        <v>147</v>
      </c>
      <c r="R1124" s="121" t="s">
        <v>4250</v>
      </c>
      <c r="S1124" s="122">
        <v>3.48</v>
      </c>
      <c r="T1124" s="122" t="s">
        <v>869</v>
      </c>
    </row>
    <row r="1125" spans="7:20" s="145" customFormat="1" hidden="1">
      <c r="G1125" s="152"/>
      <c r="M1125" s="114" t="s">
        <v>1529</v>
      </c>
      <c r="N1125" s="118">
        <v>2</v>
      </c>
      <c r="O1125" s="118">
        <v>29.4</v>
      </c>
      <c r="P1125" s="119">
        <f t="shared" si="20"/>
        <v>4.0199999999999996</v>
      </c>
      <c r="Q1125" s="120" t="s">
        <v>147</v>
      </c>
      <c r="R1125" s="121" t="s">
        <v>3972</v>
      </c>
      <c r="S1125" s="122">
        <v>4.0199999999999996</v>
      </c>
      <c r="T1125" s="122" t="s">
        <v>614</v>
      </c>
    </row>
    <row r="1126" spans="7:20" s="145" customFormat="1" hidden="1">
      <c r="G1126" s="152"/>
      <c r="M1126" s="114" t="s">
        <v>1788</v>
      </c>
      <c r="N1126" s="118">
        <v>3.3</v>
      </c>
      <c r="O1126" s="118">
        <v>48.6</v>
      </c>
      <c r="P1126" s="119">
        <f t="shared" si="20"/>
        <v>3.19</v>
      </c>
      <c r="Q1126" s="120" t="s">
        <v>147</v>
      </c>
      <c r="R1126" s="121" t="s">
        <v>3933</v>
      </c>
      <c r="S1126" s="122">
        <v>3.19</v>
      </c>
      <c r="T1126" s="122" t="s">
        <v>262</v>
      </c>
    </row>
    <row r="1127" spans="7:20" s="145" customFormat="1" hidden="1">
      <c r="G1127" s="152"/>
      <c r="M1127" s="114" t="s">
        <v>1789</v>
      </c>
      <c r="N1127" s="118">
        <v>3.6</v>
      </c>
      <c r="O1127" s="118">
        <v>52.9</v>
      </c>
      <c r="P1127" s="119">
        <f t="shared" si="20"/>
        <v>2.76</v>
      </c>
      <c r="Q1127" s="120" t="s">
        <v>147</v>
      </c>
      <c r="R1127" s="121" t="s">
        <v>3940</v>
      </c>
      <c r="S1127" s="122">
        <v>2.76</v>
      </c>
      <c r="T1127" s="122" t="s">
        <v>1492</v>
      </c>
    </row>
    <row r="1128" spans="7:20" s="145" customFormat="1" hidden="1">
      <c r="G1128" s="152"/>
      <c r="M1128" s="114" t="s">
        <v>1790</v>
      </c>
      <c r="N1128" s="118">
        <v>1.3</v>
      </c>
      <c r="O1128" s="118">
        <v>9.5</v>
      </c>
      <c r="P1128" s="119">
        <f t="shared" si="20"/>
        <v>3</v>
      </c>
      <c r="Q1128" s="122" t="s">
        <v>166</v>
      </c>
      <c r="R1128" s="121" t="s">
        <v>4558</v>
      </c>
      <c r="S1128" s="122">
        <v>3</v>
      </c>
      <c r="T1128" s="122" t="s">
        <v>661</v>
      </c>
    </row>
    <row r="1129" spans="7:20" s="145" customFormat="1" hidden="1">
      <c r="G1129" s="152"/>
      <c r="M1129" s="114" t="s">
        <v>1791</v>
      </c>
      <c r="N1129" s="118">
        <v>11.8</v>
      </c>
      <c r="O1129" s="118">
        <v>5.5</v>
      </c>
      <c r="P1129" s="119">
        <f t="shared" si="20"/>
        <v>3.2</v>
      </c>
      <c r="Q1129" s="120" t="s">
        <v>147</v>
      </c>
      <c r="R1129" s="121" t="s">
        <v>4320</v>
      </c>
      <c r="S1129" s="122">
        <v>3.2</v>
      </c>
      <c r="T1129" s="122" t="s">
        <v>797</v>
      </c>
    </row>
    <row r="1130" spans="7:20" s="145" customFormat="1" hidden="1">
      <c r="G1130" s="152"/>
      <c r="M1130" s="114" t="s">
        <v>1792</v>
      </c>
      <c r="N1130" s="118">
        <v>13</v>
      </c>
      <c r="O1130" s="118">
        <v>19.899999999999999</v>
      </c>
      <c r="P1130" s="119">
        <f t="shared" si="20"/>
        <v>2.9</v>
      </c>
      <c r="Q1130" s="122" t="s">
        <v>1911</v>
      </c>
      <c r="R1130" s="121" t="s">
        <v>4391</v>
      </c>
      <c r="S1130" s="122">
        <v>2.9</v>
      </c>
      <c r="T1130" s="122" t="s">
        <v>338</v>
      </c>
    </row>
    <row r="1131" spans="7:20" s="145" customFormat="1" hidden="1">
      <c r="G1131" s="152"/>
      <c r="M1131" s="114" t="s">
        <v>1912</v>
      </c>
      <c r="N1131" s="118">
        <v>13</v>
      </c>
      <c r="O1131" s="118">
        <v>19.899999999999999</v>
      </c>
      <c r="P1131" s="119">
        <f t="shared" si="20"/>
        <v>3.9</v>
      </c>
      <c r="Q1131" s="122" t="s">
        <v>283</v>
      </c>
      <c r="R1131" s="121" t="s">
        <v>4391</v>
      </c>
      <c r="S1131" s="122">
        <v>3.9</v>
      </c>
      <c r="T1131" s="122" t="s">
        <v>234</v>
      </c>
    </row>
    <row r="1132" spans="7:20" s="145" customFormat="1" hidden="1">
      <c r="G1132" s="152"/>
      <c r="M1132" s="114" t="s">
        <v>1913</v>
      </c>
      <c r="N1132" s="118">
        <v>14.3</v>
      </c>
      <c r="O1132" s="118">
        <v>22</v>
      </c>
      <c r="P1132" s="119">
        <f t="shared" si="20"/>
        <v>3.8</v>
      </c>
      <c r="Q1132" s="122" t="s">
        <v>1244</v>
      </c>
      <c r="R1132" s="121" t="s">
        <v>4547</v>
      </c>
      <c r="S1132" s="122">
        <v>3.8</v>
      </c>
      <c r="T1132" s="122" t="s">
        <v>719</v>
      </c>
    </row>
    <row r="1133" spans="7:20" s="145" customFormat="1" hidden="1">
      <c r="G1133" s="152"/>
      <c r="M1133" s="114" t="s">
        <v>1914</v>
      </c>
      <c r="N1133" s="118">
        <v>13.9</v>
      </c>
      <c r="O1133" s="118">
        <v>20</v>
      </c>
      <c r="P1133" s="119">
        <f t="shared" si="20"/>
        <v>4.03</v>
      </c>
      <c r="Q1133" s="122" t="s">
        <v>1447</v>
      </c>
      <c r="R1133" s="121" t="s">
        <v>4422</v>
      </c>
      <c r="S1133" s="122">
        <v>4.03</v>
      </c>
      <c r="T1133" s="122" t="s">
        <v>1309</v>
      </c>
    </row>
    <row r="1134" spans="7:20" s="145" customFormat="1" hidden="1">
      <c r="G1134" s="152"/>
      <c r="M1134" s="114" t="s">
        <v>1660</v>
      </c>
      <c r="N1134" s="118">
        <v>17.2</v>
      </c>
      <c r="O1134" s="118">
        <v>20.7</v>
      </c>
      <c r="P1134" s="119">
        <f t="shared" si="20"/>
        <v>2.29</v>
      </c>
      <c r="Q1134" s="122" t="s">
        <v>1661</v>
      </c>
      <c r="R1134" s="121" t="s">
        <v>3732</v>
      </c>
      <c r="S1134" s="122">
        <v>2.29</v>
      </c>
      <c r="T1134" s="122" t="s">
        <v>260</v>
      </c>
    </row>
    <row r="1135" spans="7:20" s="145" customFormat="1" hidden="1">
      <c r="G1135" s="152"/>
      <c r="M1135" s="114" t="s">
        <v>1793</v>
      </c>
      <c r="N1135" s="118">
        <v>15.3</v>
      </c>
      <c r="O1135" s="118">
        <v>3.7</v>
      </c>
      <c r="P1135" s="119">
        <f t="shared" si="20"/>
        <v>2.48</v>
      </c>
      <c r="Q1135" s="120" t="s">
        <v>147</v>
      </c>
      <c r="R1135" s="121" t="s">
        <v>4467</v>
      </c>
      <c r="S1135" s="122">
        <v>2.48</v>
      </c>
      <c r="T1135" s="122" t="s">
        <v>670</v>
      </c>
    </row>
    <row r="1136" spans="7:20" s="145" customFormat="1" hidden="1">
      <c r="G1136" s="152"/>
      <c r="M1136" s="114" t="s">
        <v>1794</v>
      </c>
      <c r="N1136" s="118">
        <v>11.3</v>
      </c>
      <c r="O1136" s="118">
        <v>15.2</v>
      </c>
      <c r="P1136" s="119">
        <f t="shared" si="20"/>
        <v>2.61</v>
      </c>
      <c r="Q1136" s="122" t="s">
        <v>210</v>
      </c>
      <c r="R1136" s="121" t="s">
        <v>4046</v>
      </c>
      <c r="S1136" s="122">
        <v>2.61</v>
      </c>
      <c r="T1136" s="122" t="s">
        <v>3048</v>
      </c>
    </row>
    <row r="1137" spans="7:20" s="145" customFormat="1" hidden="1">
      <c r="G1137" s="152"/>
      <c r="M1137" s="114" t="s">
        <v>1795</v>
      </c>
      <c r="N1137" s="118">
        <v>11.4</v>
      </c>
      <c r="O1137" s="118">
        <v>20.399999999999999</v>
      </c>
      <c r="P1137" s="119">
        <f t="shared" si="20"/>
        <v>3.07</v>
      </c>
      <c r="Q1137" s="122" t="s">
        <v>332</v>
      </c>
      <c r="R1137" s="121" t="s">
        <v>4044</v>
      </c>
      <c r="S1137" s="122">
        <v>3.07</v>
      </c>
      <c r="T1137" s="122" t="s">
        <v>3277</v>
      </c>
    </row>
    <row r="1138" spans="7:20" s="145" customFormat="1" hidden="1">
      <c r="G1138" s="152"/>
      <c r="M1138" s="114" t="s">
        <v>1796</v>
      </c>
      <c r="N1138" s="118">
        <v>11.4</v>
      </c>
      <c r="O1138" s="118">
        <v>15.2</v>
      </c>
      <c r="P1138" s="119">
        <f t="shared" si="20"/>
        <v>3.24</v>
      </c>
      <c r="Q1138" s="122" t="s">
        <v>606</v>
      </c>
      <c r="R1138" s="121" t="s">
        <v>4399</v>
      </c>
      <c r="S1138" s="122">
        <v>3.24</v>
      </c>
      <c r="T1138" s="122" t="s">
        <v>543</v>
      </c>
    </row>
    <row r="1139" spans="7:20" s="145" customFormat="1" hidden="1">
      <c r="G1139" s="152"/>
      <c r="M1139" s="114" t="s">
        <v>1915</v>
      </c>
      <c r="N1139" s="118">
        <v>9.3000000000000007</v>
      </c>
      <c r="O1139" s="118">
        <v>22.6</v>
      </c>
      <c r="P1139" s="119">
        <f t="shared" si="20"/>
        <v>2.82</v>
      </c>
      <c r="Q1139" s="122" t="s">
        <v>377</v>
      </c>
      <c r="R1139" s="121" t="s">
        <v>4099</v>
      </c>
      <c r="S1139" s="122">
        <v>2.82</v>
      </c>
      <c r="T1139" s="122" t="s">
        <v>3629</v>
      </c>
    </row>
    <row r="1140" spans="7:20" s="145" customFormat="1" hidden="1">
      <c r="G1140" s="152"/>
      <c r="M1140" s="114" t="s">
        <v>1799</v>
      </c>
      <c r="N1140" s="118">
        <v>7</v>
      </c>
      <c r="O1140" s="118">
        <v>58.9</v>
      </c>
      <c r="P1140" s="119">
        <f t="shared" si="20"/>
        <v>2.76</v>
      </c>
      <c r="Q1140" s="122" t="s">
        <v>1800</v>
      </c>
      <c r="R1140" s="121" t="s">
        <v>4100</v>
      </c>
      <c r="S1140" s="120">
        <v>2.76</v>
      </c>
      <c r="T1140" s="120" t="s">
        <v>1513</v>
      </c>
    </row>
    <row r="1141" spans="7:20" s="145" customFormat="1" hidden="1">
      <c r="G1141" s="152"/>
      <c r="M1141" s="114" t="s">
        <v>1801</v>
      </c>
      <c r="N1141" s="118">
        <v>9.6</v>
      </c>
      <c r="O1141" s="118">
        <v>54.4</v>
      </c>
      <c r="P1141" s="119">
        <f t="shared" si="20"/>
        <v>2.96</v>
      </c>
      <c r="Q1141" s="122" t="s">
        <v>1539</v>
      </c>
      <c r="R1141" s="121" t="s">
        <v>4404</v>
      </c>
      <c r="S1141" s="122">
        <v>2.96</v>
      </c>
      <c r="T1141" s="122" t="s">
        <v>1698</v>
      </c>
    </row>
    <row r="1142" spans="7:20" s="145" customFormat="1" hidden="1">
      <c r="G1142" s="152"/>
      <c r="M1142" s="114" t="s">
        <v>1802</v>
      </c>
      <c r="N1142" s="118">
        <v>10.8</v>
      </c>
      <c r="O1142" s="118">
        <v>16</v>
      </c>
      <c r="P1142" s="119">
        <f t="shared" si="20"/>
        <v>2.31</v>
      </c>
      <c r="Q1142" s="122" t="s">
        <v>889</v>
      </c>
      <c r="R1142" s="121" t="s">
        <v>4403</v>
      </c>
      <c r="S1142" s="122">
        <v>2.31</v>
      </c>
      <c r="T1142" s="122" t="s">
        <v>332</v>
      </c>
    </row>
    <row r="1143" spans="7:20" s="145" customFormat="1" hidden="1">
      <c r="G1143" s="152"/>
      <c r="M1143" s="114" t="s">
        <v>1803</v>
      </c>
      <c r="N1143" s="118">
        <v>11.3</v>
      </c>
      <c r="O1143" s="118">
        <v>17.100000000000001</v>
      </c>
      <c r="P1143" s="119">
        <f t="shared" si="20"/>
        <v>2.2000000000000002</v>
      </c>
      <c r="Q1143" s="122" t="s">
        <v>1804</v>
      </c>
      <c r="R1143" s="121" t="s">
        <v>4040</v>
      </c>
      <c r="S1143" s="122">
        <v>2.2000000000000002</v>
      </c>
      <c r="T1143" s="122" t="s">
        <v>548</v>
      </c>
    </row>
    <row r="1144" spans="7:20" s="145" customFormat="1" hidden="1">
      <c r="G1144" s="152"/>
      <c r="M1144" s="114" t="s">
        <v>1805</v>
      </c>
      <c r="N1144" s="118">
        <v>13</v>
      </c>
      <c r="O1144" s="118">
        <v>18</v>
      </c>
      <c r="P1144" s="119">
        <f t="shared" si="20"/>
        <v>2.78</v>
      </c>
      <c r="Q1144" s="122" t="s">
        <v>1806</v>
      </c>
      <c r="R1144" s="121" t="s">
        <v>3775</v>
      </c>
      <c r="S1144" s="122">
        <v>2.78</v>
      </c>
      <c r="T1144" s="122" t="s">
        <v>1507</v>
      </c>
    </row>
    <row r="1145" spans="7:20" s="145" customFormat="1" hidden="1">
      <c r="G1145" s="152"/>
      <c r="M1145" s="114" t="s">
        <v>1811</v>
      </c>
      <c r="N1145" s="118">
        <v>13.6</v>
      </c>
      <c r="O1145" s="118">
        <v>19.100000000000001</v>
      </c>
      <c r="P1145" s="119">
        <f t="shared" si="20"/>
        <v>3.1</v>
      </c>
      <c r="Q1145" s="122" t="s">
        <v>1812</v>
      </c>
      <c r="R1145" s="121" t="s">
        <v>3850</v>
      </c>
      <c r="S1145" s="122">
        <v>3.1</v>
      </c>
      <c r="T1145" s="122" t="s">
        <v>797</v>
      </c>
    </row>
    <row r="1146" spans="7:20" s="145" customFormat="1" hidden="1">
      <c r="G1146" s="152"/>
      <c r="M1146" s="114" t="s">
        <v>1813</v>
      </c>
      <c r="N1146" s="118">
        <v>7.4</v>
      </c>
      <c r="O1146" s="118">
        <v>23.6</v>
      </c>
      <c r="P1146" s="119">
        <f t="shared" si="20"/>
        <v>3.6</v>
      </c>
      <c r="Q1146" s="122" t="s">
        <v>1135</v>
      </c>
      <c r="R1146" s="121" t="s">
        <v>3969</v>
      </c>
      <c r="S1146" s="122">
        <v>3.6</v>
      </c>
      <c r="T1146" s="122" t="s">
        <v>466</v>
      </c>
    </row>
    <row r="1147" spans="7:20" s="145" customFormat="1" hidden="1">
      <c r="G1147" s="152"/>
      <c r="M1147" s="114" t="s">
        <v>1814</v>
      </c>
      <c r="N1147" s="118">
        <v>7.7</v>
      </c>
      <c r="O1147" s="118">
        <v>22</v>
      </c>
      <c r="P1147" s="119">
        <f t="shared" si="20"/>
        <v>3.3</v>
      </c>
      <c r="Q1147" s="122" t="s">
        <v>569</v>
      </c>
      <c r="R1147" s="121" t="s">
        <v>4458</v>
      </c>
      <c r="S1147" s="122">
        <v>3.3</v>
      </c>
      <c r="T1147" s="122" t="s">
        <v>377</v>
      </c>
    </row>
    <row r="1148" spans="7:20" s="145" customFormat="1" hidden="1">
      <c r="G1148" s="152"/>
      <c r="M1148" s="114" t="s">
        <v>1815</v>
      </c>
      <c r="N1148" s="118">
        <v>1.2</v>
      </c>
      <c r="O1148" s="118">
        <v>18.3</v>
      </c>
      <c r="P1148" s="119">
        <f t="shared" si="20"/>
        <v>3.7</v>
      </c>
      <c r="Q1148" s="122" t="s">
        <v>1816</v>
      </c>
      <c r="R1148" s="121" t="s">
        <v>3910</v>
      </c>
      <c r="S1148" s="122">
        <v>3.7</v>
      </c>
      <c r="T1148" s="122" t="s">
        <v>719</v>
      </c>
    </row>
    <row r="1149" spans="7:20" s="145" customFormat="1" hidden="1">
      <c r="G1149" s="152"/>
      <c r="M1149" s="114" t="s">
        <v>1817</v>
      </c>
      <c r="N1149" s="118">
        <v>8.6</v>
      </c>
      <c r="O1149" s="118">
        <v>13.4</v>
      </c>
      <c r="P1149" s="119">
        <f t="shared" si="20"/>
        <v>3.7</v>
      </c>
      <c r="Q1149" s="122" t="s">
        <v>1408</v>
      </c>
      <c r="R1149" s="121" t="s">
        <v>3963</v>
      </c>
      <c r="S1149" s="122">
        <v>3.7</v>
      </c>
      <c r="T1149" s="122" t="s">
        <v>719</v>
      </c>
    </row>
    <row r="1150" spans="7:20" s="145" customFormat="1" hidden="1">
      <c r="G1150" s="152"/>
      <c r="M1150" s="114" t="s">
        <v>1939</v>
      </c>
      <c r="N1150" s="118">
        <v>9</v>
      </c>
      <c r="O1150" s="118">
        <v>11.3</v>
      </c>
      <c r="P1150" s="119">
        <f t="shared" si="20"/>
        <v>3.9</v>
      </c>
      <c r="Q1150" s="122" t="s">
        <v>1437</v>
      </c>
      <c r="R1150" s="121" t="s">
        <v>4099</v>
      </c>
      <c r="S1150" s="122">
        <v>3.9</v>
      </c>
      <c r="T1150" s="122" t="s">
        <v>468</v>
      </c>
    </row>
    <row r="1151" spans="7:20" s="145" customFormat="1" hidden="1">
      <c r="G1151" s="152"/>
      <c r="M1151" s="114" t="s">
        <v>1821</v>
      </c>
      <c r="N1151" s="118">
        <v>2.2999999999999998</v>
      </c>
      <c r="O1151" s="118">
        <v>21.5</v>
      </c>
      <c r="P1151" s="119">
        <f t="shared" si="20"/>
        <v>3.6</v>
      </c>
      <c r="Q1151" s="122" t="s">
        <v>499</v>
      </c>
      <c r="R1151" s="121" t="s">
        <v>4460</v>
      </c>
      <c r="S1151" s="122">
        <v>3.6</v>
      </c>
      <c r="T1151" s="122" t="s">
        <v>466</v>
      </c>
    </row>
    <row r="1152" spans="7:20" s="145" customFormat="1" hidden="1">
      <c r="G1152" s="152"/>
      <c r="M1152" s="114" t="s">
        <v>1822</v>
      </c>
      <c r="N1152" s="118">
        <v>5.3</v>
      </c>
      <c r="O1152" s="118">
        <v>18.2</v>
      </c>
      <c r="P1152" s="119">
        <f t="shared" si="20"/>
        <v>3.83</v>
      </c>
      <c r="Q1152" s="122" t="s">
        <v>1823</v>
      </c>
      <c r="R1152" s="121" t="s">
        <v>4543</v>
      </c>
      <c r="S1152" s="122">
        <v>3.83</v>
      </c>
      <c r="T1152" s="122" t="s">
        <v>426</v>
      </c>
    </row>
    <row r="1153" spans="7:20" s="145" customFormat="1" hidden="1">
      <c r="G1153" s="152"/>
      <c r="M1153" s="114" t="s">
        <v>1824</v>
      </c>
      <c r="N1153" s="118">
        <v>5.4</v>
      </c>
      <c r="O1153" s="118">
        <v>16.7</v>
      </c>
      <c r="P1153" s="119">
        <f t="shared" si="20"/>
        <v>2.33</v>
      </c>
      <c r="Q1153" s="122" t="s">
        <v>522</v>
      </c>
      <c r="R1153" s="121" t="s">
        <v>4546</v>
      </c>
      <c r="S1153" s="122">
        <v>2.33</v>
      </c>
      <c r="T1153" s="122" t="s">
        <v>1910</v>
      </c>
    </row>
    <row r="1154" spans="7:20" s="145" customFormat="1" hidden="1">
      <c r="G1154" s="152"/>
      <c r="M1154" s="114" t="s">
        <v>1825</v>
      </c>
      <c r="N1154" s="118">
        <v>4.4000000000000004</v>
      </c>
      <c r="O1154" s="118">
        <v>61.6</v>
      </c>
      <c r="P1154" s="119">
        <f t="shared" si="20"/>
        <v>2.58</v>
      </c>
      <c r="Q1154" s="122" t="s">
        <v>1826</v>
      </c>
      <c r="R1154" s="121" t="s">
        <v>4101</v>
      </c>
      <c r="S1154" s="122">
        <v>2.58</v>
      </c>
      <c r="T1154" s="122" t="s">
        <v>3550</v>
      </c>
    </row>
    <row r="1155" spans="7:20" s="145" customFormat="1" hidden="1">
      <c r="G1155" s="152"/>
      <c r="M1155" s="114" t="s">
        <v>1827</v>
      </c>
      <c r="N1155" s="118">
        <v>5.0999999999999996</v>
      </c>
      <c r="O1155" s="118">
        <v>55.7</v>
      </c>
      <c r="P1155" s="119">
        <f t="shared" si="20"/>
        <v>2.85</v>
      </c>
      <c r="Q1155" s="122" t="s">
        <v>1705</v>
      </c>
      <c r="R1155" s="121" t="s">
        <v>4102</v>
      </c>
      <c r="S1155" s="120">
        <v>2.85</v>
      </c>
      <c r="T1155" s="120" t="s">
        <v>1911</v>
      </c>
    </row>
    <row r="1156" spans="7:20" s="145" customFormat="1" hidden="1">
      <c r="G1156" s="152"/>
      <c r="M1156" s="114" t="s">
        <v>1706</v>
      </c>
      <c r="N1156" s="118">
        <v>5.3</v>
      </c>
      <c r="O1156" s="118">
        <v>55.7</v>
      </c>
      <c r="P1156" s="119">
        <f t="shared" si="20"/>
        <v>3.52</v>
      </c>
      <c r="Q1156" s="122" t="s">
        <v>1707</v>
      </c>
      <c r="R1156" s="121" t="s">
        <v>4103</v>
      </c>
      <c r="S1156" s="122">
        <v>3.52</v>
      </c>
      <c r="T1156" s="122" t="s">
        <v>1798</v>
      </c>
    </row>
    <row r="1157" spans="7:20" s="145" customFormat="1" hidden="1">
      <c r="G1157" s="152"/>
      <c r="M1157" s="114" t="s">
        <v>1833</v>
      </c>
      <c r="N1157" s="118">
        <v>20.3</v>
      </c>
      <c r="O1157" s="118">
        <v>0</v>
      </c>
      <c r="P1157" s="119">
        <f t="shared" si="20"/>
        <v>2.71</v>
      </c>
      <c r="Q1157" s="122" t="s">
        <v>468</v>
      </c>
      <c r="R1157" s="121" t="s">
        <v>4460</v>
      </c>
      <c r="S1157" s="122">
        <v>2.71</v>
      </c>
      <c r="T1157" s="122" t="s">
        <v>3233</v>
      </c>
    </row>
    <row r="1158" spans="7:20" s="145" customFormat="1" hidden="1">
      <c r="G1158" s="152"/>
      <c r="M1158" s="114" t="s">
        <v>1577</v>
      </c>
      <c r="N1158" s="118">
        <v>11.4</v>
      </c>
      <c r="O1158" s="118">
        <v>0</v>
      </c>
      <c r="P1158" s="119">
        <f t="shared" si="20"/>
        <v>2.56</v>
      </c>
      <c r="Q1158" s="122" t="s">
        <v>343</v>
      </c>
      <c r="R1158" s="121" t="s">
        <v>4551</v>
      </c>
      <c r="S1158" s="122">
        <v>2.56</v>
      </c>
      <c r="T1158" s="122" t="s">
        <v>1293</v>
      </c>
    </row>
    <row r="1159" spans="7:20" s="145" customFormat="1" hidden="1">
      <c r="G1159" s="152"/>
      <c r="M1159" s="114" t="s">
        <v>1578</v>
      </c>
      <c r="N1159" s="118">
        <v>16.399999999999999</v>
      </c>
      <c r="O1159" s="118">
        <v>0</v>
      </c>
      <c r="P1159" s="119">
        <f t="shared" si="20"/>
        <v>3.72</v>
      </c>
      <c r="Q1159" s="120" t="s">
        <v>468</v>
      </c>
      <c r="R1159" s="121" t="s">
        <v>3995</v>
      </c>
      <c r="S1159" s="122">
        <v>3.72</v>
      </c>
      <c r="T1159" s="122" t="s">
        <v>497</v>
      </c>
    </row>
    <row r="1160" spans="7:20" s="145" customFormat="1" hidden="1">
      <c r="G1160" s="152"/>
      <c r="M1160" s="114" t="s">
        <v>1708</v>
      </c>
      <c r="N1160" s="118">
        <v>10.3</v>
      </c>
      <c r="O1160" s="118">
        <v>73</v>
      </c>
      <c r="P1160" s="119">
        <f t="shared" si="20"/>
        <v>3.2</v>
      </c>
      <c r="Q1160" s="122" t="s">
        <v>381</v>
      </c>
      <c r="R1160" s="121" t="s">
        <v>4074</v>
      </c>
      <c r="S1160" s="122">
        <v>3.2</v>
      </c>
      <c r="T1160" s="122" t="s">
        <v>377</v>
      </c>
    </row>
    <row r="1161" spans="7:20" s="145" customFormat="1" hidden="1">
      <c r="G1161" s="152"/>
      <c r="M1161" s="114" t="s">
        <v>1709</v>
      </c>
      <c r="N1161" s="118">
        <v>9.6999999999999993</v>
      </c>
      <c r="O1161" s="118">
        <v>78.3</v>
      </c>
      <c r="P1161" s="119">
        <f t="shared" si="20"/>
        <v>3</v>
      </c>
      <c r="Q1161" s="122" t="s">
        <v>503</v>
      </c>
      <c r="R1161" s="121" t="s">
        <v>3850</v>
      </c>
      <c r="S1161" s="122">
        <v>3</v>
      </c>
      <c r="T1161" s="122" t="s">
        <v>797</v>
      </c>
    </row>
    <row r="1162" spans="7:20" s="145" customFormat="1" hidden="1">
      <c r="G1162" s="152"/>
      <c r="M1162" s="114" t="s">
        <v>1710</v>
      </c>
      <c r="N1162" s="118">
        <v>0.6</v>
      </c>
      <c r="O1162" s="118">
        <v>92</v>
      </c>
      <c r="P1162" s="119">
        <f t="shared" ref="P1162:P1225" si="21">SUM(S1162:T1162)</f>
        <v>3.8</v>
      </c>
      <c r="Q1162" s="122" t="s">
        <v>166</v>
      </c>
      <c r="R1162" s="121" t="s">
        <v>4055</v>
      </c>
      <c r="S1162" s="122">
        <v>3.8</v>
      </c>
      <c r="T1162" s="122" t="s">
        <v>468</v>
      </c>
    </row>
    <row r="1163" spans="7:20" s="145" customFormat="1" hidden="1">
      <c r="G1163" s="152"/>
      <c r="M1163" s="114" t="s">
        <v>1456</v>
      </c>
      <c r="N1163" s="118">
        <v>0.7</v>
      </c>
      <c r="O1163" s="118">
        <v>95.1</v>
      </c>
      <c r="P1163" s="119">
        <f t="shared" si="21"/>
        <v>3.4</v>
      </c>
      <c r="Q1163" s="122" t="s">
        <v>51</v>
      </c>
      <c r="R1163" s="121" t="s">
        <v>4073</v>
      </c>
      <c r="S1163" s="122">
        <v>3.4</v>
      </c>
      <c r="T1163" s="122" t="s">
        <v>728</v>
      </c>
    </row>
    <row r="1164" spans="7:20" s="145" customFormat="1" hidden="1">
      <c r="G1164" s="152"/>
      <c r="M1164" s="114" t="s">
        <v>1457</v>
      </c>
      <c r="N1164" s="118">
        <v>22.7</v>
      </c>
      <c r="O1164" s="118">
        <v>57</v>
      </c>
      <c r="P1164" s="119">
        <f t="shared" si="21"/>
        <v>2.8</v>
      </c>
      <c r="Q1164" s="122" t="s">
        <v>436</v>
      </c>
      <c r="R1164" s="121" t="s">
        <v>4314</v>
      </c>
      <c r="S1164" s="122">
        <v>2.8</v>
      </c>
      <c r="T1164" s="122" t="s">
        <v>661</v>
      </c>
    </row>
    <row r="1165" spans="7:20" s="145" customFormat="1" hidden="1">
      <c r="G1165" s="152"/>
      <c r="M1165" s="114" t="s">
        <v>1458</v>
      </c>
      <c r="N1165" s="118">
        <v>5.8</v>
      </c>
      <c r="O1165" s="118">
        <v>75.400000000000006</v>
      </c>
      <c r="P1165" s="119">
        <f t="shared" si="21"/>
        <v>3.45</v>
      </c>
      <c r="Q1165" s="114"/>
      <c r="R1165" s="121" t="s">
        <v>4055</v>
      </c>
      <c r="S1165" s="122">
        <v>3.45</v>
      </c>
      <c r="T1165" s="122" t="s">
        <v>1798</v>
      </c>
    </row>
    <row r="1166" spans="7:20" s="145" customFormat="1" hidden="1">
      <c r="G1166" s="152"/>
      <c r="M1166" s="114" t="s">
        <v>1459</v>
      </c>
      <c r="N1166" s="118">
        <v>6.4</v>
      </c>
      <c r="O1166" s="118">
        <v>80.099999999999994</v>
      </c>
      <c r="P1166" s="119">
        <f t="shared" si="21"/>
        <v>1.54</v>
      </c>
      <c r="Q1166" s="114"/>
      <c r="R1166" s="121" t="s">
        <v>4284</v>
      </c>
      <c r="S1166" s="122">
        <v>1.54</v>
      </c>
      <c r="T1166" s="122" t="s">
        <v>786</v>
      </c>
    </row>
    <row r="1167" spans="7:20" s="145" customFormat="1" hidden="1">
      <c r="G1167" s="152"/>
      <c r="M1167" s="114" t="s">
        <v>1460</v>
      </c>
      <c r="N1167" s="118">
        <v>7.3</v>
      </c>
      <c r="O1167" s="118">
        <v>73.5</v>
      </c>
      <c r="P1167" s="119">
        <f t="shared" si="21"/>
        <v>2.75</v>
      </c>
      <c r="Q1167" s="122" t="s">
        <v>364</v>
      </c>
      <c r="R1167" s="121" t="s">
        <v>3997</v>
      </c>
      <c r="S1167" s="122">
        <v>2.75</v>
      </c>
      <c r="T1167" s="122" t="s">
        <v>1911</v>
      </c>
    </row>
    <row r="1168" spans="7:20" s="145" customFormat="1" hidden="1">
      <c r="G1168" s="152"/>
      <c r="M1168" s="114" t="s">
        <v>1461</v>
      </c>
      <c r="N1168" s="118">
        <v>34.299999999999997</v>
      </c>
      <c r="O1168" s="118">
        <v>18.7</v>
      </c>
      <c r="P1168" s="119">
        <f t="shared" si="21"/>
        <v>3.47</v>
      </c>
      <c r="Q1168" s="122" t="s">
        <v>1462</v>
      </c>
      <c r="R1168" s="121" t="s">
        <v>4395</v>
      </c>
      <c r="S1168" s="122">
        <v>3.47</v>
      </c>
      <c r="T1168" s="122" t="s">
        <v>924</v>
      </c>
    </row>
    <row r="1169" spans="7:20" s="145" customFormat="1" hidden="1">
      <c r="G1169" s="152"/>
      <c r="M1169" s="114" t="s">
        <v>1463</v>
      </c>
      <c r="N1169" s="118">
        <v>11.3</v>
      </c>
      <c r="O1169" s="118">
        <v>79.2</v>
      </c>
      <c r="P1169" s="119">
        <f t="shared" si="21"/>
        <v>3.23</v>
      </c>
      <c r="Q1169" s="122" t="s">
        <v>772</v>
      </c>
      <c r="R1169" s="121" t="s">
        <v>4314</v>
      </c>
      <c r="S1169" s="122">
        <v>3.23</v>
      </c>
      <c r="T1169" s="122" t="s">
        <v>3039</v>
      </c>
    </row>
    <row r="1170" spans="7:20" s="145" customFormat="1" hidden="1">
      <c r="G1170" s="152"/>
      <c r="M1170" s="114" t="s">
        <v>1579</v>
      </c>
      <c r="N1170" s="118">
        <v>12.2</v>
      </c>
      <c r="O1170" s="118">
        <v>72.5</v>
      </c>
      <c r="P1170" s="119">
        <f t="shared" si="21"/>
        <v>3.26</v>
      </c>
      <c r="Q1170" s="122" t="s">
        <v>381</v>
      </c>
      <c r="R1170" s="121" t="s">
        <v>3958</v>
      </c>
      <c r="S1170" s="122">
        <v>3.26</v>
      </c>
      <c r="T1170" s="122" t="s">
        <v>2294</v>
      </c>
    </row>
    <row r="1171" spans="7:20" s="145" customFormat="1" hidden="1">
      <c r="G1171" s="152"/>
      <c r="M1171" s="114" t="s">
        <v>1841</v>
      </c>
      <c r="N1171" s="118">
        <v>13.4</v>
      </c>
      <c r="O1171" s="118">
        <v>72</v>
      </c>
      <c r="P1171" s="119">
        <f t="shared" si="21"/>
        <v>3.54</v>
      </c>
      <c r="Q1171" s="114"/>
      <c r="R1171" s="121" t="s">
        <v>4068</v>
      </c>
      <c r="S1171" s="122">
        <v>3.54</v>
      </c>
      <c r="T1171" s="122" t="s">
        <v>719</v>
      </c>
    </row>
    <row r="1172" spans="7:20" s="145" customFormat="1" hidden="1">
      <c r="G1172" s="152"/>
      <c r="M1172" s="114" t="s">
        <v>1842</v>
      </c>
      <c r="N1172" s="118">
        <v>9.1</v>
      </c>
      <c r="O1172" s="118">
        <v>80.900000000000006</v>
      </c>
      <c r="P1172" s="119">
        <f t="shared" si="21"/>
        <v>1.92</v>
      </c>
      <c r="Q1172" s="122" t="s">
        <v>1495</v>
      </c>
      <c r="R1172" s="121" t="s">
        <v>4065</v>
      </c>
      <c r="S1172" s="122">
        <v>1.92</v>
      </c>
      <c r="T1172" s="122" t="s">
        <v>3787</v>
      </c>
    </row>
    <row r="1173" spans="7:20" s="145" customFormat="1" hidden="1">
      <c r="G1173" s="152"/>
      <c r="M1173" s="114" t="s">
        <v>1714</v>
      </c>
      <c r="N1173" s="118">
        <v>8.9</v>
      </c>
      <c r="O1173" s="118">
        <v>79.599999999999994</v>
      </c>
      <c r="P1173" s="119">
        <f t="shared" si="21"/>
        <v>3.74</v>
      </c>
      <c r="Q1173" s="122" t="s">
        <v>628</v>
      </c>
      <c r="R1173" s="121" t="s">
        <v>4199</v>
      </c>
      <c r="S1173" s="122">
        <v>3.74</v>
      </c>
      <c r="T1173" s="122" t="s">
        <v>1602</v>
      </c>
    </row>
    <row r="1174" spans="7:20" s="145" customFormat="1" hidden="1">
      <c r="G1174" s="152"/>
      <c r="M1174" s="114" t="s">
        <v>1715</v>
      </c>
      <c r="N1174" s="118">
        <v>11.6</v>
      </c>
      <c r="O1174" s="118">
        <v>69.900000000000006</v>
      </c>
      <c r="P1174" s="119">
        <f t="shared" si="21"/>
        <v>2.61</v>
      </c>
      <c r="Q1174" s="122" t="s">
        <v>381</v>
      </c>
      <c r="R1174" s="121" t="s">
        <v>3906</v>
      </c>
      <c r="S1174" s="122">
        <v>2.61</v>
      </c>
      <c r="T1174" s="122" t="s">
        <v>701</v>
      </c>
    </row>
    <row r="1175" spans="7:20" s="145" customFormat="1" hidden="1">
      <c r="G1175" s="152"/>
      <c r="M1175" s="114" t="s">
        <v>1716</v>
      </c>
      <c r="N1175" s="118">
        <v>14.2</v>
      </c>
      <c r="O1175" s="118">
        <v>66.7</v>
      </c>
      <c r="P1175" s="119">
        <f t="shared" si="21"/>
        <v>2.46</v>
      </c>
      <c r="Q1175" s="114"/>
      <c r="R1175" s="121" t="s">
        <v>3906</v>
      </c>
      <c r="S1175" s="122">
        <v>2.46</v>
      </c>
      <c r="T1175" s="122" t="s">
        <v>247</v>
      </c>
    </row>
    <row r="1176" spans="7:20" s="145" customFormat="1" hidden="1">
      <c r="G1176" s="152"/>
      <c r="M1176" s="114" t="s">
        <v>1717</v>
      </c>
      <c r="N1176" s="118">
        <v>10.8</v>
      </c>
      <c r="O1176" s="118">
        <v>69.3</v>
      </c>
      <c r="P1176" s="119">
        <f t="shared" si="21"/>
        <v>2.9</v>
      </c>
      <c r="Q1176" s="114"/>
      <c r="R1176" s="121" t="s">
        <v>4104</v>
      </c>
      <c r="S1176" s="122">
        <v>2.9</v>
      </c>
      <c r="T1176" s="122" t="s">
        <v>797</v>
      </c>
    </row>
    <row r="1177" spans="7:20" s="145" customFormat="1" hidden="1">
      <c r="G1177" s="152"/>
      <c r="M1177" s="114" t="s">
        <v>1591</v>
      </c>
      <c r="N1177" s="118">
        <v>21</v>
      </c>
      <c r="O1177" s="118">
        <v>0</v>
      </c>
      <c r="P1177" s="119">
        <f t="shared" si="21"/>
        <v>2.4</v>
      </c>
      <c r="Q1177" s="120" t="s">
        <v>147</v>
      </c>
      <c r="R1177" s="121" t="s">
        <v>3782</v>
      </c>
      <c r="S1177" s="122">
        <v>2.4</v>
      </c>
      <c r="T1177" s="122" t="s">
        <v>223</v>
      </c>
    </row>
    <row r="1178" spans="7:20" s="145" customFormat="1" hidden="1">
      <c r="G1178" s="152"/>
      <c r="M1178" s="114" t="s">
        <v>1592</v>
      </c>
      <c r="N1178" s="118">
        <v>13.6</v>
      </c>
      <c r="O1178" s="118">
        <v>1.1000000000000001</v>
      </c>
      <c r="P1178" s="119">
        <f t="shared" si="21"/>
        <v>2.4</v>
      </c>
      <c r="Q1178" s="122" t="s">
        <v>46</v>
      </c>
      <c r="R1178" s="121" t="s">
        <v>4399</v>
      </c>
      <c r="S1178" s="122">
        <v>2.4</v>
      </c>
      <c r="T1178" s="122" t="s">
        <v>223</v>
      </c>
    </row>
    <row r="1179" spans="7:20" s="145" customFormat="1" hidden="1">
      <c r="G1179" s="152"/>
      <c r="M1179" s="114" t="s">
        <v>1846</v>
      </c>
      <c r="N1179" s="118">
        <v>10.7</v>
      </c>
      <c r="O1179" s="118">
        <v>35.6</v>
      </c>
      <c r="P1179" s="119">
        <f t="shared" si="21"/>
        <v>2.9</v>
      </c>
      <c r="Q1179" s="122" t="s">
        <v>1847</v>
      </c>
      <c r="R1179" s="121" t="s">
        <v>4150</v>
      </c>
      <c r="S1179" s="122">
        <v>2.9</v>
      </c>
      <c r="T1179" s="122" t="s">
        <v>797</v>
      </c>
    </row>
    <row r="1180" spans="7:20" s="145" customFormat="1" hidden="1">
      <c r="G1180" s="152"/>
      <c r="M1180" s="114" t="s">
        <v>1975</v>
      </c>
      <c r="N1180" s="118">
        <v>6.8</v>
      </c>
      <c r="O1180" s="118">
        <v>26.5</v>
      </c>
      <c r="P1180" s="119">
        <f t="shared" si="21"/>
        <v>2.9</v>
      </c>
      <c r="Q1180" s="122" t="s">
        <v>351</v>
      </c>
      <c r="R1180" s="121" t="s">
        <v>4278</v>
      </c>
      <c r="S1180" s="122">
        <v>2.9</v>
      </c>
      <c r="T1180" s="122" t="s">
        <v>797</v>
      </c>
    </row>
    <row r="1181" spans="7:20" s="145" customFormat="1" hidden="1">
      <c r="G1181" s="152"/>
      <c r="M1181" s="114" t="s">
        <v>1976</v>
      </c>
      <c r="N1181" s="118">
        <v>5.8</v>
      </c>
      <c r="O1181" s="118">
        <v>13.2</v>
      </c>
      <c r="P1181" s="119">
        <f t="shared" si="21"/>
        <v>3.12</v>
      </c>
      <c r="Q1181" s="120" t="s">
        <v>670</v>
      </c>
      <c r="R1181" s="121" t="s">
        <v>4323</v>
      </c>
      <c r="S1181" s="122">
        <v>3.12</v>
      </c>
      <c r="T1181" s="122" t="s">
        <v>745</v>
      </c>
    </row>
    <row r="1182" spans="7:20" s="145" customFormat="1" hidden="1">
      <c r="G1182" s="152"/>
      <c r="M1182" s="114" t="s">
        <v>1977</v>
      </c>
      <c r="N1182" s="118">
        <v>6.8</v>
      </c>
      <c r="O1182" s="118">
        <v>5.6</v>
      </c>
      <c r="P1182" s="119">
        <f t="shared" si="21"/>
        <v>3.8</v>
      </c>
      <c r="Q1182" s="122" t="s">
        <v>166</v>
      </c>
      <c r="R1182" s="121" t="s">
        <v>4338</v>
      </c>
      <c r="S1182" s="122">
        <v>3.8</v>
      </c>
      <c r="T1182" s="122" t="s">
        <v>213</v>
      </c>
    </row>
    <row r="1183" spans="7:20" s="145" customFormat="1" hidden="1">
      <c r="G1183" s="152"/>
      <c r="M1183" s="114" t="s">
        <v>2084</v>
      </c>
      <c r="N1183" s="118">
        <v>7.7</v>
      </c>
      <c r="O1183" s="118">
        <v>4.5999999999999996</v>
      </c>
      <c r="P1183" s="119">
        <f t="shared" si="21"/>
        <v>3.09</v>
      </c>
      <c r="Q1183" s="122" t="s">
        <v>166</v>
      </c>
      <c r="R1183" s="121" t="s">
        <v>4375</v>
      </c>
      <c r="S1183" s="122">
        <v>3.09</v>
      </c>
      <c r="T1183" s="122" t="s">
        <v>377</v>
      </c>
    </row>
    <row r="1184" spans="7:20" s="145" customFormat="1" hidden="1">
      <c r="G1184" s="152"/>
      <c r="M1184" s="114" t="s">
        <v>1979</v>
      </c>
      <c r="N1184" s="118">
        <v>0.4</v>
      </c>
      <c r="O1184" s="118">
        <v>11.7</v>
      </c>
      <c r="P1184" s="119">
        <f t="shared" si="21"/>
        <v>2.67</v>
      </c>
      <c r="Q1184" s="120" t="s">
        <v>30</v>
      </c>
      <c r="R1184" s="121" t="s">
        <v>4455</v>
      </c>
      <c r="S1184" s="122">
        <v>2.67</v>
      </c>
      <c r="T1184" s="122" t="s">
        <v>1911</v>
      </c>
    </row>
    <row r="1185" spans="7:20" s="145" customFormat="1" hidden="1">
      <c r="G1185" s="152"/>
      <c r="M1185" s="114" t="s">
        <v>1849</v>
      </c>
      <c r="N1185" s="118">
        <v>0.4</v>
      </c>
      <c r="O1185" s="118">
        <v>14.8</v>
      </c>
      <c r="P1185" s="119">
        <f t="shared" si="21"/>
        <v>2.92</v>
      </c>
      <c r="Q1185" s="120" t="s">
        <v>30</v>
      </c>
      <c r="R1185" s="121" t="s">
        <v>4551</v>
      </c>
      <c r="S1185" s="122">
        <v>2.92</v>
      </c>
      <c r="T1185" s="122" t="s">
        <v>1756</v>
      </c>
    </row>
    <row r="1186" spans="7:20" s="145" customFormat="1" hidden="1">
      <c r="G1186" s="152"/>
      <c r="M1186" s="114" t="s">
        <v>1850</v>
      </c>
      <c r="N1186" s="118">
        <v>1</v>
      </c>
      <c r="O1186" s="118">
        <v>20.2</v>
      </c>
      <c r="P1186" s="119">
        <f t="shared" si="21"/>
        <v>3.05</v>
      </c>
      <c r="Q1186" s="122" t="s">
        <v>394</v>
      </c>
      <c r="R1186" s="121" t="s">
        <v>4260</v>
      </c>
      <c r="S1186" s="122">
        <v>3.05</v>
      </c>
      <c r="T1186" s="122" t="s">
        <v>1019</v>
      </c>
    </row>
    <row r="1187" spans="7:20" s="145" customFormat="1" hidden="1">
      <c r="G1187" s="152"/>
      <c r="M1187" s="114" t="s">
        <v>1851</v>
      </c>
      <c r="N1187" s="118">
        <v>6.5</v>
      </c>
      <c r="O1187" s="118">
        <v>79.5</v>
      </c>
      <c r="P1187" s="119">
        <f t="shared" si="21"/>
        <v>3.32</v>
      </c>
      <c r="Q1187" s="122" t="s">
        <v>418</v>
      </c>
      <c r="R1187" s="121" t="s">
        <v>3903</v>
      </c>
      <c r="S1187" s="122">
        <v>3.32</v>
      </c>
      <c r="T1187" s="122" t="s">
        <v>2353</v>
      </c>
    </row>
    <row r="1188" spans="7:20" s="145" customFormat="1" hidden="1">
      <c r="G1188" s="152"/>
      <c r="M1188" s="114" t="s">
        <v>1978</v>
      </c>
      <c r="N1188" s="118" t="s">
        <v>30</v>
      </c>
      <c r="O1188" s="118">
        <v>0.6</v>
      </c>
      <c r="P1188" s="119">
        <f t="shared" si="21"/>
        <v>1.2</v>
      </c>
      <c r="Q1188" s="120" t="s">
        <v>30</v>
      </c>
      <c r="R1188" s="121" t="s">
        <v>4539</v>
      </c>
      <c r="S1188" s="122">
        <v>1.2</v>
      </c>
      <c r="T1188" s="122" t="s">
        <v>558</v>
      </c>
    </row>
    <row r="1189" spans="7:20" s="145" customFormat="1" hidden="1">
      <c r="G1189" s="152"/>
      <c r="M1189" s="114" t="s">
        <v>1856</v>
      </c>
      <c r="N1189" s="120" t="s">
        <v>30</v>
      </c>
      <c r="O1189" s="118">
        <v>7.2</v>
      </c>
      <c r="P1189" s="119">
        <f t="shared" si="21"/>
        <v>1.9</v>
      </c>
      <c r="Q1189" s="120" t="s">
        <v>30</v>
      </c>
      <c r="R1189" s="121" t="s">
        <v>4554</v>
      </c>
      <c r="S1189" s="122">
        <v>1.9</v>
      </c>
      <c r="T1189" s="122" t="s">
        <v>548</v>
      </c>
    </row>
    <row r="1190" spans="7:20" s="145" customFormat="1" hidden="1">
      <c r="G1190" s="152"/>
      <c r="M1190" s="114" t="s">
        <v>1853</v>
      </c>
      <c r="N1190" s="118">
        <v>0.2</v>
      </c>
      <c r="O1190" s="118">
        <v>0.9</v>
      </c>
      <c r="P1190" s="119">
        <f t="shared" si="21"/>
        <v>1.8</v>
      </c>
      <c r="Q1190" s="120" t="s">
        <v>30</v>
      </c>
      <c r="R1190" s="121" t="s">
        <v>4339</v>
      </c>
      <c r="S1190" s="122">
        <v>1.8</v>
      </c>
      <c r="T1190" s="122" t="s">
        <v>254</v>
      </c>
    </row>
    <row r="1191" spans="7:20" s="145" customFormat="1" hidden="1">
      <c r="G1191" s="152"/>
      <c r="M1191" s="114" t="s">
        <v>1854</v>
      </c>
      <c r="N1191" s="118">
        <v>0</v>
      </c>
      <c r="O1191" s="118">
        <v>1.8</v>
      </c>
      <c r="P1191" s="119">
        <f t="shared" si="21"/>
        <v>3.3</v>
      </c>
      <c r="Q1191" s="120" t="s">
        <v>30</v>
      </c>
      <c r="R1191" s="121" t="s">
        <v>4464</v>
      </c>
      <c r="S1191" s="122">
        <v>3.3</v>
      </c>
      <c r="T1191" s="122" t="s">
        <v>466</v>
      </c>
    </row>
    <row r="1192" spans="7:20" s="145" customFormat="1" hidden="1">
      <c r="G1192" s="152"/>
      <c r="M1192" s="114" t="s">
        <v>1857</v>
      </c>
      <c r="N1192" s="118">
        <v>0</v>
      </c>
      <c r="O1192" s="118">
        <v>0.3</v>
      </c>
      <c r="P1192" s="119">
        <f t="shared" si="21"/>
        <v>3.4</v>
      </c>
      <c r="Q1192" s="120" t="s">
        <v>30</v>
      </c>
      <c r="R1192" s="121" t="s">
        <v>4445</v>
      </c>
      <c r="S1192" s="122">
        <v>3.4</v>
      </c>
      <c r="T1192" s="122" t="s">
        <v>719</v>
      </c>
    </row>
    <row r="1193" spans="7:20" s="145" customFormat="1" hidden="1">
      <c r="G1193" s="152"/>
      <c r="M1193" s="114" t="s">
        <v>1740</v>
      </c>
      <c r="N1193" s="118">
        <v>0.1</v>
      </c>
      <c r="O1193" s="118">
        <v>1.4</v>
      </c>
      <c r="P1193" s="119">
        <f t="shared" si="21"/>
        <v>3.49</v>
      </c>
      <c r="Q1193" s="120" t="s">
        <v>30</v>
      </c>
      <c r="R1193" s="121" t="s">
        <v>4340</v>
      </c>
      <c r="S1193" s="122">
        <v>3.49</v>
      </c>
      <c r="T1193" s="122" t="s">
        <v>850</v>
      </c>
    </row>
    <row r="1194" spans="7:20" s="145" customFormat="1" hidden="1">
      <c r="G1194" s="152"/>
      <c r="M1194" s="114" t="s">
        <v>1741</v>
      </c>
      <c r="N1194" s="118">
        <v>0.1</v>
      </c>
      <c r="O1194" s="118">
        <v>9.8000000000000007</v>
      </c>
      <c r="P1194" s="119">
        <f t="shared" si="21"/>
        <v>3.44</v>
      </c>
      <c r="Q1194" s="120" t="s">
        <v>30</v>
      </c>
      <c r="R1194" s="121" t="s">
        <v>4548</v>
      </c>
      <c r="S1194" s="122">
        <v>3.44</v>
      </c>
      <c r="T1194" s="122" t="s">
        <v>642</v>
      </c>
    </row>
    <row r="1195" spans="7:20" s="145" customFormat="1" hidden="1">
      <c r="G1195" s="152"/>
      <c r="M1195" s="114" t="s">
        <v>1863</v>
      </c>
      <c r="N1195" s="118">
        <v>0.1</v>
      </c>
      <c r="O1195" s="118">
        <v>8.9</v>
      </c>
      <c r="P1195" s="119">
        <f t="shared" si="21"/>
        <v>2.82</v>
      </c>
      <c r="Q1195" s="120" t="s">
        <v>30</v>
      </c>
      <c r="R1195" s="121" t="s">
        <v>4295</v>
      </c>
      <c r="S1195" s="122">
        <v>2.82</v>
      </c>
      <c r="T1195" s="122" t="s">
        <v>1830</v>
      </c>
    </row>
    <row r="1196" spans="7:20" s="145" customFormat="1" hidden="1">
      <c r="G1196" s="152"/>
      <c r="M1196" s="114" t="s">
        <v>1864</v>
      </c>
      <c r="N1196" s="118">
        <v>0.4</v>
      </c>
      <c r="O1196" s="118">
        <v>10.3</v>
      </c>
      <c r="P1196" s="119">
        <f t="shared" si="21"/>
        <v>3.08</v>
      </c>
      <c r="Q1196" s="120" t="s">
        <v>30</v>
      </c>
      <c r="R1196" s="121" t="s">
        <v>4553</v>
      </c>
      <c r="S1196" s="122">
        <v>3.08</v>
      </c>
      <c r="T1196" s="122" t="s">
        <v>322</v>
      </c>
    </row>
    <row r="1197" spans="7:20" s="145" customFormat="1" hidden="1">
      <c r="G1197" s="152"/>
      <c r="M1197" s="114" t="s">
        <v>1865</v>
      </c>
      <c r="N1197" s="118">
        <v>2.8</v>
      </c>
      <c r="O1197" s="118">
        <v>84.2</v>
      </c>
      <c r="P1197" s="119">
        <f t="shared" si="21"/>
        <v>3.35</v>
      </c>
      <c r="Q1197" s="122" t="s">
        <v>418</v>
      </c>
      <c r="R1197" s="121" t="s">
        <v>3906</v>
      </c>
      <c r="S1197" s="122">
        <v>3.35</v>
      </c>
      <c r="T1197" s="122" t="s">
        <v>190</v>
      </c>
    </row>
    <row r="1198" spans="7:20" s="145" customFormat="1" hidden="1">
      <c r="G1198" s="152"/>
      <c r="M1198" s="114" t="s">
        <v>1866</v>
      </c>
      <c r="N1198" s="118">
        <v>0.7</v>
      </c>
      <c r="O1198" s="118">
        <v>14.3</v>
      </c>
      <c r="P1198" s="119">
        <f t="shared" si="21"/>
        <v>2.1800000000000002</v>
      </c>
      <c r="Q1198" s="120" t="s">
        <v>147</v>
      </c>
      <c r="R1198" s="121" t="s">
        <v>3890</v>
      </c>
      <c r="S1198" s="122">
        <v>2.1800000000000002</v>
      </c>
      <c r="T1198" s="122" t="s">
        <v>3048</v>
      </c>
    </row>
    <row r="1199" spans="7:20" s="145" customFormat="1" hidden="1">
      <c r="G1199" s="152"/>
      <c r="M1199" s="114" t="s">
        <v>1867</v>
      </c>
      <c r="N1199" s="118">
        <v>1.6</v>
      </c>
      <c r="O1199" s="118">
        <v>25.9</v>
      </c>
      <c r="P1199" s="119">
        <f t="shared" si="21"/>
        <v>2.52</v>
      </c>
      <c r="Q1199" s="122" t="s">
        <v>287</v>
      </c>
      <c r="R1199" s="121" t="s">
        <v>4024</v>
      </c>
      <c r="S1199" s="122">
        <v>2.52</v>
      </c>
      <c r="T1199" s="122" t="s">
        <v>2957</v>
      </c>
    </row>
    <row r="1200" spans="7:20" s="145" customFormat="1" hidden="1">
      <c r="G1200" s="152"/>
      <c r="M1200" s="114" t="s">
        <v>1868</v>
      </c>
      <c r="N1200" s="118">
        <v>2.1</v>
      </c>
      <c r="O1200" s="118">
        <v>37.4</v>
      </c>
      <c r="P1200" s="119">
        <f t="shared" si="21"/>
        <v>3.06</v>
      </c>
      <c r="Q1200" s="122" t="s">
        <v>287</v>
      </c>
      <c r="R1200" s="121" t="s">
        <v>4125</v>
      </c>
      <c r="S1200" s="122">
        <v>3.06</v>
      </c>
      <c r="T1200" s="122" t="s">
        <v>193</v>
      </c>
    </row>
    <row r="1201" spans="7:20" s="145" customFormat="1" hidden="1">
      <c r="G1201" s="152"/>
      <c r="M1201" s="114" t="s">
        <v>1869</v>
      </c>
      <c r="N1201" s="118">
        <v>3.4</v>
      </c>
      <c r="O1201" s="118">
        <v>80.8</v>
      </c>
      <c r="P1201" s="119">
        <f t="shared" si="21"/>
        <v>2.04</v>
      </c>
      <c r="Q1201" s="122" t="s">
        <v>1870</v>
      </c>
      <c r="R1201" s="121" t="s">
        <v>4317</v>
      </c>
      <c r="S1201" s="122">
        <v>2.04</v>
      </c>
      <c r="T1201" s="122" t="s">
        <v>50</v>
      </c>
    </row>
    <row r="1202" spans="7:20" s="145" customFormat="1" hidden="1">
      <c r="G1202" s="152"/>
      <c r="M1202" s="114" t="s">
        <v>1871</v>
      </c>
      <c r="N1202" s="118">
        <v>3.6</v>
      </c>
      <c r="O1202" s="118">
        <v>39.299999999999997</v>
      </c>
      <c r="P1202" s="119">
        <f t="shared" si="21"/>
        <v>2.33</v>
      </c>
      <c r="Q1202" s="122" t="s">
        <v>1872</v>
      </c>
      <c r="R1202" s="121" t="s">
        <v>4040</v>
      </c>
      <c r="S1202" s="122">
        <v>2.33</v>
      </c>
      <c r="T1202" s="122" t="s">
        <v>1513</v>
      </c>
    </row>
    <row r="1203" spans="7:20" s="145" customFormat="1" hidden="1">
      <c r="G1203" s="152"/>
      <c r="M1203" s="114" t="s">
        <v>1873</v>
      </c>
      <c r="N1203" s="118">
        <v>15.6</v>
      </c>
      <c r="O1203" s="118">
        <v>45.2</v>
      </c>
      <c r="P1203" s="119">
        <f t="shared" si="21"/>
        <v>2.5</v>
      </c>
      <c r="Q1203" s="120" t="s">
        <v>147</v>
      </c>
      <c r="R1203" s="121" t="s">
        <v>4341</v>
      </c>
      <c r="S1203" s="122">
        <v>2.5</v>
      </c>
      <c r="T1203" s="122" t="s">
        <v>661</v>
      </c>
    </row>
    <row r="1204" spans="7:20" s="145" customFormat="1" hidden="1">
      <c r="G1204" s="152"/>
      <c r="M1204" s="114" t="s">
        <v>1880</v>
      </c>
      <c r="N1204" s="118">
        <v>1.2</v>
      </c>
      <c r="O1204" s="118">
        <v>0.5</v>
      </c>
      <c r="P1204" s="119">
        <f t="shared" si="21"/>
        <v>1.6</v>
      </c>
      <c r="Q1204" s="122" t="s">
        <v>1881</v>
      </c>
      <c r="R1204" s="121" t="s">
        <v>3785</v>
      </c>
      <c r="S1204" s="122">
        <v>1.6</v>
      </c>
      <c r="T1204" s="122" t="s">
        <v>285</v>
      </c>
    </row>
    <row r="1205" spans="7:20" s="145" customFormat="1" hidden="1">
      <c r="G1205" s="152"/>
      <c r="M1205" s="114" t="s">
        <v>1882</v>
      </c>
      <c r="N1205" s="118">
        <v>18.7</v>
      </c>
      <c r="O1205" s="118">
        <v>42.7</v>
      </c>
      <c r="P1205" s="119">
        <f t="shared" si="21"/>
        <v>2.9</v>
      </c>
      <c r="Q1205" s="122" t="s">
        <v>343</v>
      </c>
      <c r="R1205" s="121" t="s">
        <v>3916</v>
      </c>
      <c r="S1205" s="122">
        <v>2.9</v>
      </c>
      <c r="T1205" s="122" t="s">
        <v>377</v>
      </c>
    </row>
    <row r="1206" spans="7:20" s="145" customFormat="1" hidden="1">
      <c r="G1206" s="152"/>
      <c r="M1206" s="114" t="s">
        <v>1883</v>
      </c>
      <c r="N1206" s="118">
        <v>7.9</v>
      </c>
      <c r="O1206" s="118">
        <v>16.3</v>
      </c>
      <c r="P1206" s="119">
        <f t="shared" si="21"/>
        <v>2.9</v>
      </c>
      <c r="Q1206" s="122" t="s">
        <v>166</v>
      </c>
      <c r="R1206" s="121" t="s">
        <v>4119</v>
      </c>
      <c r="S1206" s="122">
        <v>2.9</v>
      </c>
      <c r="T1206" s="122" t="s">
        <v>377</v>
      </c>
    </row>
    <row r="1207" spans="7:20" s="145" customFormat="1" hidden="1">
      <c r="G1207" s="152"/>
      <c r="M1207" s="114" t="s">
        <v>1760</v>
      </c>
      <c r="N1207" s="118">
        <v>3.5</v>
      </c>
      <c r="O1207" s="118">
        <v>37.200000000000003</v>
      </c>
      <c r="P1207" s="119">
        <f t="shared" si="21"/>
        <v>2.81</v>
      </c>
      <c r="Q1207" s="122" t="s">
        <v>1761</v>
      </c>
      <c r="R1207" s="121" t="s">
        <v>4424</v>
      </c>
      <c r="S1207" s="122">
        <v>2.81</v>
      </c>
      <c r="T1207" s="122" t="s">
        <v>722</v>
      </c>
    </row>
    <row r="1208" spans="7:20" s="145" customFormat="1" hidden="1">
      <c r="G1208" s="152"/>
      <c r="M1208" s="114" t="s">
        <v>1762</v>
      </c>
      <c r="N1208" s="118">
        <v>3.2</v>
      </c>
      <c r="O1208" s="118">
        <v>33.299999999999997</v>
      </c>
      <c r="P1208" s="119">
        <f t="shared" si="21"/>
        <v>3.02</v>
      </c>
      <c r="Q1208" s="122" t="s">
        <v>1763</v>
      </c>
      <c r="R1208" s="121" t="s">
        <v>3731</v>
      </c>
      <c r="S1208" s="122">
        <v>3.02</v>
      </c>
      <c r="T1208" s="122" t="s">
        <v>1422</v>
      </c>
    </row>
    <row r="1209" spans="7:20" s="145" customFormat="1" hidden="1">
      <c r="G1209" s="152"/>
      <c r="M1209" s="114" t="s">
        <v>1764</v>
      </c>
      <c r="N1209" s="118">
        <v>84.4</v>
      </c>
      <c r="O1209" s="118">
        <v>0</v>
      </c>
      <c r="P1209" s="119">
        <f t="shared" si="21"/>
        <v>2.46</v>
      </c>
      <c r="Q1209" s="122" t="s">
        <v>418</v>
      </c>
      <c r="R1209" s="121" t="s">
        <v>4342</v>
      </c>
      <c r="S1209" s="122">
        <v>2.46</v>
      </c>
      <c r="T1209" s="122" t="s">
        <v>852</v>
      </c>
    </row>
    <row r="1210" spans="7:20" s="145" customFormat="1" hidden="1">
      <c r="G1210" s="152"/>
      <c r="M1210" s="114" t="s">
        <v>1766</v>
      </c>
      <c r="N1210" s="118">
        <v>0.1</v>
      </c>
      <c r="O1210" s="118">
        <v>0</v>
      </c>
      <c r="P1210" s="119">
        <f t="shared" si="21"/>
        <v>3.13</v>
      </c>
      <c r="Q1210" s="122" t="s">
        <v>1767</v>
      </c>
      <c r="R1210" s="121" t="s">
        <v>4449</v>
      </c>
      <c r="S1210" s="122">
        <v>3.13</v>
      </c>
      <c r="T1210" s="122" t="s">
        <v>1149</v>
      </c>
    </row>
    <row r="1211" spans="7:20" s="145" customFormat="1" hidden="1">
      <c r="G1211" s="152"/>
      <c r="M1211" s="114" t="s">
        <v>1768</v>
      </c>
      <c r="N1211" s="118">
        <v>0.1</v>
      </c>
      <c r="O1211" s="118" t="s">
        <v>30</v>
      </c>
      <c r="P1211" s="119">
        <f t="shared" si="21"/>
        <v>2.2999999999999998</v>
      </c>
      <c r="Q1211" s="122" t="s">
        <v>1769</v>
      </c>
      <c r="R1211" s="121" t="s">
        <v>4332</v>
      </c>
      <c r="S1211" s="122">
        <v>2.2999999999999998</v>
      </c>
      <c r="T1211" s="122" t="s">
        <v>1513</v>
      </c>
    </row>
    <row r="1212" spans="7:20" s="145" customFormat="1" hidden="1">
      <c r="G1212" s="152"/>
      <c r="M1212" s="114" t="s">
        <v>1770</v>
      </c>
      <c r="N1212" s="118">
        <v>0.9</v>
      </c>
      <c r="O1212" s="118">
        <v>2.6</v>
      </c>
      <c r="P1212" s="119">
        <f t="shared" si="21"/>
        <v>2.23</v>
      </c>
      <c r="Q1212" s="120" t="s">
        <v>30</v>
      </c>
      <c r="R1212" s="121" t="s">
        <v>4376</v>
      </c>
      <c r="S1212" s="122">
        <v>2.23</v>
      </c>
      <c r="T1212" s="122" t="s">
        <v>2396</v>
      </c>
    </row>
    <row r="1213" spans="7:20" s="145" customFormat="1" hidden="1">
      <c r="G1213" s="152"/>
      <c r="M1213" s="114" t="s">
        <v>1771</v>
      </c>
      <c r="N1213" s="118">
        <v>1</v>
      </c>
      <c r="O1213" s="118">
        <v>1.8</v>
      </c>
      <c r="P1213" s="119">
        <f t="shared" si="21"/>
        <v>2.81</v>
      </c>
      <c r="Q1213" s="120" t="s">
        <v>30</v>
      </c>
      <c r="R1213" s="121" t="s">
        <v>4052</v>
      </c>
      <c r="S1213" s="122">
        <v>2.81</v>
      </c>
      <c r="T1213" s="122" t="s">
        <v>3335</v>
      </c>
    </row>
    <row r="1214" spans="7:20" s="145" customFormat="1" hidden="1">
      <c r="G1214" s="152"/>
      <c r="M1214" s="114" t="s">
        <v>1772</v>
      </c>
      <c r="N1214" s="118">
        <v>22.9</v>
      </c>
      <c r="O1214" s="118">
        <v>0</v>
      </c>
      <c r="P1214" s="119">
        <f t="shared" si="21"/>
        <v>3.42</v>
      </c>
      <c r="Q1214" s="120" t="s">
        <v>147</v>
      </c>
      <c r="R1214" s="121" t="s">
        <v>4001</v>
      </c>
      <c r="S1214" s="122">
        <v>3.42</v>
      </c>
      <c r="T1214" s="122" t="s">
        <v>614</v>
      </c>
    </row>
    <row r="1215" spans="7:20" s="145" customFormat="1" hidden="1">
      <c r="G1215" s="152"/>
      <c r="M1215" s="114" t="s">
        <v>1773</v>
      </c>
      <c r="N1215" s="118">
        <v>17.100000000000001</v>
      </c>
      <c r="O1215" s="118">
        <v>0</v>
      </c>
      <c r="P1215" s="119">
        <f t="shared" si="21"/>
        <v>3.05</v>
      </c>
      <c r="Q1215" s="120" t="s">
        <v>147</v>
      </c>
      <c r="R1215" s="121" t="s">
        <v>4457</v>
      </c>
      <c r="S1215" s="122">
        <v>3.05</v>
      </c>
      <c r="T1215" s="122" t="s">
        <v>728</v>
      </c>
    </row>
    <row r="1216" spans="7:20" s="145" customFormat="1" hidden="1">
      <c r="G1216" s="152"/>
      <c r="M1216" s="114" t="s">
        <v>1774</v>
      </c>
      <c r="N1216" s="118">
        <v>28.1</v>
      </c>
      <c r="O1216" s="118">
        <v>0</v>
      </c>
      <c r="P1216" s="119">
        <f t="shared" si="21"/>
        <v>2.2799999999999998</v>
      </c>
      <c r="Q1216" s="120" t="s">
        <v>147</v>
      </c>
      <c r="R1216" s="121" t="s">
        <v>4122</v>
      </c>
      <c r="S1216" s="122">
        <v>2.2799999999999998</v>
      </c>
      <c r="T1216" s="122" t="s">
        <v>3813</v>
      </c>
    </row>
    <row r="1217" spans="7:20" s="145" customFormat="1" hidden="1">
      <c r="G1217" s="152"/>
      <c r="M1217" s="114" t="s">
        <v>1775</v>
      </c>
      <c r="N1217" s="118">
        <v>1.8</v>
      </c>
      <c r="O1217" s="118">
        <v>8.1</v>
      </c>
      <c r="P1217" s="119">
        <f t="shared" si="21"/>
        <v>3.11</v>
      </c>
      <c r="Q1217" s="122" t="s">
        <v>343</v>
      </c>
      <c r="R1217" s="121" t="s">
        <v>4333</v>
      </c>
      <c r="S1217" s="122">
        <v>3.11</v>
      </c>
      <c r="T1217" s="122" t="s">
        <v>875</v>
      </c>
    </row>
    <row r="1218" spans="7:20" s="145" customFormat="1" hidden="1">
      <c r="G1218" s="152"/>
      <c r="M1218" s="114" t="s">
        <v>1776</v>
      </c>
      <c r="N1218" s="118">
        <v>7.4</v>
      </c>
      <c r="O1218" s="118">
        <v>60</v>
      </c>
      <c r="P1218" s="119">
        <f t="shared" si="21"/>
        <v>2.97</v>
      </c>
      <c r="Q1218" s="122" t="s">
        <v>1513</v>
      </c>
      <c r="R1218" s="121" t="s">
        <v>4079</v>
      </c>
      <c r="S1218" s="122">
        <v>2.97</v>
      </c>
      <c r="T1218" s="122" t="s">
        <v>193</v>
      </c>
    </row>
    <row r="1219" spans="7:20" s="145" customFormat="1" hidden="1">
      <c r="G1219" s="152"/>
      <c r="M1219" s="114" t="s">
        <v>1777</v>
      </c>
      <c r="N1219" s="118">
        <v>5.6</v>
      </c>
      <c r="O1219" s="118">
        <v>65.900000000000006</v>
      </c>
      <c r="P1219" s="119">
        <f t="shared" si="21"/>
        <v>3.07</v>
      </c>
      <c r="Q1219" s="122" t="s">
        <v>1778</v>
      </c>
      <c r="R1219" s="121" t="s">
        <v>4334</v>
      </c>
      <c r="S1219" s="122">
        <v>3.07</v>
      </c>
      <c r="T1219" s="122" t="s">
        <v>2603</v>
      </c>
    </row>
    <row r="1220" spans="7:20" s="145" customFormat="1" hidden="1">
      <c r="G1220" s="152"/>
      <c r="M1220" s="114" t="s">
        <v>1517</v>
      </c>
      <c r="N1220" s="120" t="s">
        <v>30</v>
      </c>
      <c r="O1220" s="118">
        <v>84.7</v>
      </c>
      <c r="P1220" s="119">
        <f t="shared" si="21"/>
        <v>1.36</v>
      </c>
      <c r="Q1220" s="122" t="s">
        <v>418</v>
      </c>
      <c r="R1220" s="121" t="s">
        <v>4335</v>
      </c>
      <c r="S1220" s="122">
        <v>1.36</v>
      </c>
      <c r="T1220" s="122" t="s">
        <v>1730</v>
      </c>
    </row>
    <row r="1221" spans="7:20" s="145" customFormat="1" hidden="1">
      <c r="G1221" s="152"/>
      <c r="M1221" s="114" t="s">
        <v>1518</v>
      </c>
      <c r="N1221" s="118">
        <v>16.5</v>
      </c>
      <c r="O1221" s="118">
        <v>0</v>
      </c>
      <c r="P1221" s="119">
        <f t="shared" si="21"/>
        <v>1.01</v>
      </c>
      <c r="Q1221" s="120" t="s">
        <v>961</v>
      </c>
      <c r="R1221" s="121" t="s">
        <v>4073</v>
      </c>
      <c r="S1221" s="122">
        <v>1.01</v>
      </c>
      <c r="T1221" s="122" t="s">
        <v>558</v>
      </c>
    </row>
    <row r="1222" spans="7:20" s="145" customFormat="1" hidden="1">
      <c r="G1222" s="152"/>
      <c r="M1222" s="114" t="s">
        <v>1519</v>
      </c>
      <c r="N1222" s="118">
        <v>27.5</v>
      </c>
      <c r="O1222" s="118">
        <v>0</v>
      </c>
      <c r="P1222" s="119">
        <f t="shared" si="21"/>
        <v>2.42</v>
      </c>
      <c r="Q1222" s="120" t="s">
        <v>270</v>
      </c>
      <c r="R1222" s="121" t="s">
        <v>4336</v>
      </c>
      <c r="S1222" s="122">
        <v>2.42</v>
      </c>
      <c r="T1222" s="122" t="s">
        <v>2957</v>
      </c>
    </row>
    <row r="1223" spans="7:20" s="145" customFormat="1" hidden="1">
      <c r="G1223" s="152"/>
      <c r="M1223" s="114" t="s">
        <v>1637</v>
      </c>
      <c r="N1223" s="118">
        <v>1.1000000000000001</v>
      </c>
      <c r="O1223" s="118">
        <v>3</v>
      </c>
      <c r="P1223" s="119">
        <f t="shared" si="21"/>
        <v>1.6</v>
      </c>
      <c r="Q1223" s="120" t="s">
        <v>147</v>
      </c>
      <c r="R1223" s="121" t="s">
        <v>4296</v>
      </c>
      <c r="S1223" s="122">
        <v>1.6</v>
      </c>
      <c r="T1223" s="122" t="s">
        <v>254</v>
      </c>
    </row>
    <row r="1224" spans="7:20" s="145" customFormat="1" hidden="1">
      <c r="G1224" s="152"/>
      <c r="M1224" s="114" t="s">
        <v>1638</v>
      </c>
      <c r="N1224" s="118">
        <v>0.7</v>
      </c>
      <c r="O1224" s="118">
        <v>12.9</v>
      </c>
      <c r="P1224" s="119">
        <f t="shared" si="21"/>
        <v>1.1000000000000001</v>
      </c>
      <c r="Q1224" s="120" t="s">
        <v>147</v>
      </c>
      <c r="R1224" s="121" t="s">
        <v>4337</v>
      </c>
      <c r="S1224" s="122">
        <v>1.1000000000000001</v>
      </c>
      <c r="T1224" s="122" t="s">
        <v>1098</v>
      </c>
    </row>
    <row r="1225" spans="7:20" s="145" customFormat="1" hidden="1">
      <c r="G1225" s="152"/>
      <c r="M1225" s="114" t="s">
        <v>1901</v>
      </c>
      <c r="N1225" s="118">
        <v>0.9</v>
      </c>
      <c r="O1225" s="118">
        <v>2.5</v>
      </c>
      <c r="P1225" s="119">
        <f t="shared" si="21"/>
        <v>1.1000000000000001</v>
      </c>
      <c r="Q1225" s="120" t="s">
        <v>147</v>
      </c>
      <c r="R1225" s="121" t="s">
        <v>4538</v>
      </c>
      <c r="S1225" s="122">
        <v>1.1000000000000001</v>
      </c>
      <c r="T1225" s="122" t="s">
        <v>1098</v>
      </c>
    </row>
    <row r="1226" spans="7:20" s="145" customFormat="1" hidden="1">
      <c r="G1226" s="152"/>
      <c r="M1226" s="114" t="s">
        <v>1902</v>
      </c>
      <c r="N1226" s="118">
        <v>0.7</v>
      </c>
      <c r="O1226" s="118">
        <v>9.1999999999999993</v>
      </c>
      <c r="P1226" s="119">
        <f t="shared" ref="P1226:P1289" si="22">SUM(S1226:T1226)</f>
        <v>2.7</v>
      </c>
      <c r="Q1226" s="122" t="s">
        <v>166</v>
      </c>
      <c r="R1226" s="121" t="s">
        <v>4553</v>
      </c>
      <c r="S1226" s="122">
        <v>2.7</v>
      </c>
      <c r="T1226" s="122" t="s">
        <v>543</v>
      </c>
    </row>
    <row r="1227" spans="7:20" s="145" customFormat="1" hidden="1">
      <c r="G1227" s="152"/>
      <c r="M1227" s="114" t="s">
        <v>1783</v>
      </c>
      <c r="N1227" s="118">
        <v>6.9</v>
      </c>
      <c r="O1227" s="118">
        <v>6.5</v>
      </c>
      <c r="P1227" s="119">
        <f t="shared" si="22"/>
        <v>1.5</v>
      </c>
      <c r="Q1227" s="122" t="s">
        <v>1784</v>
      </c>
      <c r="R1227" s="121" t="s">
        <v>4549</v>
      </c>
      <c r="S1227" s="122">
        <v>1.5</v>
      </c>
      <c r="T1227" s="122" t="s">
        <v>285</v>
      </c>
    </row>
    <row r="1228" spans="7:20" s="145" customFormat="1" hidden="1">
      <c r="G1228" s="152"/>
      <c r="M1228" s="114" t="s">
        <v>1785</v>
      </c>
      <c r="N1228" s="118">
        <v>0.5</v>
      </c>
      <c r="O1228" s="118">
        <v>2.2999999999999998</v>
      </c>
      <c r="P1228" s="119">
        <f t="shared" si="22"/>
        <v>2.4</v>
      </c>
      <c r="Q1228" s="120" t="s">
        <v>30</v>
      </c>
      <c r="R1228" s="121" t="s">
        <v>4052</v>
      </c>
      <c r="S1228" s="122">
        <v>2.4</v>
      </c>
      <c r="T1228" s="122" t="s">
        <v>661</v>
      </c>
    </row>
    <row r="1229" spans="7:20" s="145" customFormat="1" hidden="1">
      <c r="G1229" s="152"/>
      <c r="M1229" s="114" t="s">
        <v>1786</v>
      </c>
      <c r="N1229" s="118">
        <v>0.4</v>
      </c>
      <c r="O1229" s="118">
        <v>2.7</v>
      </c>
      <c r="P1229" s="119">
        <f t="shared" si="22"/>
        <v>2.2999999999999998</v>
      </c>
      <c r="Q1229" s="120" t="s">
        <v>30</v>
      </c>
      <c r="R1229" s="121" t="s">
        <v>4313</v>
      </c>
      <c r="S1229" s="122">
        <v>2.2999999999999998</v>
      </c>
      <c r="T1229" s="122" t="s">
        <v>338</v>
      </c>
    </row>
    <row r="1230" spans="7:20" s="145" customFormat="1" hidden="1">
      <c r="G1230" s="152"/>
      <c r="M1230" s="114" t="s">
        <v>1787</v>
      </c>
      <c r="N1230" s="118">
        <v>1.9</v>
      </c>
      <c r="O1230" s="118">
        <v>3</v>
      </c>
      <c r="P1230" s="119">
        <f t="shared" si="22"/>
        <v>3.5</v>
      </c>
      <c r="Q1230" s="120" t="s">
        <v>147</v>
      </c>
      <c r="R1230" s="121" t="s">
        <v>3955</v>
      </c>
      <c r="S1230" s="122">
        <v>3.5</v>
      </c>
      <c r="T1230" s="122" t="s">
        <v>213</v>
      </c>
    </row>
    <row r="1231" spans="7:20" s="145" customFormat="1" hidden="1">
      <c r="G1231" s="152"/>
      <c r="M1231" s="114" t="s">
        <v>1649</v>
      </c>
      <c r="N1231" s="118">
        <v>1.6</v>
      </c>
      <c r="O1231" s="118">
        <v>0.8</v>
      </c>
      <c r="P1231" s="119">
        <f t="shared" si="22"/>
        <v>3.3</v>
      </c>
      <c r="Q1231" s="120" t="s">
        <v>147</v>
      </c>
      <c r="R1231" s="121" t="s">
        <v>4294</v>
      </c>
      <c r="S1231" s="122">
        <v>3.3</v>
      </c>
      <c r="T1231" s="122" t="s">
        <v>234</v>
      </c>
    </row>
    <row r="1232" spans="7:20" s="145" customFormat="1" hidden="1">
      <c r="G1232" s="152"/>
      <c r="M1232" s="114" t="s">
        <v>1650</v>
      </c>
      <c r="N1232" s="118">
        <v>0.8</v>
      </c>
      <c r="O1232" s="118">
        <v>3.3</v>
      </c>
      <c r="P1232" s="119">
        <f t="shared" si="22"/>
        <v>2.9</v>
      </c>
      <c r="Q1232" s="120" t="s">
        <v>30</v>
      </c>
      <c r="R1232" s="121" t="s">
        <v>4420</v>
      </c>
      <c r="S1232" s="122">
        <v>2.9</v>
      </c>
      <c r="T1232" s="122" t="s">
        <v>141</v>
      </c>
    </row>
    <row r="1233" spans="7:20" s="145" customFormat="1" hidden="1">
      <c r="G1233" s="152"/>
      <c r="M1233" s="114" t="s">
        <v>1651</v>
      </c>
      <c r="N1233" s="118">
        <v>0.5</v>
      </c>
      <c r="O1233" s="118">
        <v>4.0999999999999996</v>
      </c>
      <c r="P1233" s="119">
        <f t="shared" si="22"/>
        <v>2.66</v>
      </c>
      <c r="Q1233" s="120" t="s">
        <v>147</v>
      </c>
      <c r="R1233" s="121" t="s">
        <v>4225</v>
      </c>
      <c r="S1233" s="122">
        <v>2.66</v>
      </c>
      <c r="T1233" s="122" t="s">
        <v>3575</v>
      </c>
    </row>
    <row r="1234" spans="7:20" s="145" customFormat="1" hidden="1">
      <c r="G1234" s="152"/>
      <c r="M1234" s="114" t="s">
        <v>1652</v>
      </c>
      <c r="N1234" s="118">
        <v>1.4</v>
      </c>
      <c r="O1234" s="118">
        <v>3.6</v>
      </c>
      <c r="P1234" s="119">
        <f t="shared" si="22"/>
        <v>2.4700000000000002</v>
      </c>
      <c r="Q1234" s="120" t="s">
        <v>147</v>
      </c>
      <c r="R1234" s="121" t="s">
        <v>4225</v>
      </c>
      <c r="S1234" s="122">
        <v>2.4700000000000002</v>
      </c>
      <c r="T1234" s="122" t="s">
        <v>2898</v>
      </c>
    </row>
    <row r="1235" spans="7:20" s="145" customFormat="1" hidden="1">
      <c r="G1235" s="152"/>
      <c r="M1235" s="114" t="s">
        <v>1653</v>
      </c>
      <c r="N1235" s="118">
        <v>0.3</v>
      </c>
      <c r="O1235" s="118">
        <v>16</v>
      </c>
      <c r="P1235" s="119">
        <f t="shared" si="22"/>
        <v>2.4900000000000002</v>
      </c>
      <c r="Q1235" s="120" t="s">
        <v>30</v>
      </c>
      <c r="R1235" s="121" t="s">
        <v>4306</v>
      </c>
      <c r="S1235" s="122">
        <v>2.4900000000000002</v>
      </c>
      <c r="T1235" s="122" t="s">
        <v>1146</v>
      </c>
    </row>
    <row r="1236" spans="7:20" s="145" customFormat="1" hidden="1">
      <c r="G1236" s="152"/>
      <c r="M1236" s="114" t="s">
        <v>2030</v>
      </c>
      <c r="N1236" s="118">
        <v>0.4</v>
      </c>
      <c r="O1236" s="118">
        <v>8.3000000000000007</v>
      </c>
      <c r="P1236" s="119">
        <f t="shared" si="22"/>
        <v>2.99</v>
      </c>
      <c r="Q1236" s="120" t="s">
        <v>30</v>
      </c>
      <c r="R1236" s="121" t="s">
        <v>3952</v>
      </c>
      <c r="S1236" s="122">
        <v>2.99</v>
      </c>
      <c r="T1236" s="122" t="s">
        <v>4019</v>
      </c>
    </row>
    <row r="1237" spans="7:20" s="145" customFormat="1" hidden="1">
      <c r="G1237" s="152"/>
      <c r="M1237" s="114" t="s">
        <v>2031</v>
      </c>
      <c r="N1237" s="118">
        <v>0.6</v>
      </c>
      <c r="O1237" s="118">
        <v>7.3</v>
      </c>
      <c r="P1237" s="119">
        <f t="shared" si="22"/>
        <v>2.2599999999999998</v>
      </c>
      <c r="Q1237" s="120" t="s">
        <v>30</v>
      </c>
      <c r="R1237" s="121" t="s">
        <v>3951</v>
      </c>
      <c r="S1237" s="122">
        <v>2.2599999999999998</v>
      </c>
      <c r="T1237" s="122" t="s">
        <v>1507</v>
      </c>
    </row>
    <row r="1238" spans="7:20" s="145" customFormat="1" hidden="1">
      <c r="G1238" s="152"/>
      <c r="M1238" s="114" t="s">
        <v>2032</v>
      </c>
      <c r="N1238" s="118">
        <v>0.5</v>
      </c>
      <c r="O1238" s="118">
        <v>4.5999999999999996</v>
      </c>
      <c r="P1238" s="119">
        <f t="shared" si="22"/>
        <v>3.1</v>
      </c>
      <c r="Q1238" s="120" t="s">
        <v>30</v>
      </c>
      <c r="R1238" s="121" t="s">
        <v>4037</v>
      </c>
      <c r="S1238" s="122">
        <v>3.1</v>
      </c>
      <c r="T1238" s="122" t="s">
        <v>977</v>
      </c>
    </row>
    <row r="1239" spans="7:20" s="145" customFormat="1" hidden="1">
      <c r="G1239" s="152"/>
      <c r="M1239" s="114" t="s">
        <v>2033</v>
      </c>
      <c r="N1239" s="118">
        <v>0.8</v>
      </c>
      <c r="O1239" s="118">
        <v>6.8</v>
      </c>
      <c r="P1239" s="119">
        <f t="shared" si="22"/>
        <v>2.4700000000000002</v>
      </c>
      <c r="Q1239" s="120" t="s">
        <v>30</v>
      </c>
      <c r="R1239" s="121" t="s">
        <v>3951</v>
      </c>
      <c r="S1239" s="122">
        <v>2.4700000000000002</v>
      </c>
      <c r="T1239" s="122" t="s">
        <v>262</v>
      </c>
    </row>
    <row r="1240" spans="7:20" s="145" customFormat="1" hidden="1">
      <c r="G1240" s="152"/>
      <c r="M1240" s="114" t="s">
        <v>2131</v>
      </c>
      <c r="N1240" s="118">
        <v>0.7</v>
      </c>
      <c r="O1240" s="118">
        <v>16.100000000000001</v>
      </c>
      <c r="P1240" s="119">
        <f t="shared" si="22"/>
        <v>1.01</v>
      </c>
      <c r="Q1240" s="122" t="s">
        <v>176</v>
      </c>
      <c r="R1240" s="121" t="s">
        <v>4415</v>
      </c>
      <c r="S1240" s="122">
        <v>1.01</v>
      </c>
      <c r="T1240" s="122" t="s">
        <v>3992</v>
      </c>
    </row>
    <row r="1241" spans="7:20" s="145" customFormat="1" hidden="1">
      <c r="G1241" s="152"/>
      <c r="M1241" s="114" t="s">
        <v>2132</v>
      </c>
      <c r="N1241" s="118">
        <v>0.7</v>
      </c>
      <c r="O1241" s="118">
        <v>15.8</v>
      </c>
      <c r="P1241" s="119">
        <f t="shared" si="22"/>
        <v>2.4700000000000002</v>
      </c>
      <c r="Q1241" s="122" t="s">
        <v>176</v>
      </c>
      <c r="R1241" s="121" t="s">
        <v>3781</v>
      </c>
      <c r="S1241" s="122">
        <v>2.4700000000000002</v>
      </c>
      <c r="T1241" s="122" t="s">
        <v>599</v>
      </c>
    </row>
    <row r="1242" spans="7:20" s="145" customFormat="1" hidden="1">
      <c r="G1242" s="152"/>
      <c r="M1242" s="114" t="s">
        <v>2133</v>
      </c>
      <c r="N1242" s="118">
        <v>0.7</v>
      </c>
      <c r="O1242" s="118">
        <v>15.2</v>
      </c>
      <c r="P1242" s="119">
        <f t="shared" si="22"/>
        <v>1.55</v>
      </c>
      <c r="Q1242" s="120" t="s">
        <v>174</v>
      </c>
      <c r="R1242" s="121" t="s">
        <v>4306</v>
      </c>
      <c r="S1242" s="122">
        <v>1.55</v>
      </c>
      <c r="T1242" s="122" t="s">
        <v>212</v>
      </c>
    </row>
    <row r="1243" spans="7:20" s="145" customFormat="1" hidden="1">
      <c r="G1243" s="152"/>
      <c r="M1243" s="114" t="s">
        <v>2034</v>
      </c>
      <c r="N1243" s="118">
        <v>0.6</v>
      </c>
      <c r="O1243" s="118">
        <v>17</v>
      </c>
      <c r="P1243" s="119">
        <f t="shared" si="22"/>
        <v>3.33</v>
      </c>
      <c r="Q1243" s="120" t="s">
        <v>51</v>
      </c>
      <c r="R1243" s="121" t="s">
        <v>4566</v>
      </c>
      <c r="S1243" s="122">
        <v>3.33</v>
      </c>
      <c r="T1243" s="122" t="s">
        <v>1602</v>
      </c>
    </row>
    <row r="1244" spans="7:20" s="145" customFormat="1" hidden="1">
      <c r="G1244" s="152"/>
      <c r="M1244" s="114" t="s">
        <v>1917</v>
      </c>
      <c r="N1244" s="118">
        <v>4.4000000000000004</v>
      </c>
      <c r="O1244" s="118">
        <v>65.2</v>
      </c>
      <c r="P1244" s="119">
        <f t="shared" si="22"/>
        <v>2.2000000000000002</v>
      </c>
      <c r="Q1244" s="122" t="s">
        <v>1918</v>
      </c>
      <c r="R1244" s="121" t="s">
        <v>4291</v>
      </c>
      <c r="S1244" s="122">
        <v>2.2000000000000002</v>
      </c>
      <c r="T1244" s="122" t="s">
        <v>338</v>
      </c>
    </row>
    <row r="1245" spans="7:20" s="145" customFormat="1" hidden="1">
      <c r="G1245" s="152"/>
      <c r="M1245" s="114" t="s">
        <v>1919</v>
      </c>
      <c r="N1245" s="118">
        <v>0.3</v>
      </c>
      <c r="O1245" s="118">
        <v>4.7</v>
      </c>
      <c r="P1245" s="119">
        <f t="shared" si="22"/>
        <v>2.46</v>
      </c>
      <c r="Q1245" s="122" t="s">
        <v>894</v>
      </c>
      <c r="R1245" s="121" t="s">
        <v>3951</v>
      </c>
      <c r="S1245" s="122">
        <v>2.46</v>
      </c>
      <c r="T1245" s="122" t="s">
        <v>599</v>
      </c>
    </row>
    <row r="1246" spans="7:20" s="145" customFormat="1" hidden="1">
      <c r="G1246" s="152"/>
      <c r="M1246" s="114" t="s">
        <v>1920</v>
      </c>
      <c r="N1246" s="118">
        <v>21.6</v>
      </c>
      <c r="O1246" s="118">
        <v>31.9</v>
      </c>
      <c r="P1246" s="119">
        <f t="shared" si="22"/>
        <v>2.9</v>
      </c>
      <c r="Q1246" s="122" t="s">
        <v>1921</v>
      </c>
      <c r="R1246" s="121" t="s">
        <v>3916</v>
      </c>
      <c r="S1246" s="122">
        <v>2.9</v>
      </c>
      <c r="T1246" s="122" t="s">
        <v>728</v>
      </c>
    </row>
    <row r="1247" spans="7:20" s="145" customFormat="1" hidden="1">
      <c r="G1247" s="152"/>
      <c r="M1247" s="114" t="s">
        <v>1922</v>
      </c>
      <c r="N1247" s="118">
        <v>0.8</v>
      </c>
      <c r="O1247" s="118">
        <v>9.6999999999999993</v>
      </c>
      <c r="P1247" s="119">
        <f t="shared" si="22"/>
        <v>2.6</v>
      </c>
      <c r="Q1247" s="120" t="s">
        <v>30</v>
      </c>
      <c r="R1247" s="121" t="s">
        <v>3777</v>
      </c>
      <c r="S1247" s="122">
        <v>2.6</v>
      </c>
      <c r="T1247" s="122" t="s">
        <v>543</v>
      </c>
    </row>
    <row r="1248" spans="7:20" s="145" customFormat="1" hidden="1">
      <c r="G1248" s="152"/>
      <c r="M1248" s="114" t="s">
        <v>2035</v>
      </c>
      <c r="N1248" s="118">
        <v>0.7</v>
      </c>
      <c r="O1248" s="118">
        <v>9.1999999999999993</v>
      </c>
      <c r="P1248" s="119">
        <f t="shared" si="22"/>
        <v>2.6</v>
      </c>
      <c r="Q1248" s="120" t="s">
        <v>30</v>
      </c>
      <c r="R1248" s="121" t="s">
        <v>4302</v>
      </c>
      <c r="S1248" s="122">
        <v>2.6</v>
      </c>
      <c r="T1248" s="122" t="s">
        <v>543</v>
      </c>
    </row>
    <row r="1249" spans="7:20" s="145" customFormat="1" hidden="1">
      <c r="G1249" s="152"/>
      <c r="M1249" s="114" t="s">
        <v>2036</v>
      </c>
      <c r="N1249" s="118">
        <v>0.7</v>
      </c>
      <c r="O1249" s="118">
        <v>20.7</v>
      </c>
      <c r="P1249" s="119">
        <f t="shared" si="22"/>
        <v>2.77</v>
      </c>
      <c r="Q1249" s="120" t="s">
        <v>30</v>
      </c>
      <c r="R1249" s="121" t="s">
        <v>4555</v>
      </c>
      <c r="S1249" s="122">
        <v>2.77</v>
      </c>
      <c r="T1249" s="122" t="s">
        <v>3500</v>
      </c>
    </row>
    <row r="1250" spans="7:20" s="145" customFormat="1" hidden="1">
      <c r="G1250" s="152"/>
      <c r="M1250" s="114" t="s">
        <v>1916</v>
      </c>
      <c r="N1250" s="118">
        <v>0.7</v>
      </c>
      <c r="O1250" s="118">
        <v>19.899999999999999</v>
      </c>
      <c r="P1250" s="119">
        <f t="shared" si="22"/>
        <v>3.2</v>
      </c>
      <c r="Q1250" s="120" t="s">
        <v>30</v>
      </c>
      <c r="R1250" s="121" t="s">
        <v>4000</v>
      </c>
      <c r="S1250" s="122">
        <v>3.2</v>
      </c>
      <c r="T1250" s="122" t="s">
        <v>234</v>
      </c>
    </row>
    <row r="1251" spans="7:20" s="145" customFormat="1" hidden="1">
      <c r="G1251" s="152"/>
      <c r="M1251" s="114" t="s">
        <v>1807</v>
      </c>
      <c r="N1251" s="118">
        <v>0.6</v>
      </c>
      <c r="O1251" s="118">
        <v>8.3000000000000007</v>
      </c>
      <c r="P1251" s="119">
        <f t="shared" si="22"/>
        <v>3.5</v>
      </c>
      <c r="Q1251" s="120" t="s">
        <v>30</v>
      </c>
      <c r="R1251" s="121" t="s">
        <v>4295</v>
      </c>
      <c r="S1251" s="122">
        <v>3.5</v>
      </c>
      <c r="T1251" s="122" t="s">
        <v>343</v>
      </c>
    </row>
    <row r="1252" spans="7:20" s="145" customFormat="1" hidden="1">
      <c r="G1252" s="152"/>
      <c r="M1252" s="114" t="s">
        <v>1808</v>
      </c>
      <c r="N1252" s="118">
        <v>0.7</v>
      </c>
      <c r="O1252" s="118">
        <v>8.6999999999999993</v>
      </c>
      <c r="P1252" s="119">
        <f t="shared" si="22"/>
        <v>1.9</v>
      </c>
      <c r="Q1252" s="120" t="s">
        <v>30</v>
      </c>
      <c r="R1252" s="121" t="s">
        <v>3956</v>
      </c>
      <c r="S1252" s="122">
        <v>1.9</v>
      </c>
      <c r="T1252" s="122" t="s">
        <v>452</v>
      </c>
    </row>
    <row r="1253" spans="7:20" s="145" customFormat="1" hidden="1">
      <c r="G1253" s="152"/>
      <c r="M1253" s="114" t="s">
        <v>1809</v>
      </c>
      <c r="N1253" s="118">
        <v>2.8</v>
      </c>
      <c r="O1253" s="118">
        <v>7.5</v>
      </c>
      <c r="P1253" s="119">
        <f t="shared" si="22"/>
        <v>2.8</v>
      </c>
      <c r="Q1253" s="122" t="s">
        <v>166</v>
      </c>
      <c r="R1253" s="121" t="s">
        <v>3953</v>
      </c>
      <c r="S1253" s="122">
        <v>2.8</v>
      </c>
      <c r="T1253" s="122" t="s">
        <v>141</v>
      </c>
    </row>
    <row r="1254" spans="7:20" s="145" customFormat="1" hidden="1">
      <c r="G1254" s="152"/>
      <c r="M1254" s="114" t="s">
        <v>1810</v>
      </c>
      <c r="N1254" s="118">
        <v>27.6</v>
      </c>
      <c r="O1254" s="118">
        <v>0</v>
      </c>
      <c r="P1254" s="119">
        <f t="shared" si="22"/>
        <v>3.4</v>
      </c>
      <c r="Q1254" s="122" t="s">
        <v>234</v>
      </c>
      <c r="R1254" s="121" t="s">
        <v>3962</v>
      </c>
      <c r="S1254" s="122">
        <v>3.4</v>
      </c>
      <c r="T1254" s="122" t="s">
        <v>213</v>
      </c>
    </row>
    <row r="1255" spans="7:20" s="145" customFormat="1" hidden="1">
      <c r="G1255" s="152"/>
      <c r="M1255" s="114" t="s">
        <v>1932</v>
      </c>
      <c r="N1255" s="118">
        <v>12.7</v>
      </c>
      <c r="O1255" s="118">
        <v>0</v>
      </c>
      <c r="P1255" s="119">
        <f t="shared" si="22"/>
        <v>3.3</v>
      </c>
      <c r="Q1255" s="122" t="s">
        <v>343</v>
      </c>
      <c r="R1255" s="121" t="s">
        <v>3890</v>
      </c>
      <c r="S1255" s="122">
        <v>3.3</v>
      </c>
      <c r="T1255" s="122" t="s">
        <v>468</v>
      </c>
    </row>
    <row r="1256" spans="7:20" s="145" customFormat="1" hidden="1">
      <c r="G1256" s="152"/>
      <c r="M1256" s="114" t="s">
        <v>1933</v>
      </c>
      <c r="N1256" s="118">
        <v>1.4</v>
      </c>
      <c r="O1256" s="118">
        <v>2.2000000000000002</v>
      </c>
      <c r="P1256" s="119">
        <f t="shared" si="22"/>
        <v>2.76</v>
      </c>
      <c r="Q1256" s="122" t="s">
        <v>668</v>
      </c>
      <c r="R1256" s="121" t="s">
        <v>3962</v>
      </c>
      <c r="S1256" s="122">
        <v>2.76</v>
      </c>
      <c r="T1256" s="122" t="s">
        <v>3159</v>
      </c>
    </row>
    <row r="1257" spans="7:20" s="145" customFormat="1" hidden="1">
      <c r="G1257" s="152"/>
      <c r="M1257" s="114" t="s">
        <v>1934</v>
      </c>
      <c r="N1257" s="118">
        <v>0.8</v>
      </c>
      <c r="O1257" s="118">
        <v>5</v>
      </c>
      <c r="P1257" s="119">
        <f t="shared" si="22"/>
        <v>3.19</v>
      </c>
      <c r="Q1257" s="120" t="s">
        <v>147</v>
      </c>
      <c r="R1257" s="121" t="s">
        <v>3778</v>
      </c>
      <c r="S1257" s="122">
        <v>3.19</v>
      </c>
      <c r="T1257" s="122" t="s">
        <v>392</v>
      </c>
    </row>
    <row r="1258" spans="7:20" s="145" customFormat="1" hidden="1">
      <c r="G1258" s="152"/>
      <c r="M1258" s="114" t="s">
        <v>1935</v>
      </c>
      <c r="N1258" s="118">
        <v>0.7</v>
      </c>
      <c r="O1258" s="118">
        <v>4.5</v>
      </c>
      <c r="P1258" s="119">
        <f t="shared" si="22"/>
        <v>3.27</v>
      </c>
      <c r="Q1258" s="120" t="s">
        <v>147</v>
      </c>
      <c r="R1258" s="121" t="s">
        <v>4540</v>
      </c>
      <c r="S1258" s="122">
        <v>3.27</v>
      </c>
      <c r="T1258" s="122" t="s">
        <v>628</v>
      </c>
    </row>
    <row r="1259" spans="7:20" s="145" customFormat="1" hidden="1">
      <c r="G1259" s="152"/>
      <c r="M1259" s="114" t="s">
        <v>1936</v>
      </c>
      <c r="N1259" s="118">
        <v>6.5</v>
      </c>
      <c r="O1259" s="118">
        <v>49.9</v>
      </c>
      <c r="P1259" s="119">
        <f t="shared" si="22"/>
        <v>2.34</v>
      </c>
      <c r="Q1259" s="122" t="s">
        <v>982</v>
      </c>
      <c r="R1259" s="121" t="s">
        <v>4374</v>
      </c>
      <c r="S1259" s="122">
        <v>2.34</v>
      </c>
      <c r="T1259" s="122" t="s">
        <v>210</v>
      </c>
    </row>
    <row r="1260" spans="7:20" s="145" customFormat="1" hidden="1">
      <c r="G1260" s="152"/>
      <c r="M1260" s="114" t="s">
        <v>1937</v>
      </c>
      <c r="N1260" s="118">
        <v>7.2</v>
      </c>
      <c r="O1260" s="118">
        <v>43.3</v>
      </c>
      <c r="P1260" s="119">
        <f t="shared" si="22"/>
        <v>2.2599999999999998</v>
      </c>
      <c r="Q1260" s="122" t="s">
        <v>1938</v>
      </c>
      <c r="R1260" s="121" t="s">
        <v>4143</v>
      </c>
      <c r="S1260" s="122">
        <v>2.2599999999999998</v>
      </c>
      <c r="T1260" s="122" t="s">
        <v>1552</v>
      </c>
    </row>
    <row r="1261" spans="7:20" s="145" customFormat="1" hidden="1">
      <c r="G1261" s="152"/>
      <c r="M1261" s="114" t="s">
        <v>1943</v>
      </c>
      <c r="N1261" s="118">
        <v>14.7</v>
      </c>
      <c r="O1261" s="118">
        <v>12.6</v>
      </c>
      <c r="P1261" s="119">
        <f t="shared" si="22"/>
        <v>2.54</v>
      </c>
      <c r="Q1261" s="120" t="s">
        <v>147</v>
      </c>
      <c r="R1261" s="121" t="s">
        <v>4025</v>
      </c>
      <c r="S1261" s="122">
        <v>2.54</v>
      </c>
      <c r="T1261" s="122" t="s">
        <v>2399</v>
      </c>
    </row>
    <row r="1262" spans="7:20" s="145" customFormat="1" hidden="1">
      <c r="G1262" s="152"/>
      <c r="M1262" s="114" t="s">
        <v>1944</v>
      </c>
      <c r="N1262" s="118">
        <v>11.8</v>
      </c>
      <c r="O1262" s="118">
        <v>10.1</v>
      </c>
      <c r="P1262" s="119">
        <f t="shared" si="22"/>
        <v>3.21</v>
      </c>
      <c r="Q1262" s="120" t="s">
        <v>147</v>
      </c>
      <c r="R1262" s="121" t="s">
        <v>4076</v>
      </c>
      <c r="S1262" s="122">
        <v>3.21</v>
      </c>
      <c r="T1262" s="122" t="s">
        <v>468</v>
      </c>
    </row>
    <row r="1263" spans="7:20" s="145" customFormat="1" hidden="1">
      <c r="G1263" s="152"/>
      <c r="M1263" s="114" t="s">
        <v>1828</v>
      </c>
      <c r="N1263" s="118">
        <v>13.8</v>
      </c>
      <c r="O1263" s="118">
        <v>10.5</v>
      </c>
      <c r="P1263" s="119">
        <f t="shared" si="22"/>
        <v>3</v>
      </c>
      <c r="Q1263" s="120" t="s">
        <v>147</v>
      </c>
      <c r="R1263" s="121" t="s">
        <v>3908</v>
      </c>
      <c r="S1263" s="122">
        <v>3</v>
      </c>
      <c r="T1263" s="122" t="s">
        <v>436</v>
      </c>
    </row>
    <row r="1264" spans="7:20" s="145" customFormat="1" hidden="1">
      <c r="G1264" s="152"/>
      <c r="M1264" s="114" t="s">
        <v>1834</v>
      </c>
      <c r="N1264" s="118">
        <v>18.399999999999999</v>
      </c>
      <c r="O1264" s="118">
        <v>3.9</v>
      </c>
      <c r="P1264" s="119">
        <f t="shared" si="22"/>
        <v>2.2000000000000002</v>
      </c>
      <c r="Q1264" s="122" t="s">
        <v>468</v>
      </c>
      <c r="R1264" s="121" t="s">
        <v>4270</v>
      </c>
      <c r="S1264" s="122">
        <v>2.2000000000000002</v>
      </c>
      <c r="T1264" s="122" t="s">
        <v>661</v>
      </c>
    </row>
    <row r="1265" spans="7:20" s="145" customFormat="1" hidden="1">
      <c r="G1265" s="152"/>
      <c r="M1265" s="114" t="s">
        <v>1835</v>
      </c>
      <c r="N1265" s="118">
        <v>21.1</v>
      </c>
      <c r="O1265" s="118">
        <v>4.5</v>
      </c>
      <c r="P1265" s="119">
        <f t="shared" si="22"/>
        <v>2.6</v>
      </c>
      <c r="Q1265" s="122" t="s">
        <v>285</v>
      </c>
      <c r="R1265" s="121" t="s">
        <v>4032</v>
      </c>
      <c r="S1265" s="122">
        <v>2.6</v>
      </c>
      <c r="T1265" s="122" t="s">
        <v>377</v>
      </c>
    </row>
    <row r="1266" spans="7:20" s="145" customFormat="1" hidden="1">
      <c r="G1266" s="152"/>
      <c r="M1266" s="114" t="s">
        <v>1836</v>
      </c>
      <c r="N1266" s="118">
        <v>18.399999999999999</v>
      </c>
      <c r="O1266" s="118">
        <v>3.9</v>
      </c>
      <c r="P1266" s="119">
        <f t="shared" si="22"/>
        <v>0.74</v>
      </c>
      <c r="Q1266" s="122" t="s">
        <v>332</v>
      </c>
      <c r="R1266" s="121" t="s">
        <v>4270</v>
      </c>
      <c r="S1266" s="122">
        <v>0.74</v>
      </c>
      <c r="T1266" s="122" t="s">
        <v>3811</v>
      </c>
    </row>
    <row r="1267" spans="7:20" s="145" customFormat="1" hidden="1">
      <c r="G1267" s="152"/>
      <c r="M1267" s="114" t="s">
        <v>1837</v>
      </c>
      <c r="N1267" s="118">
        <v>21.1</v>
      </c>
      <c r="O1267" s="118">
        <v>4.5</v>
      </c>
      <c r="P1267" s="119">
        <f t="shared" si="22"/>
        <v>2.2999999999999998</v>
      </c>
      <c r="Q1267" s="122" t="s">
        <v>234</v>
      </c>
      <c r="R1267" s="121" t="s">
        <v>4032</v>
      </c>
      <c r="S1267" s="122">
        <v>2.2999999999999998</v>
      </c>
      <c r="T1267" s="122" t="s">
        <v>1146</v>
      </c>
    </row>
    <row r="1268" spans="7:20" s="145" customFormat="1" hidden="1">
      <c r="G1268" s="152"/>
      <c r="M1268" s="114" t="s">
        <v>1711</v>
      </c>
      <c r="N1268" s="118">
        <v>18.399999999999999</v>
      </c>
      <c r="O1268" s="118">
        <v>3.9</v>
      </c>
      <c r="P1268" s="119">
        <f t="shared" si="22"/>
        <v>3.3</v>
      </c>
      <c r="Q1268" s="122" t="s">
        <v>468</v>
      </c>
      <c r="R1268" s="121" t="s">
        <v>4270</v>
      </c>
      <c r="S1268" s="122">
        <v>3.3</v>
      </c>
      <c r="T1268" s="122" t="s">
        <v>213</v>
      </c>
    </row>
    <row r="1269" spans="7:20" s="145" customFormat="1" hidden="1">
      <c r="G1269" s="152"/>
      <c r="M1269" s="114" t="s">
        <v>1712</v>
      </c>
      <c r="N1269" s="118">
        <v>23.9</v>
      </c>
      <c r="O1269" s="118">
        <v>0</v>
      </c>
      <c r="P1269" s="119">
        <f t="shared" si="22"/>
        <v>3.17</v>
      </c>
      <c r="Q1269" s="122" t="s">
        <v>176</v>
      </c>
      <c r="R1269" s="121" t="s">
        <v>4119</v>
      </c>
      <c r="S1269" s="122">
        <v>3.17</v>
      </c>
      <c r="T1269" s="122" t="s">
        <v>734</v>
      </c>
    </row>
    <row r="1270" spans="7:20" s="145" customFormat="1" hidden="1">
      <c r="G1270" s="152"/>
      <c r="M1270" s="114" t="s">
        <v>1840</v>
      </c>
      <c r="N1270" s="118">
        <v>21</v>
      </c>
      <c r="O1270" s="118">
        <v>0</v>
      </c>
      <c r="P1270" s="119">
        <f t="shared" si="22"/>
        <v>2.39</v>
      </c>
      <c r="Q1270" s="122" t="s">
        <v>172</v>
      </c>
      <c r="R1270" s="121" t="s">
        <v>4416</v>
      </c>
      <c r="S1270" s="122">
        <v>2.39</v>
      </c>
      <c r="T1270" s="122" t="s">
        <v>1392</v>
      </c>
    </row>
    <row r="1271" spans="7:20" s="145" customFormat="1" hidden="1">
      <c r="G1271" s="152"/>
      <c r="M1271" s="114" t="s">
        <v>1962</v>
      </c>
      <c r="N1271" s="118">
        <v>22.8</v>
      </c>
      <c r="O1271" s="118">
        <v>0</v>
      </c>
      <c r="P1271" s="119">
        <f t="shared" si="22"/>
        <v>3.09</v>
      </c>
      <c r="Q1271" s="122" t="s">
        <v>841</v>
      </c>
      <c r="R1271" s="121" t="s">
        <v>4218</v>
      </c>
      <c r="S1271" s="122">
        <v>3.09</v>
      </c>
      <c r="T1271" s="122" t="s">
        <v>1571</v>
      </c>
    </row>
    <row r="1272" spans="7:20" s="145" customFormat="1" hidden="1">
      <c r="G1272" s="152"/>
      <c r="M1272" s="114" t="s">
        <v>1718</v>
      </c>
      <c r="N1272" s="118">
        <v>19.8</v>
      </c>
      <c r="O1272" s="118">
        <v>0</v>
      </c>
      <c r="P1272" s="119">
        <f t="shared" si="22"/>
        <v>2.27</v>
      </c>
      <c r="Q1272" s="122" t="s">
        <v>166</v>
      </c>
      <c r="R1272" s="121" t="s">
        <v>3964</v>
      </c>
      <c r="S1272" s="122">
        <v>2.27</v>
      </c>
      <c r="T1272" s="122" t="s">
        <v>1415</v>
      </c>
    </row>
    <row r="1273" spans="7:20" s="145" customFormat="1" hidden="1">
      <c r="G1273" s="152"/>
      <c r="M1273" s="114" t="s">
        <v>1843</v>
      </c>
      <c r="N1273" s="118">
        <v>17.8</v>
      </c>
      <c r="O1273" s="118">
        <v>0</v>
      </c>
      <c r="P1273" s="119">
        <f t="shared" si="22"/>
        <v>2.19</v>
      </c>
      <c r="Q1273" s="122" t="s">
        <v>287</v>
      </c>
      <c r="R1273" s="121" t="s">
        <v>4419</v>
      </c>
      <c r="S1273" s="122">
        <v>2.19</v>
      </c>
      <c r="T1273" s="122" t="s">
        <v>1340</v>
      </c>
    </row>
    <row r="1274" spans="7:20" s="145" customFormat="1" hidden="1">
      <c r="G1274" s="152"/>
      <c r="M1274" s="114" t="s">
        <v>1844</v>
      </c>
      <c r="N1274" s="118">
        <v>21.8</v>
      </c>
      <c r="O1274" s="118">
        <v>0</v>
      </c>
      <c r="P1274" s="119">
        <f t="shared" si="22"/>
        <v>2.31</v>
      </c>
      <c r="Q1274" s="122" t="s">
        <v>287</v>
      </c>
      <c r="R1274" s="121" t="s">
        <v>4560</v>
      </c>
      <c r="S1274" s="122">
        <v>2.31</v>
      </c>
      <c r="T1274" s="122" t="s">
        <v>797</v>
      </c>
    </row>
    <row r="1275" spans="7:20" s="145" customFormat="1" hidden="1">
      <c r="G1275" s="152"/>
      <c r="M1275" s="114" t="s">
        <v>1845</v>
      </c>
      <c r="N1275" s="118">
        <v>19.2</v>
      </c>
      <c r="O1275" s="118">
        <v>0</v>
      </c>
      <c r="P1275" s="119">
        <f t="shared" si="22"/>
        <v>1.5</v>
      </c>
      <c r="Q1275" s="122" t="s">
        <v>476</v>
      </c>
      <c r="R1275" s="121" t="s">
        <v>4130</v>
      </c>
      <c r="S1275" s="122">
        <v>1.5</v>
      </c>
      <c r="T1275" s="122" t="s">
        <v>332</v>
      </c>
    </row>
    <row r="1276" spans="7:20" s="145" customFormat="1" hidden="1">
      <c r="G1276" s="152"/>
      <c r="M1276" s="114" t="s">
        <v>2081</v>
      </c>
      <c r="N1276" s="118">
        <v>19.7</v>
      </c>
      <c r="O1276" s="118">
        <v>0</v>
      </c>
      <c r="P1276" s="119">
        <f t="shared" si="22"/>
        <v>1.4</v>
      </c>
      <c r="Q1276" s="122" t="s">
        <v>476</v>
      </c>
      <c r="R1276" s="121" t="s">
        <v>3971</v>
      </c>
      <c r="S1276" s="122">
        <v>1.4</v>
      </c>
      <c r="T1276" s="122" t="s">
        <v>548</v>
      </c>
    </row>
    <row r="1277" spans="7:20" s="145" customFormat="1" hidden="1">
      <c r="G1277" s="152"/>
      <c r="M1277" s="114" t="s">
        <v>2082</v>
      </c>
      <c r="N1277" s="118">
        <v>22.5</v>
      </c>
      <c r="O1277" s="118">
        <v>0</v>
      </c>
      <c r="P1277" s="119">
        <f t="shared" si="22"/>
        <v>2.1</v>
      </c>
      <c r="Q1277" s="122" t="s">
        <v>287</v>
      </c>
      <c r="R1277" s="121" t="s">
        <v>3898</v>
      </c>
      <c r="S1277" s="122">
        <v>2.1</v>
      </c>
      <c r="T1277" s="122" t="s">
        <v>661</v>
      </c>
    </row>
    <row r="1278" spans="7:20" s="145" customFormat="1" hidden="1">
      <c r="G1278" s="152"/>
      <c r="M1278" s="114" t="s">
        <v>2083</v>
      </c>
      <c r="N1278" s="118">
        <v>20</v>
      </c>
      <c r="O1278" s="118">
        <v>0</v>
      </c>
      <c r="P1278" s="119">
        <f t="shared" si="22"/>
        <v>2.7</v>
      </c>
      <c r="Q1278" s="122" t="s">
        <v>476</v>
      </c>
      <c r="R1278" s="121" t="s">
        <v>3964</v>
      </c>
      <c r="S1278" s="122">
        <v>2.7</v>
      </c>
      <c r="T1278" s="122" t="s">
        <v>728</v>
      </c>
    </row>
    <row r="1279" spans="7:20" s="145" customFormat="1" hidden="1">
      <c r="G1279" s="152"/>
      <c r="M1279" s="114" t="s">
        <v>2187</v>
      </c>
      <c r="N1279" s="118">
        <v>21.8</v>
      </c>
      <c r="O1279" s="118">
        <v>0</v>
      </c>
      <c r="P1279" s="119">
        <f t="shared" si="22"/>
        <v>1.3</v>
      </c>
      <c r="Q1279" s="122" t="s">
        <v>56</v>
      </c>
      <c r="R1279" s="121" t="s">
        <v>4300</v>
      </c>
      <c r="S1279" s="122">
        <v>1.3</v>
      </c>
      <c r="T1279" s="122" t="s">
        <v>254</v>
      </c>
    </row>
    <row r="1280" spans="7:20" s="145" customFormat="1" hidden="1">
      <c r="G1280" s="152"/>
      <c r="M1280" s="114" t="s">
        <v>2085</v>
      </c>
      <c r="N1280" s="118">
        <v>19</v>
      </c>
      <c r="O1280" s="118">
        <v>0</v>
      </c>
      <c r="P1280" s="119">
        <f t="shared" si="22"/>
        <v>2.68</v>
      </c>
      <c r="Q1280" s="122" t="s">
        <v>166</v>
      </c>
      <c r="R1280" s="121" t="s">
        <v>4555</v>
      </c>
      <c r="S1280" s="122">
        <v>2.68</v>
      </c>
      <c r="T1280" s="122" t="s">
        <v>1921</v>
      </c>
    </row>
    <row r="1281" spans="7:20" s="145" customFormat="1" hidden="1">
      <c r="G1281" s="152"/>
      <c r="M1281" s="114" t="s">
        <v>2190</v>
      </c>
      <c r="N1281" s="118">
        <v>17.100000000000001</v>
      </c>
      <c r="O1281" s="118">
        <v>10</v>
      </c>
      <c r="P1281" s="119">
        <f t="shared" si="22"/>
        <v>0.6</v>
      </c>
      <c r="Q1281" s="122" t="s">
        <v>338</v>
      </c>
      <c r="R1281" s="121" t="s">
        <v>4045</v>
      </c>
      <c r="S1281" s="122">
        <v>0.6</v>
      </c>
      <c r="T1281" s="122" t="s">
        <v>369</v>
      </c>
    </row>
    <row r="1282" spans="7:20" s="145" customFormat="1" hidden="1">
      <c r="G1282" s="152"/>
      <c r="M1282" s="114" t="s">
        <v>1980</v>
      </c>
      <c r="N1282" s="118">
        <v>17.100000000000001</v>
      </c>
      <c r="O1282" s="118">
        <v>10</v>
      </c>
      <c r="P1282" s="119">
        <f t="shared" si="22"/>
        <v>3</v>
      </c>
      <c r="Q1282" s="122" t="s">
        <v>34</v>
      </c>
      <c r="R1282" s="121" t="s">
        <v>4045</v>
      </c>
      <c r="S1282" s="122">
        <v>3</v>
      </c>
      <c r="T1282" s="122" t="s">
        <v>234</v>
      </c>
    </row>
    <row r="1283" spans="7:20" s="145" customFormat="1" hidden="1">
      <c r="G1283" s="152"/>
      <c r="M1283" s="114" t="s">
        <v>2086</v>
      </c>
      <c r="N1283" s="118">
        <v>17.100000000000001</v>
      </c>
      <c r="O1283" s="118">
        <v>10</v>
      </c>
      <c r="P1283" s="119">
        <f t="shared" si="22"/>
        <v>3.2</v>
      </c>
      <c r="Q1283" s="122" t="s">
        <v>2087</v>
      </c>
      <c r="R1283" s="121" t="s">
        <v>4045</v>
      </c>
      <c r="S1283" s="122">
        <v>3.2</v>
      </c>
      <c r="T1283" s="122" t="s">
        <v>213</v>
      </c>
    </row>
    <row r="1284" spans="7:20" s="145" customFormat="1" hidden="1">
      <c r="G1284" s="152"/>
      <c r="M1284" s="114" t="s">
        <v>1982</v>
      </c>
      <c r="N1284" s="118">
        <v>17.100000000000001</v>
      </c>
      <c r="O1284" s="118">
        <v>10</v>
      </c>
      <c r="P1284" s="119">
        <f t="shared" si="22"/>
        <v>1.5</v>
      </c>
      <c r="Q1284" s="122" t="s">
        <v>332</v>
      </c>
      <c r="R1284" s="121" t="s">
        <v>4045</v>
      </c>
      <c r="S1284" s="122">
        <v>1.5</v>
      </c>
      <c r="T1284" s="122" t="s">
        <v>332</v>
      </c>
    </row>
    <row r="1285" spans="7:20" s="145" customFormat="1" hidden="1">
      <c r="G1285" s="152"/>
      <c r="M1285" s="114" t="s">
        <v>1983</v>
      </c>
      <c r="N1285" s="118">
        <v>10.7</v>
      </c>
      <c r="O1285" s="118">
        <v>19.2</v>
      </c>
      <c r="P1285" s="119">
        <f t="shared" si="22"/>
        <v>3.1</v>
      </c>
      <c r="Q1285" s="122" t="s">
        <v>347</v>
      </c>
      <c r="R1285" s="121" t="s">
        <v>4131</v>
      </c>
      <c r="S1285" s="122">
        <v>3.1</v>
      </c>
      <c r="T1285" s="122" t="s">
        <v>468</v>
      </c>
    </row>
    <row r="1286" spans="7:20" s="145" customFormat="1" hidden="1">
      <c r="G1286" s="152"/>
      <c r="M1286" s="114" t="s">
        <v>1984</v>
      </c>
      <c r="N1286" s="118">
        <v>22.2</v>
      </c>
      <c r="O1286" s="118">
        <v>0</v>
      </c>
      <c r="P1286" s="119">
        <f t="shared" si="22"/>
        <v>3.1</v>
      </c>
      <c r="Q1286" s="122" t="s">
        <v>468</v>
      </c>
      <c r="R1286" s="121" t="s">
        <v>3935</v>
      </c>
      <c r="S1286" s="122">
        <v>3.1</v>
      </c>
      <c r="T1286" s="122" t="s">
        <v>468</v>
      </c>
    </row>
    <row r="1287" spans="7:20" s="145" customFormat="1" hidden="1">
      <c r="G1287" s="152"/>
      <c r="M1287" s="114" t="s">
        <v>1981</v>
      </c>
      <c r="N1287" s="118">
        <v>14.4</v>
      </c>
      <c r="O1287" s="118">
        <v>0</v>
      </c>
      <c r="P1287" s="119">
        <f t="shared" si="22"/>
        <v>3.1</v>
      </c>
      <c r="Q1287" s="122" t="s">
        <v>213</v>
      </c>
      <c r="R1287" s="121" t="s">
        <v>4320</v>
      </c>
      <c r="S1287" s="122">
        <v>3.1</v>
      </c>
      <c r="T1287" s="122" t="s">
        <v>468</v>
      </c>
    </row>
    <row r="1288" spans="7:20" s="145" customFormat="1" hidden="1">
      <c r="G1288" s="152"/>
      <c r="M1288" s="114" t="s">
        <v>1858</v>
      </c>
      <c r="N1288" s="118">
        <v>18</v>
      </c>
      <c r="O1288" s="118">
        <v>0</v>
      </c>
      <c r="P1288" s="119">
        <f t="shared" si="22"/>
        <v>2.97</v>
      </c>
      <c r="Q1288" s="122" t="s">
        <v>213</v>
      </c>
      <c r="R1288" s="121" t="s">
        <v>4560</v>
      </c>
      <c r="S1288" s="122">
        <v>2.97</v>
      </c>
      <c r="T1288" s="122" t="s">
        <v>459</v>
      </c>
    </row>
    <row r="1289" spans="7:20" s="145" customFormat="1" hidden="1">
      <c r="G1289" s="152"/>
      <c r="M1289" s="114" t="s">
        <v>1859</v>
      </c>
      <c r="N1289" s="118">
        <v>25.3</v>
      </c>
      <c r="O1289" s="118">
        <v>0</v>
      </c>
      <c r="P1289" s="119">
        <f t="shared" si="22"/>
        <v>3</v>
      </c>
      <c r="Q1289" s="122" t="s">
        <v>468</v>
      </c>
      <c r="R1289" s="121" t="s">
        <v>3896</v>
      </c>
      <c r="S1289" s="122">
        <v>3</v>
      </c>
      <c r="T1289" s="122" t="s">
        <v>426</v>
      </c>
    </row>
    <row r="1290" spans="7:20" s="145" customFormat="1" hidden="1">
      <c r="G1290" s="152"/>
      <c r="M1290" s="114" t="s">
        <v>1860</v>
      </c>
      <c r="N1290" s="118">
        <v>24.7</v>
      </c>
      <c r="O1290" s="118">
        <v>1.1000000000000001</v>
      </c>
      <c r="P1290" s="119">
        <f t="shared" ref="P1290:P1353" si="23">SUM(S1290:T1290)</f>
        <v>2.9</v>
      </c>
      <c r="Q1290" s="122" t="s">
        <v>1098</v>
      </c>
      <c r="R1290" s="121" t="s">
        <v>4273</v>
      </c>
      <c r="S1290" s="122">
        <v>2.9</v>
      </c>
      <c r="T1290" s="122" t="s">
        <v>642</v>
      </c>
    </row>
    <row r="1291" spans="7:20" s="145" customFormat="1" hidden="1">
      <c r="G1291" s="152"/>
      <c r="M1291" s="114" t="s">
        <v>1861</v>
      </c>
      <c r="N1291" s="118">
        <v>22.7</v>
      </c>
      <c r="O1291" s="118">
        <v>1</v>
      </c>
      <c r="P1291" s="119">
        <f t="shared" si="23"/>
        <v>3.04</v>
      </c>
      <c r="Q1291" s="122" t="s">
        <v>217</v>
      </c>
      <c r="R1291" s="121" t="s">
        <v>4457</v>
      </c>
      <c r="S1291" s="122">
        <v>3.04</v>
      </c>
      <c r="T1291" s="122" t="s">
        <v>628</v>
      </c>
    </row>
    <row r="1292" spans="7:20" s="145" customFormat="1" hidden="1">
      <c r="G1292" s="152"/>
      <c r="M1292" s="114" t="s">
        <v>1862</v>
      </c>
      <c r="N1292" s="118">
        <v>21.5</v>
      </c>
      <c r="O1292" s="118">
        <v>0</v>
      </c>
      <c r="P1292" s="119">
        <f t="shared" si="23"/>
        <v>2.52</v>
      </c>
      <c r="Q1292" s="122" t="s">
        <v>213</v>
      </c>
      <c r="R1292" s="121" t="s">
        <v>3891</v>
      </c>
      <c r="S1292" s="122">
        <v>2.52</v>
      </c>
      <c r="T1292" s="122" t="s">
        <v>141</v>
      </c>
    </row>
    <row r="1293" spans="7:20" s="145" customFormat="1" hidden="1">
      <c r="G1293" s="152"/>
      <c r="M1293" s="114" t="s">
        <v>1997</v>
      </c>
      <c r="N1293" s="118">
        <v>19.7</v>
      </c>
      <c r="O1293" s="118">
        <v>0</v>
      </c>
      <c r="P1293" s="119">
        <f t="shared" si="23"/>
        <v>2.72</v>
      </c>
      <c r="Q1293" s="122" t="s">
        <v>213</v>
      </c>
      <c r="R1293" s="121" t="s">
        <v>3898</v>
      </c>
      <c r="S1293" s="122">
        <v>2.72</v>
      </c>
      <c r="T1293" s="122" t="s">
        <v>466</v>
      </c>
    </row>
    <row r="1294" spans="7:20" s="145" customFormat="1" hidden="1">
      <c r="G1294" s="152"/>
      <c r="M1294" s="114" t="s">
        <v>1998</v>
      </c>
      <c r="N1294" s="118">
        <v>4.8</v>
      </c>
      <c r="O1294" s="118">
        <v>44</v>
      </c>
      <c r="P1294" s="119">
        <f t="shared" si="23"/>
        <v>2.8</v>
      </c>
      <c r="Q1294" s="122" t="s">
        <v>1549</v>
      </c>
      <c r="R1294" s="121" t="s">
        <v>4055</v>
      </c>
      <c r="S1294" s="122">
        <v>2.8</v>
      </c>
      <c r="T1294" s="122" t="s">
        <v>982</v>
      </c>
    </row>
    <row r="1295" spans="7:20" s="145" customFormat="1" hidden="1">
      <c r="G1295" s="152"/>
      <c r="M1295" s="114" t="s">
        <v>1999</v>
      </c>
      <c r="N1295" s="118">
        <v>2.2000000000000002</v>
      </c>
      <c r="O1295" s="118">
        <v>49.1</v>
      </c>
      <c r="P1295" s="119">
        <f t="shared" si="23"/>
        <v>2.86</v>
      </c>
      <c r="Q1295" s="122" t="s">
        <v>2000</v>
      </c>
      <c r="R1295" s="121" t="s">
        <v>4474</v>
      </c>
      <c r="S1295" s="122">
        <v>2.86</v>
      </c>
      <c r="T1295" s="122" t="s">
        <v>731</v>
      </c>
    </row>
    <row r="1296" spans="7:20" s="145" customFormat="1" hidden="1">
      <c r="G1296" s="152"/>
      <c r="M1296" s="114" t="s">
        <v>2001</v>
      </c>
      <c r="N1296" s="118">
        <v>18.399999999999999</v>
      </c>
      <c r="O1296" s="118">
        <v>1</v>
      </c>
      <c r="P1296" s="119">
        <f t="shared" si="23"/>
        <v>0.8</v>
      </c>
      <c r="Q1296" s="122" t="s">
        <v>543</v>
      </c>
      <c r="R1296" s="121" t="s">
        <v>3774</v>
      </c>
      <c r="S1296" s="122">
        <v>0.8</v>
      </c>
      <c r="T1296" s="122" t="s">
        <v>663</v>
      </c>
    </row>
    <row r="1297" spans="7:20" s="145" customFormat="1" hidden="1">
      <c r="G1297" s="152"/>
      <c r="M1297" s="114" t="s">
        <v>1875</v>
      </c>
      <c r="N1297" s="118">
        <v>23.3</v>
      </c>
      <c r="O1297" s="118">
        <v>0</v>
      </c>
      <c r="P1297" s="119">
        <f t="shared" si="23"/>
        <v>2.6</v>
      </c>
      <c r="Q1297" s="122" t="s">
        <v>1876</v>
      </c>
      <c r="R1297" s="121" t="s">
        <v>4151</v>
      </c>
      <c r="S1297" s="122">
        <v>2.6</v>
      </c>
      <c r="T1297" s="122" t="s">
        <v>728</v>
      </c>
    </row>
    <row r="1298" spans="7:20" s="145" customFormat="1" hidden="1">
      <c r="G1298" s="152"/>
      <c r="M1298" s="114" t="s">
        <v>1877</v>
      </c>
      <c r="N1298" s="118">
        <v>17.5</v>
      </c>
      <c r="O1298" s="118">
        <v>0</v>
      </c>
      <c r="P1298" s="119">
        <f t="shared" si="23"/>
        <v>2.7</v>
      </c>
      <c r="Q1298" s="122" t="s">
        <v>217</v>
      </c>
      <c r="R1298" s="121" t="s">
        <v>4032</v>
      </c>
      <c r="S1298" s="122">
        <v>2.7</v>
      </c>
      <c r="T1298" s="122" t="s">
        <v>466</v>
      </c>
    </row>
    <row r="1299" spans="7:20" s="145" customFormat="1" hidden="1">
      <c r="G1299" s="152"/>
      <c r="M1299" s="114" t="s">
        <v>1878</v>
      </c>
      <c r="N1299" s="118">
        <v>27.5</v>
      </c>
      <c r="O1299" s="118">
        <v>0</v>
      </c>
      <c r="P1299" s="119">
        <f t="shared" si="23"/>
        <v>2.4</v>
      </c>
      <c r="Q1299" s="122" t="s">
        <v>532</v>
      </c>
      <c r="R1299" s="121" t="s">
        <v>3734</v>
      </c>
      <c r="S1299" s="122">
        <v>2.4</v>
      </c>
      <c r="T1299" s="122" t="s">
        <v>377</v>
      </c>
    </row>
    <row r="1300" spans="7:20" s="145" customFormat="1" hidden="1">
      <c r="G1300" s="152"/>
      <c r="M1300" s="114" t="s">
        <v>1879</v>
      </c>
      <c r="N1300" s="118">
        <v>29.9</v>
      </c>
      <c r="O1300" s="118">
        <v>0</v>
      </c>
      <c r="P1300" s="119">
        <f t="shared" si="23"/>
        <v>2.4</v>
      </c>
      <c r="Q1300" s="120" t="s">
        <v>147</v>
      </c>
      <c r="R1300" s="121" t="s">
        <v>4122</v>
      </c>
      <c r="S1300" s="122">
        <v>2.4</v>
      </c>
      <c r="T1300" s="122" t="s">
        <v>377</v>
      </c>
    </row>
    <row r="1301" spans="7:20" s="145" customFormat="1" hidden="1">
      <c r="G1301" s="152"/>
      <c r="M1301" s="114" t="s">
        <v>2003</v>
      </c>
      <c r="N1301" s="118">
        <v>21.8</v>
      </c>
      <c r="O1301" s="118">
        <v>0</v>
      </c>
      <c r="P1301" s="119">
        <f t="shared" si="23"/>
        <v>2.4</v>
      </c>
      <c r="Q1301" s="120" t="s">
        <v>147</v>
      </c>
      <c r="R1301" s="121" t="s">
        <v>3918</v>
      </c>
      <c r="S1301" s="122">
        <v>2.4</v>
      </c>
      <c r="T1301" s="122" t="s">
        <v>377</v>
      </c>
    </row>
    <row r="1302" spans="7:20" s="145" customFormat="1" hidden="1">
      <c r="G1302" s="152"/>
      <c r="M1302" s="114" t="s">
        <v>2004</v>
      </c>
      <c r="N1302" s="118">
        <v>14.1</v>
      </c>
      <c r="O1302" s="118">
        <v>6</v>
      </c>
      <c r="P1302" s="119">
        <f t="shared" si="23"/>
        <v>2.4</v>
      </c>
      <c r="Q1302" s="122" t="s">
        <v>2005</v>
      </c>
      <c r="R1302" s="121" t="s">
        <v>4132</v>
      </c>
      <c r="S1302" s="122">
        <v>2.4</v>
      </c>
      <c r="T1302" s="122" t="s">
        <v>377</v>
      </c>
    </row>
    <row r="1303" spans="7:20" s="145" customFormat="1" hidden="1">
      <c r="G1303" s="152"/>
      <c r="M1303" s="114" t="s">
        <v>2006</v>
      </c>
      <c r="N1303" s="118">
        <v>5.4</v>
      </c>
      <c r="O1303" s="118">
        <v>2.2999999999999998</v>
      </c>
      <c r="P1303" s="119">
        <f t="shared" si="23"/>
        <v>2.4</v>
      </c>
      <c r="Q1303" s="122" t="s">
        <v>1686</v>
      </c>
      <c r="R1303" s="121" t="s">
        <v>3732</v>
      </c>
      <c r="S1303" s="122">
        <v>2.4</v>
      </c>
      <c r="T1303" s="122" t="s">
        <v>377</v>
      </c>
    </row>
    <row r="1304" spans="7:20" s="145" customFormat="1" hidden="1">
      <c r="G1304" s="152"/>
      <c r="M1304" s="114" t="s">
        <v>2007</v>
      </c>
      <c r="N1304" s="118">
        <v>17.100000000000001</v>
      </c>
      <c r="O1304" s="118">
        <v>0</v>
      </c>
      <c r="P1304" s="119">
        <f t="shared" si="23"/>
        <v>1.77</v>
      </c>
      <c r="Q1304" s="122" t="s">
        <v>548</v>
      </c>
      <c r="R1304" s="121" t="s">
        <v>4148</v>
      </c>
      <c r="S1304" s="122">
        <v>1.77</v>
      </c>
      <c r="T1304" s="122" t="s">
        <v>283</v>
      </c>
    </row>
    <row r="1305" spans="7:20" s="145" customFormat="1" hidden="1">
      <c r="G1305" s="152"/>
      <c r="M1305" s="114" t="s">
        <v>2008</v>
      </c>
      <c r="N1305" s="118">
        <v>25.3</v>
      </c>
      <c r="O1305" s="118">
        <v>0</v>
      </c>
      <c r="P1305" s="119">
        <f t="shared" si="23"/>
        <v>1.9</v>
      </c>
      <c r="Q1305" s="120" t="s">
        <v>147</v>
      </c>
      <c r="R1305" s="121" t="s">
        <v>3808</v>
      </c>
      <c r="S1305" s="122">
        <v>1.9</v>
      </c>
      <c r="T1305" s="122" t="s">
        <v>42</v>
      </c>
    </row>
    <row r="1306" spans="7:20" s="145" customFormat="1" hidden="1">
      <c r="G1306" s="152"/>
      <c r="M1306" s="114" t="s">
        <v>1884</v>
      </c>
      <c r="N1306" s="118">
        <v>18.2</v>
      </c>
      <c r="O1306" s="118">
        <v>0</v>
      </c>
      <c r="P1306" s="119">
        <f t="shared" si="23"/>
        <v>2.73</v>
      </c>
      <c r="Q1306" s="122" t="s">
        <v>223</v>
      </c>
      <c r="R1306" s="121" t="s">
        <v>4077</v>
      </c>
      <c r="S1306" s="122">
        <v>2.73</v>
      </c>
      <c r="T1306" s="122" t="s">
        <v>1383</v>
      </c>
    </row>
    <row r="1307" spans="7:20" s="145" customFormat="1" hidden="1">
      <c r="G1307" s="152"/>
      <c r="M1307" s="114" t="s">
        <v>1885</v>
      </c>
      <c r="N1307" s="118">
        <v>27.8</v>
      </c>
      <c r="O1307" s="118">
        <v>0</v>
      </c>
      <c r="P1307" s="119">
        <f t="shared" si="23"/>
        <v>2.31</v>
      </c>
      <c r="Q1307" s="122" t="s">
        <v>217</v>
      </c>
      <c r="R1307" s="121" t="s">
        <v>4076</v>
      </c>
      <c r="S1307" s="122">
        <v>2.31</v>
      </c>
      <c r="T1307" s="122" t="s">
        <v>2172</v>
      </c>
    </row>
    <row r="1308" spans="7:20" s="145" customFormat="1" hidden="1">
      <c r="G1308" s="152"/>
      <c r="M1308" s="114" t="s">
        <v>1765</v>
      </c>
      <c r="N1308" s="118">
        <v>17.100000000000001</v>
      </c>
      <c r="O1308" s="118">
        <v>0</v>
      </c>
      <c r="P1308" s="119">
        <f t="shared" si="23"/>
        <v>2.73</v>
      </c>
      <c r="Q1308" s="122" t="s">
        <v>797</v>
      </c>
      <c r="R1308" s="121" t="s">
        <v>3967</v>
      </c>
      <c r="S1308" s="122">
        <v>2.73</v>
      </c>
      <c r="T1308" s="122" t="s">
        <v>1383</v>
      </c>
    </row>
    <row r="1309" spans="7:20" s="145" customFormat="1" hidden="1">
      <c r="G1309" s="152"/>
      <c r="M1309" s="114" t="s">
        <v>1887</v>
      </c>
      <c r="N1309" s="118">
        <v>25.1</v>
      </c>
      <c r="O1309" s="118">
        <v>0</v>
      </c>
      <c r="P1309" s="119">
        <f t="shared" si="23"/>
        <v>1.8</v>
      </c>
      <c r="Q1309" s="120" t="s">
        <v>147</v>
      </c>
      <c r="R1309" s="121" t="s">
        <v>3726</v>
      </c>
      <c r="S1309" s="122">
        <v>1.8</v>
      </c>
      <c r="T1309" s="122" t="s">
        <v>3813</v>
      </c>
    </row>
    <row r="1310" spans="7:20" s="145" customFormat="1" hidden="1">
      <c r="G1310" s="152"/>
      <c r="M1310" s="114" t="s">
        <v>1888</v>
      </c>
      <c r="N1310" s="118">
        <v>20.100000000000001</v>
      </c>
      <c r="O1310" s="118">
        <v>0</v>
      </c>
      <c r="P1310" s="119">
        <f t="shared" si="23"/>
        <v>3.16</v>
      </c>
      <c r="Q1310" s="122" t="s">
        <v>558</v>
      </c>
      <c r="R1310" s="121" t="s">
        <v>3737</v>
      </c>
      <c r="S1310" s="122">
        <v>3.16</v>
      </c>
      <c r="T1310" s="122" t="s">
        <v>343</v>
      </c>
    </row>
    <row r="1311" spans="7:20" s="145" customFormat="1" hidden="1">
      <c r="G1311" s="152"/>
      <c r="M1311" s="114" t="s">
        <v>1889</v>
      </c>
      <c r="N1311" s="118">
        <v>13.7</v>
      </c>
      <c r="O1311" s="118">
        <v>0</v>
      </c>
      <c r="P1311" s="119">
        <f t="shared" si="23"/>
        <v>2.17</v>
      </c>
      <c r="Q1311" s="122" t="s">
        <v>670</v>
      </c>
      <c r="R1311" s="121" t="s">
        <v>4421</v>
      </c>
      <c r="S1311" s="122">
        <v>2.17</v>
      </c>
      <c r="T1311" s="122" t="s">
        <v>1244</v>
      </c>
    </row>
    <row r="1312" spans="7:20" s="145" customFormat="1" hidden="1">
      <c r="G1312" s="152"/>
      <c r="M1312" s="114" t="s">
        <v>1890</v>
      </c>
      <c r="N1312" s="118">
        <v>17.8</v>
      </c>
      <c r="O1312" s="118">
        <v>0</v>
      </c>
      <c r="P1312" s="119">
        <f t="shared" si="23"/>
        <v>1.66</v>
      </c>
      <c r="Q1312" s="122" t="s">
        <v>986</v>
      </c>
      <c r="R1312" s="121" t="s">
        <v>3784</v>
      </c>
      <c r="S1312" s="122">
        <v>1.66</v>
      </c>
      <c r="T1312" s="122" t="s">
        <v>3550</v>
      </c>
    </row>
    <row r="1313" spans="7:20" s="145" customFormat="1" hidden="1">
      <c r="G1313" s="152"/>
      <c r="M1313" s="114" t="s">
        <v>1891</v>
      </c>
      <c r="N1313" s="118">
        <v>16.7</v>
      </c>
      <c r="O1313" s="120">
        <v>10</v>
      </c>
      <c r="P1313" s="119">
        <f t="shared" si="23"/>
        <v>2.93</v>
      </c>
      <c r="Q1313" s="120" t="s">
        <v>147</v>
      </c>
      <c r="R1313" s="121" t="s">
        <v>3933</v>
      </c>
      <c r="S1313" s="122">
        <v>2.93</v>
      </c>
      <c r="T1313" s="122" t="s">
        <v>628</v>
      </c>
    </row>
    <row r="1314" spans="7:20" s="145" customFormat="1" hidden="1">
      <c r="G1314" s="152"/>
      <c r="M1314" s="114" t="s">
        <v>1892</v>
      </c>
      <c r="N1314" s="118">
        <v>0.1</v>
      </c>
      <c r="O1314" s="118">
        <v>8.5</v>
      </c>
      <c r="P1314" s="119">
        <f t="shared" si="23"/>
        <v>2.78</v>
      </c>
      <c r="Q1314" s="120" t="s">
        <v>30</v>
      </c>
      <c r="R1314" s="121" t="s">
        <v>4036</v>
      </c>
      <c r="S1314" s="122">
        <v>2.78</v>
      </c>
      <c r="T1314" s="122" t="s">
        <v>642</v>
      </c>
    </row>
    <row r="1315" spans="7:20" s="145" customFormat="1" hidden="1">
      <c r="G1315" s="152"/>
      <c r="M1315" s="114" t="s">
        <v>1893</v>
      </c>
      <c r="N1315" s="118">
        <v>0.3</v>
      </c>
      <c r="O1315" s="118">
        <v>4.5999999999999996</v>
      </c>
      <c r="P1315" s="119">
        <f t="shared" si="23"/>
        <v>2.59</v>
      </c>
      <c r="Q1315" s="120" t="s">
        <v>30</v>
      </c>
      <c r="R1315" s="121" t="s">
        <v>4544</v>
      </c>
      <c r="S1315" s="122">
        <v>2.59</v>
      </c>
      <c r="T1315" s="122" t="s">
        <v>873</v>
      </c>
    </row>
    <row r="1316" spans="7:20" s="145" customFormat="1" hidden="1">
      <c r="G1316" s="152"/>
      <c r="M1316" s="114" t="s">
        <v>1779</v>
      </c>
      <c r="N1316" s="118">
        <v>0.3</v>
      </c>
      <c r="O1316" s="118">
        <v>42.6</v>
      </c>
      <c r="P1316" s="119">
        <f t="shared" si="23"/>
        <v>2.14</v>
      </c>
      <c r="Q1316" s="120" t="s">
        <v>30</v>
      </c>
      <c r="R1316" s="121" t="s">
        <v>3970</v>
      </c>
      <c r="S1316" s="122">
        <v>2.14</v>
      </c>
      <c r="T1316" s="122" t="s">
        <v>738</v>
      </c>
    </row>
    <row r="1317" spans="7:20" s="145" customFormat="1" hidden="1">
      <c r="G1317" s="152"/>
      <c r="M1317" s="114" t="s">
        <v>1780</v>
      </c>
      <c r="N1317" s="118">
        <v>21.8</v>
      </c>
      <c r="O1317" s="118">
        <v>0</v>
      </c>
      <c r="P1317" s="119">
        <f t="shared" si="23"/>
        <v>2.2999999999999998</v>
      </c>
      <c r="Q1317" s="120" t="s">
        <v>147</v>
      </c>
      <c r="R1317" s="121" t="s">
        <v>4196</v>
      </c>
      <c r="S1317" s="122">
        <v>2.2999999999999998</v>
      </c>
      <c r="T1317" s="122" t="s">
        <v>189</v>
      </c>
    </row>
    <row r="1318" spans="7:20" s="145" customFormat="1" hidden="1">
      <c r="G1318" s="152"/>
      <c r="M1318" s="114" t="s">
        <v>1781</v>
      </c>
      <c r="N1318" s="118">
        <v>24.1</v>
      </c>
      <c r="O1318" s="118">
        <v>0</v>
      </c>
      <c r="P1318" s="119">
        <f t="shared" si="23"/>
        <v>2.2000000000000002</v>
      </c>
      <c r="Q1318" s="122" t="s">
        <v>234</v>
      </c>
      <c r="R1318" s="121" t="s">
        <v>3896</v>
      </c>
      <c r="S1318" s="122">
        <v>2.2000000000000002</v>
      </c>
      <c r="T1318" s="122" t="s">
        <v>543</v>
      </c>
    </row>
    <row r="1319" spans="7:20" s="145" customFormat="1" hidden="1">
      <c r="G1319" s="152"/>
      <c r="M1319" s="114" t="s">
        <v>1896</v>
      </c>
      <c r="N1319" s="118">
        <v>16.899999999999999</v>
      </c>
      <c r="O1319" s="118">
        <v>0</v>
      </c>
      <c r="P1319" s="119">
        <f t="shared" si="23"/>
        <v>2.2400000000000002</v>
      </c>
      <c r="Q1319" s="122" t="s">
        <v>213</v>
      </c>
      <c r="R1319" s="121" t="s">
        <v>3965</v>
      </c>
      <c r="S1319" s="122">
        <v>2.2400000000000002</v>
      </c>
      <c r="T1319" s="122" t="s">
        <v>2172</v>
      </c>
    </row>
    <row r="1320" spans="7:20" s="145" customFormat="1" hidden="1">
      <c r="G1320" s="152"/>
      <c r="M1320" s="114" t="s">
        <v>1897</v>
      </c>
      <c r="N1320" s="118">
        <v>5.0999999999999996</v>
      </c>
      <c r="O1320" s="118">
        <v>0.9</v>
      </c>
      <c r="P1320" s="119">
        <f t="shared" si="23"/>
        <v>2.5</v>
      </c>
      <c r="Q1320" s="122" t="s">
        <v>1898</v>
      </c>
      <c r="R1320" s="121" t="s">
        <v>4133</v>
      </c>
      <c r="S1320" s="122">
        <v>2.5</v>
      </c>
      <c r="T1320" s="122" t="s">
        <v>728</v>
      </c>
    </row>
    <row r="1321" spans="7:20" s="145" customFormat="1" hidden="1">
      <c r="G1321" s="152"/>
      <c r="M1321" s="114" t="s">
        <v>1899</v>
      </c>
      <c r="N1321" s="118">
        <v>0.4</v>
      </c>
      <c r="O1321" s="118">
        <v>76.400000000000006</v>
      </c>
      <c r="P1321" s="119">
        <f t="shared" si="23"/>
        <v>2.9</v>
      </c>
      <c r="Q1321" s="122" t="s">
        <v>418</v>
      </c>
      <c r="R1321" s="121" t="s">
        <v>4293</v>
      </c>
      <c r="S1321" s="122">
        <v>2.9</v>
      </c>
      <c r="T1321" s="122" t="s">
        <v>468</v>
      </c>
    </row>
    <row r="1322" spans="7:20" s="145" customFormat="1" hidden="1">
      <c r="G1322" s="152"/>
      <c r="M1322" s="114" t="s">
        <v>1900</v>
      </c>
      <c r="N1322" s="118">
        <v>0.6</v>
      </c>
      <c r="O1322" s="118">
        <v>74.400000000000006</v>
      </c>
      <c r="P1322" s="119">
        <f t="shared" si="23"/>
        <v>2.2000000000000002</v>
      </c>
      <c r="Q1322" s="122" t="s">
        <v>418</v>
      </c>
      <c r="R1322" s="121" t="s">
        <v>4134</v>
      </c>
      <c r="S1322" s="122">
        <v>2.2000000000000002</v>
      </c>
      <c r="T1322" s="122" t="s">
        <v>2399</v>
      </c>
    </row>
    <row r="1323" spans="7:20" s="145" customFormat="1" hidden="1">
      <c r="G1323" s="152"/>
      <c r="M1323" s="114" t="s">
        <v>2022</v>
      </c>
      <c r="N1323" s="118">
        <v>4.0999999999999996</v>
      </c>
      <c r="O1323" s="118">
        <v>13.5</v>
      </c>
      <c r="P1323" s="119">
        <f t="shared" si="23"/>
        <v>2.44</v>
      </c>
      <c r="Q1323" s="122" t="s">
        <v>543</v>
      </c>
      <c r="R1323" s="121" t="s">
        <v>3971</v>
      </c>
      <c r="S1323" s="122">
        <v>2.44</v>
      </c>
      <c r="T1323" s="122" t="s">
        <v>193</v>
      </c>
    </row>
    <row r="1324" spans="7:20" s="145" customFormat="1" hidden="1">
      <c r="G1324" s="152"/>
      <c r="M1324" s="114" t="s">
        <v>1904</v>
      </c>
      <c r="N1324" s="118">
        <v>4.0999999999999996</v>
      </c>
      <c r="O1324" s="118">
        <v>13.5</v>
      </c>
      <c r="P1324" s="119">
        <f t="shared" si="23"/>
        <v>2.76</v>
      </c>
      <c r="Q1324" s="122" t="s">
        <v>444</v>
      </c>
      <c r="R1324" s="121" t="s">
        <v>4565</v>
      </c>
      <c r="S1324" s="122">
        <v>2.76</v>
      </c>
      <c r="T1324" s="122" t="s">
        <v>774</v>
      </c>
    </row>
    <row r="1325" spans="7:20" s="145" customFormat="1" hidden="1">
      <c r="G1325" s="152"/>
      <c r="M1325" s="114" t="s">
        <v>1905</v>
      </c>
      <c r="N1325" s="118">
        <v>4.0999999999999996</v>
      </c>
      <c r="O1325" s="118">
        <v>13.3</v>
      </c>
      <c r="P1325" s="119">
        <f t="shared" si="23"/>
        <v>3.03</v>
      </c>
      <c r="Q1325" s="122" t="s">
        <v>360</v>
      </c>
      <c r="R1325" s="121" t="s">
        <v>4119</v>
      </c>
      <c r="S1325" s="122">
        <v>3.03</v>
      </c>
      <c r="T1325" s="122" t="s">
        <v>444</v>
      </c>
    </row>
    <row r="1326" spans="7:20" s="145" customFormat="1" hidden="1">
      <c r="G1326" s="152"/>
      <c r="M1326" s="114" t="s">
        <v>1906</v>
      </c>
      <c r="N1326" s="118">
        <v>9.4</v>
      </c>
      <c r="O1326" s="118">
        <v>83.7</v>
      </c>
      <c r="P1326" s="119">
        <f t="shared" si="23"/>
        <v>2.88</v>
      </c>
      <c r="Q1326" s="122" t="s">
        <v>1146</v>
      </c>
      <c r="R1326" s="121" t="s">
        <v>4341</v>
      </c>
      <c r="S1326" s="122">
        <v>2.88</v>
      </c>
      <c r="T1326" s="122" t="s">
        <v>734</v>
      </c>
    </row>
    <row r="1327" spans="7:20" s="145" customFormat="1" hidden="1">
      <c r="G1327" s="152"/>
      <c r="M1327" s="114" t="s">
        <v>1907</v>
      </c>
      <c r="N1327" s="118">
        <v>2.5</v>
      </c>
      <c r="O1327" s="118">
        <v>17.899999999999999</v>
      </c>
      <c r="P1327" s="119">
        <f t="shared" si="23"/>
        <v>2.81</v>
      </c>
      <c r="Q1327" s="122" t="s">
        <v>543</v>
      </c>
      <c r="R1327" s="121" t="s">
        <v>4230</v>
      </c>
      <c r="S1327" s="122">
        <v>2.81</v>
      </c>
      <c r="T1327" s="122" t="s">
        <v>450</v>
      </c>
    </row>
    <row r="1328" spans="7:20" s="145" customFormat="1" hidden="1">
      <c r="G1328" s="152"/>
      <c r="M1328" s="114" t="s">
        <v>1908</v>
      </c>
      <c r="N1328" s="118">
        <v>4.5</v>
      </c>
      <c r="O1328" s="118">
        <v>11</v>
      </c>
      <c r="P1328" s="119">
        <f t="shared" si="23"/>
        <v>2.2599999999999998</v>
      </c>
      <c r="Q1328" s="120" t="s">
        <v>147</v>
      </c>
      <c r="R1328" s="121" t="s">
        <v>4306</v>
      </c>
      <c r="S1328" s="122">
        <v>2.2599999999999998</v>
      </c>
      <c r="T1328" s="122" t="s">
        <v>446</v>
      </c>
    </row>
    <row r="1329" spans="7:20" s="145" customFormat="1" hidden="1">
      <c r="G1329" s="152"/>
      <c r="M1329" s="114" t="s">
        <v>1909</v>
      </c>
      <c r="N1329" s="118">
        <v>7.3</v>
      </c>
      <c r="O1329" s="118">
        <v>58.3</v>
      </c>
      <c r="P1329" s="119">
        <f t="shared" si="23"/>
        <v>2.09</v>
      </c>
      <c r="Q1329" s="122" t="s">
        <v>1910</v>
      </c>
      <c r="R1329" s="121" t="s">
        <v>4388</v>
      </c>
      <c r="S1329" s="122">
        <v>2.09</v>
      </c>
      <c r="T1329" s="122" t="s">
        <v>54</v>
      </c>
    </row>
    <row r="1330" spans="7:20" s="145" customFormat="1" hidden="1">
      <c r="G1330" s="152"/>
      <c r="M1330" s="114" t="s">
        <v>2029</v>
      </c>
      <c r="N1330" s="118">
        <v>7.2</v>
      </c>
      <c r="O1330" s="118">
        <v>10.6</v>
      </c>
      <c r="P1330" s="119">
        <f t="shared" si="23"/>
        <v>2.2599999999999998</v>
      </c>
      <c r="Q1330" s="122" t="s">
        <v>223</v>
      </c>
      <c r="R1330" s="121" t="s">
        <v>3961</v>
      </c>
      <c r="S1330" s="122">
        <v>2.2599999999999998</v>
      </c>
      <c r="T1330" s="122" t="s">
        <v>377</v>
      </c>
    </row>
    <row r="1331" spans="7:20" s="145" customFormat="1" hidden="1">
      <c r="G1331" s="152"/>
      <c r="M1331" s="114" t="s">
        <v>2127</v>
      </c>
      <c r="N1331" s="118">
        <v>6.8</v>
      </c>
      <c r="O1331" s="118">
        <v>10.5</v>
      </c>
      <c r="P1331" s="119">
        <f t="shared" si="23"/>
        <v>1.45</v>
      </c>
      <c r="Q1331" s="120" t="s">
        <v>147</v>
      </c>
      <c r="R1331" s="121" t="s">
        <v>4401</v>
      </c>
      <c r="S1331" s="122">
        <v>1.45</v>
      </c>
      <c r="T1331" s="122" t="s">
        <v>452</v>
      </c>
    </row>
    <row r="1332" spans="7:20" s="145" customFormat="1" hidden="1">
      <c r="G1332" s="152"/>
      <c r="M1332" s="114" t="s">
        <v>2128</v>
      </c>
      <c r="N1332" s="118">
        <v>3.9</v>
      </c>
      <c r="O1332" s="118">
        <v>34.9</v>
      </c>
      <c r="P1332" s="119">
        <f t="shared" si="23"/>
        <v>2.31</v>
      </c>
      <c r="Q1332" s="122" t="s">
        <v>2129</v>
      </c>
      <c r="R1332" s="121" t="s">
        <v>4153</v>
      </c>
      <c r="S1332" s="122">
        <v>2.31</v>
      </c>
      <c r="T1332" s="122" t="s">
        <v>3159</v>
      </c>
    </row>
    <row r="1333" spans="7:20" s="145" customFormat="1" hidden="1">
      <c r="G1333" s="152"/>
      <c r="M1333" s="114" t="s">
        <v>2130</v>
      </c>
      <c r="N1333" s="118">
        <v>3.2</v>
      </c>
      <c r="O1333" s="118">
        <v>23.2</v>
      </c>
      <c r="P1333" s="119">
        <f t="shared" si="23"/>
        <v>1.66</v>
      </c>
      <c r="Q1333" s="122" t="s">
        <v>1150</v>
      </c>
      <c r="R1333" s="121" t="s">
        <v>4424</v>
      </c>
      <c r="S1333" s="122">
        <v>1.66</v>
      </c>
      <c r="T1333" s="122" t="s">
        <v>1539</v>
      </c>
    </row>
    <row r="1334" spans="7:20" s="145" customFormat="1" hidden="1">
      <c r="G1334" s="152"/>
      <c r="M1334" s="114" t="s">
        <v>2134</v>
      </c>
      <c r="N1334" s="118">
        <v>3.5</v>
      </c>
      <c r="O1334" s="118">
        <v>21</v>
      </c>
      <c r="P1334" s="119">
        <f t="shared" si="23"/>
        <v>1.35</v>
      </c>
      <c r="Q1334" s="122" t="s">
        <v>2135</v>
      </c>
      <c r="R1334" s="121" t="s">
        <v>4272</v>
      </c>
      <c r="S1334" s="122">
        <v>1.35</v>
      </c>
      <c r="T1334" s="122" t="s">
        <v>2472</v>
      </c>
    </row>
    <row r="1335" spans="7:20" s="145" customFormat="1" hidden="1">
      <c r="G1335" s="152"/>
      <c r="M1335" s="114" t="s">
        <v>2138</v>
      </c>
      <c r="N1335" s="118">
        <v>0.4</v>
      </c>
      <c r="O1335" s="118">
        <v>72.7</v>
      </c>
      <c r="P1335" s="119">
        <f t="shared" si="23"/>
        <v>2.41</v>
      </c>
      <c r="Q1335" s="120" t="s">
        <v>30</v>
      </c>
      <c r="R1335" s="121" t="s">
        <v>4371</v>
      </c>
      <c r="S1335" s="122">
        <v>2.41</v>
      </c>
      <c r="T1335" s="122" t="s">
        <v>1921</v>
      </c>
    </row>
    <row r="1336" spans="7:20" s="145" customFormat="1" hidden="1">
      <c r="G1336" s="152"/>
      <c r="M1336" s="114" t="s">
        <v>2136</v>
      </c>
      <c r="N1336" s="118">
        <v>2.9</v>
      </c>
      <c r="O1336" s="118">
        <v>32</v>
      </c>
      <c r="P1336" s="119">
        <f t="shared" si="23"/>
        <v>2.0699999999999998</v>
      </c>
      <c r="Q1336" s="122" t="s">
        <v>2137</v>
      </c>
      <c r="R1336" s="121" t="s">
        <v>4124</v>
      </c>
      <c r="S1336" s="122">
        <v>2.0699999999999998</v>
      </c>
      <c r="T1336" s="122" t="s">
        <v>1816</v>
      </c>
    </row>
    <row r="1337" spans="7:20" s="145" customFormat="1" hidden="1">
      <c r="G1337" s="152"/>
      <c r="M1337" s="114" t="s">
        <v>2038</v>
      </c>
      <c r="N1337" s="118">
        <v>2.9</v>
      </c>
      <c r="O1337" s="118">
        <v>31.7</v>
      </c>
      <c r="P1337" s="119">
        <f t="shared" si="23"/>
        <v>2.23</v>
      </c>
      <c r="Q1337" s="122" t="s">
        <v>2039</v>
      </c>
      <c r="R1337" s="121" t="s">
        <v>3734</v>
      </c>
      <c r="S1337" s="122">
        <v>2.23</v>
      </c>
      <c r="T1337" s="122" t="s">
        <v>745</v>
      </c>
    </row>
    <row r="1338" spans="7:20" s="145" customFormat="1" hidden="1">
      <c r="G1338" s="152"/>
      <c r="M1338" s="114" t="s">
        <v>2040</v>
      </c>
      <c r="N1338" s="118">
        <v>4.2</v>
      </c>
      <c r="O1338" s="118">
        <v>32.200000000000003</v>
      </c>
      <c r="P1338" s="119">
        <f t="shared" si="23"/>
        <v>2.14</v>
      </c>
      <c r="Q1338" s="122" t="s">
        <v>1022</v>
      </c>
      <c r="R1338" s="121" t="s">
        <v>4196</v>
      </c>
      <c r="S1338" s="122">
        <v>2.14</v>
      </c>
      <c r="T1338" s="122" t="s">
        <v>2172</v>
      </c>
    </row>
    <row r="1339" spans="7:20" s="145" customFormat="1" hidden="1">
      <c r="G1339" s="152"/>
      <c r="M1339" s="114" t="s">
        <v>2037</v>
      </c>
      <c r="N1339" s="118">
        <v>3.2</v>
      </c>
      <c r="O1339" s="118">
        <v>22</v>
      </c>
      <c r="P1339" s="119">
        <f t="shared" si="23"/>
        <v>1.9</v>
      </c>
      <c r="Q1339" s="122" t="s">
        <v>776</v>
      </c>
      <c r="R1339" s="121" t="s">
        <v>3969</v>
      </c>
      <c r="S1339" s="122">
        <v>1.9</v>
      </c>
      <c r="T1339" s="122" t="s">
        <v>1146</v>
      </c>
    </row>
    <row r="1340" spans="7:20" s="145" customFormat="1" hidden="1">
      <c r="G1340" s="152"/>
      <c r="M1340" s="114" t="s">
        <v>1923</v>
      </c>
      <c r="N1340" s="118">
        <v>2.6</v>
      </c>
      <c r="O1340" s="118">
        <v>29.8</v>
      </c>
      <c r="P1340" s="119">
        <f t="shared" si="23"/>
        <v>2.6</v>
      </c>
      <c r="Q1340" s="122" t="s">
        <v>1924</v>
      </c>
      <c r="R1340" s="121" t="s">
        <v>4122</v>
      </c>
      <c r="S1340" s="122">
        <v>2.6</v>
      </c>
      <c r="T1340" s="122" t="s">
        <v>719</v>
      </c>
    </row>
    <row r="1341" spans="7:20" s="145" customFormat="1" hidden="1">
      <c r="G1341" s="152"/>
      <c r="M1341" s="114" t="s">
        <v>1925</v>
      </c>
      <c r="N1341" s="118">
        <v>4.4000000000000004</v>
      </c>
      <c r="O1341" s="118">
        <v>20.6</v>
      </c>
      <c r="P1341" s="119">
        <f t="shared" si="23"/>
        <v>2.7</v>
      </c>
      <c r="Q1341" s="120" t="s">
        <v>147</v>
      </c>
      <c r="R1341" s="121" t="s">
        <v>4462</v>
      </c>
      <c r="S1341" s="122">
        <v>2.7</v>
      </c>
      <c r="T1341" s="122" t="s">
        <v>234</v>
      </c>
    </row>
    <row r="1342" spans="7:20" s="145" customFormat="1" hidden="1">
      <c r="G1342" s="152"/>
      <c r="M1342" s="114" t="s">
        <v>1926</v>
      </c>
      <c r="N1342" s="118">
        <v>6</v>
      </c>
      <c r="O1342" s="118">
        <v>60.8</v>
      </c>
      <c r="P1342" s="119">
        <f t="shared" si="23"/>
        <v>2.9</v>
      </c>
      <c r="Q1342" s="122" t="s">
        <v>1927</v>
      </c>
      <c r="R1342" s="121" t="s">
        <v>4387</v>
      </c>
      <c r="S1342" s="122">
        <v>2.9</v>
      </c>
      <c r="T1342" s="122" t="s">
        <v>213</v>
      </c>
    </row>
    <row r="1343" spans="7:20" s="145" customFormat="1" hidden="1">
      <c r="G1343" s="152"/>
      <c r="M1343" s="114" t="s">
        <v>1928</v>
      </c>
      <c r="N1343" s="118">
        <v>0.2</v>
      </c>
      <c r="O1343" s="118">
        <v>63.4</v>
      </c>
      <c r="P1343" s="119">
        <f t="shared" si="23"/>
        <v>2.8</v>
      </c>
      <c r="Q1343" s="122" t="s">
        <v>1929</v>
      </c>
      <c r="R1343" s="121" t="s">
        <v>4310</v>
      </c>
      <c r="S1343" s="122">
        <v>2.8</v>
      </c>
      <c r="T1343" s="122" t="s">
        <v>468</v>
      </c>
    </row>
    <row r="1344" spans="7:20" s="145" customFormat="1" hidden="1">
      <c r="G1344" s="152"/>
      <c r="M1344" s="114" t="s">
        <v>1930</v>
      </c>
      <c r="N1344" s="118">
        <v>1.3</v>
      </c>
      <c r="O1344" s="118">
        <v>90.1</v>
      </c>
      <c r="P1344" s="119">
        <f t="shared" si="23"/>
        <v>2.8</v>
      </c>
      <c r="Q1344" s="120" t="s">
        <v>30</v>
      </c>
      <c r="R1344" s="121" t="s">
        <v>4471</v>
      </c>
      <c r="S1344" s="122">
        <v>2.8</v>
      </c>
      <c r="T1344" s="122" t="s">
        <v>468</v>
      </c>
    </row>
    <row r="1345" spans="7:20" s="145" customFormat="1" hidden="1">
      <c r="G1345" s="152"/>
      <c r="M1345" s="114" t="s">
        <v>1931</v>
      </c>
      <c r="N1345" s="120" t="s">
        <v>30</v>
      </c>
      <c r="O1345" s="118">
        <v>88.9</v>
      </c>
      <c r="P1345" s="119">
        <f t="shared" si="23"/>
        <v>2.8</v>
      </c>
      <c r="Q1345" s="122" t="s">
        <v>418</v>
      </c>
      <c r="R1345" s="121" t="s">
        <v>3833</v>
      </c>
      <c r="S1345" s="122">
        <v>2.8</v>
      </c>
      <c r="T1345" s="122" t="s">
        <v>468</v>
      </c>
    </row>
    <row r="1346" spans="7:20" s="145" customFormat="1" hidden="1">
      <c r="G1346" s="152"/>
      <c r="M1346" s="114" t="s">
        <v>2048</v>
      </c>
      <c r="N1346" s="118">
        <v>1.1000000000000001</v>
      </c>
      <c r="O1346" s="118">
        <v>93.4</v>
      </c>
      <c r="P1346" s="119">
        <f t="shared" si="23"/>
        <v>1.6</v>
      </c>
      <c r="Q1346" s="120" t="s">
        <v>30</v>
      </c>
      <c r="R1346" s="121" t="s">
        <v>4055</v>
      </c>
      <c r="S1346" s="122">
        <v>1.6</v>
      </c>
      <c r="T1346" s="122" t="s">
        <v>1539</v>
      </c>
    </row>
    <row r="1347" spans="7:20" s="145" customFormat="1" hidden="1">
      <c r="G1347" s="152"/>
      <c r="M1347" s="114" t="s">
        <v>2049</v>
      </c>
      <c r="N1347" s="118">
        <v>3.3</v>
      </c>
      <c r="O1347" s="118">
        <v>14.4</v>
      </c>
      <c r="P1347" s="119">
        <f t="shared" si="23"/>
        <v>1.72</v>
      </c>
      <c r="Q1347" s="122" t="s">
        <v>2050</v>
      </c>
      <c r="R1347" s="121" t="s">
        <v>4218</v>
      </c>
      <c r="S1347" s="122">
        <v>1.72</v>
      </c>
      <c r="T1347" s="122" t="s">
        <v>2995</v>
      </c>
    </row>
    <row r="1348" spans="7:20" s="145" customFormat="1" hidden="1">
      <c r="G1348" s="152"/>
      <c r="M1348" s="114" t="s">
        <v>2051</v>
      </c>
      <c r="N1348" s="118">
        <v>3.2</v>
      </c>
      <c r="O1348" s="118">
        <v>14.3</v>
      </c>
      <c r="P1348" s="119">
        <f t="shared" si="23"/>
        <v>2.02</v>
      </c>
      <c r="Q1348" s="122" t="s">
        <v>2052</v>
      </c>
      <c r="R1348" s="121" t="s">
        <v>3896</v>
      </c>
      <c r="S1348" s="122">
        <v>2.02</v>
      </c>
      <c r="T1348" s="122" t="s">
        <v>1392</v>
      </c>
    </row>
    <row r="1349" spans="7:20" s="145" customFormat="1" hidden="1">
      <c r="G1349" s="152"/>
      <c r="M1349" s="114" t="s">
        <v>1940</v>
      </c>
      <c r="N1349" s="118">
        <v>16</v>
      </c>
      <c r="O1349" s="118">
        <v>52</v>
      </c>
      <c r="P1349" s="119">
        <f t="shared" si="23"/>
        <v>1.97</v>
      </c>
      <c r="Q1349" s="122" t="s">
        <v>1941</v>
      </c>
      <c r="R1349" s="121" t="s">
        <v>4104</v>
      </c>
      <c r="S1349" s="122">
        <v>1.97</v>
      </c>
      <c r="T1349" s="122" t="s">
        <v>797</v>
      </c>
    </row>
    <row r="1350" spans="7:20" s="145" customFormat="1" hidden="1">
      <c r="G1350" s="152"/>
      <c r="M1350" s="114" t="s">
        <v>1942</v>
      </c>
      <c r="N1350" s="118">
        <v>5.7</v>
      </c>
      <c r="O1350" s="118">
        <v>82.5</v>
      </c>
      <c r="P1350" s="119">
        <f t="shared" si="23"/>
        <v>2.13</v>
      </c>
      <c r="Q1350" s="122" t="s">
        <v>530</v>
      </c>
      <c r="R1350" s="121" t="s">
        <v>4308</v>
      </c>
      <c r="S1350" s="122">
        <v>2.13</v>
      </c>
      <c r="T1350" s="122" t="s">
        <v>3335</v>
      </c>
    </row>
    <row r="1351" spans="7:20" s="145" customFormat="1" hidden="1">
      <c r="G1351" s="152"/>
      <c r="M1351" s="114" t="s">
        <v>2055</v>
      </c>
      <c r="N1351" s="118">
        <v>21.7</v>
      </c>
      <c r="O1351" s="118">
        <v>0</v>
      </c>
      <c r="P1351" s="119">
        <f t="shared" si="23"/>
        <v>2.65</v>
      </c>
      <c r="Q1351" s="120" t="s">
        <v>147</v>
      </c>
      <c r="R1351" s="121" t="s">
        <v>3961</v>
      </c>
      <c r="S1351" s="122">
        <v>2.65</v>
      </c>
      <c r="T1351" s="122" t="s">
        <v>459</v>
      </c>
    </row>
    <row r="1352" spans="7:20" s="145" customFormat="1" hidden="1">
      <c r="G1352" s="152"/>
      <c r="M1352" s="114" t="s">
        <v>2056</v>
      </c>
      <c r="N1352" s="118">
        <v>1.3</v>
      </c>
      <c r="O1352" s="118">
        <v>21.4</v>
      </c>
      <c r="P1352" s="119">
        <f t="shared" si="23"/>
        <v>2.34</v>
      </c>
      <c r="Q1352" s="120" t="s">
        <v>147</v>
      </c>
      <c r="R1352" s="121" t="s">
        <v>4197</v>
      </c>
      <c r="S1352" s="122">
        <v>2.34</v>
      </c>
      <c r="T1352" s="122" t="s">
        <v>1921</v>
      </c>
    </row>
    <row r="1353" spans="7:20" s="145" customFormat="1" hidden="1">
      <c r="G1353" s="152"/>
      <c r="M1353" s="114" t="s">
        <v>2057</v>
      </c>
      <c r="N1353" s="118">
        <v>4.4000000000000004</v>
      </c>
      <c r="O1353" s="118">
        <v>69.3</v>
      </c>
      <c r="P1353" s="119">
        <f t="shared" si="23"/>
        <v>1.1599999999999999</v>
      </c>
      <c r="Q1353" s="122" t="s">
        <v>2058</v>
      </c>
      <c r="R1353" s="121" t="s">
        <v>4055</v>
      </c>
      <c r="S1353" s="122">
        <v>1.1599999999999999</v>
      </c>
      <c r="T1353" s="122" t="s">
        <v>3663</v>
      </c>
    </row>
    <row r="1354" spans="7:20" s="145" customFormat="1" hidden="1">
      <c r="G1354" s="152"/>
      <c r="M1354" s="114" t="s">
        <v>2059</v>
      </c>
      <c r="N1354" s="118">
        <v>3.2</v>
      </c>
      <c r="O1354" s="118">
        <v>58.2</v>
      </c>
      <c r="P1354" s="119">
        <f t="shared" ref="P1354:P1417" si="24">SUM(S1354:T1354)</f>
        <v>1.9</v>
      </c>
      <c r="Q1354" s="122" t="s">
        <v>2060</v>
      </c>
      <c r="R1354" s="121" t="s">
        <v>4314</v>
      </c>
      <c r="S1354" s="122">
        <v>1.9</v>
      </c>
      <c r="T1354" s="122" t="s">
        <v>1447</v>
      </c>
    </row>
    <row r="1355" spans="7:20" s="145" customFormat="1" hidden="1">
      <c r="G1355" s="152"/>
      <c r="M1355" s="114" t="s">
        <v>2061</v>
      </c>
      <c r="N1355" s="118">
        <v>0.6</v>
      </c>
      <c r="O1355" s="118">
        <v>69</v>
      </c>
      <c r="P1355" s="119">
        <f t="shared" si="24"/>
        <v>2.37</v>
      </c>
      <c r="Q1355" s="122" t="s">
        <v>418</v>
      </c>
      <c r="R1355" s="121" t="s">
        <v>3991</v>
      </c>
      <c r="S1355" s="122">
        <v>2.37</v>
      </c>
      <c r="T1355" s="122" t="s">
        <v>1149</v>
      </c>
    </row>
    <row r="1356" spans="7:20" s="145" customFormat="1" hidden="1">
      <c r="G1356" s="152"/>
      <c r="M1356" s="114" t="s">
        <v>1945</v>
      </c>
      <c r="N1356" s="118">
        <v>0.5</v>
      </c>
      <c r="O1356" s="118">
        <v>31.9</v>
      </c>
      <c r="P1356" s="119">
        <f t="shared" si="24"/>
        <v>2.78</v>
      </c>
      <c r="Q1356" s="120" t="s">
        <v>30</v>
      </c>
      <c r="R1356" s="121" t="s">
        <v>4421</v>
      </c>
      <c r="S1356" s="122">
        <v>2.78</v>
      </c>
      <c r="T1356" s="122" t="s">
        <v>503</v>
      </c>
    </row>
    <row r="1357" spans="7:20" s="145" customFormat="1" hidden="1">
      <c r="G1357" s="152"/>
      <c r="M1357" s="114" t="s">
        <v>1946</v>
      </c>
      <c r="N1357" s="118">
        <v>0.4</v>
      </c>
      <c r="O1357" s="118">
        <v>69.3</v>
      </c>
      <c r="P1357" s="119">
        <f t="shared" si="24"/>
        <v>0.77</v>
      </c>
      <c r="Q1357" s="122" t="s">
        <v>418</v>
      </c>
      <c r="R1357" s="121" t="s">
        <v>3991</v>
      </c>
      <c r="S1357" s="122">
        <v>0.77</v>
      </c>
      <c r="T1357" s="122" t="s">
        <v>3515</v>
      </c>
    </row>
    <row r="1358" spans="7:20" s="145" customFormat="1" hidden="1">
      <c r="G1358" s="152"/>
      <c r="M1358" s="114" t="s">
        <v>1947</v>
      </c>
      <c r="N1358" s="118">
        <v>0.7</v>
      </c>
      <c r="O1358" s="118">
        <v>12.4</v>
      </c>
      <c r="P1358" s="119">
        <f t="shared" si="24"/>
        <v>1.81</v>
      </c>
      <c r="Q1358" s="122" t="s">
        <v>166</v>
      </c>
      <c r="R1358" s="121" t="s">
        <v>4463</v>
      </c>
      <c r="S1358" s="122">
        <v>1.81</v>
      </c>
      <c r="T1358" s="122" t="s">
        <v>1146</v>
      </c>
    </row>
    <row r="1359" spans="7:20" s="145" customFormat="1" hidden="1">
      <c r="G1359" s="152"/>
      <c r="M1359" s="114" t="s">
        <v>1829</v>
      </c>
      <c r="N1359" s="118">
        <v>4.2</v>
      </c>
      <c r="O1359" s="118">
        <v>57.5</v>
      </c>
      <c r="P1359" s="119">
        <f t="shared" si="24"/>
        <v>1.6</v>
      </c>
      <c r="Q1359" s="122" t="s">
        <v>1830</v>
      </c>
      <c r="R1359" s="121" t="s">
        <v>4217</v>
      </c>
      <c r="S1359" s="120">
        <v>1.6</v>
      </c>
      <c r="T1359" s="120" t="s">
        <v>338</v>
      </c>
    </row>
    <row r="1360" spans="7:20" s="145" customFormat="1" hidden="1">
      <c r="G1360" s="152"/>
      <c r="M1360" s="114" t="s">
        <v>1831</v>
      </c>
      <c r="N1360" s="118">
        <v>2.6</v>
      </c>
      <c r="O1360" s="118">
        <v>16.8</v>
      </c>
      <c r="P1360" s="119">
        <f t="shared" si="24"/>
        <v>2.1</v>
      </c>
      <c r="Q1360" s="120" t="s">
        <v>30</v>
      </c>
      <c r="R1360" s="121" t="s">
        <v>4256</v>
      </c>
      <c r="S1360" s="122">
        <v>2.1</v>
      </c>
      <c r="T1360" s="122" t="s">
        <v>377</v>
      </c>
    </row>
    <row r="1361" spans="7:20" s="145" customFormat="1" hidden="1">
      <c r="G1361" s="152"/>
      <c r="M1361" s="114" t="s">
        <v>1832</v>
      </c>
      <c r="N1361" s="118">
        <v>1.2</v>
      </c>
      <c r="O1361" s="118">
        <v>15.1</v>
      </c>
      <c r="P1361" s="119">
        <f t="shared" si="24"/>
        <v>1.3</v>
      </c>
      <c r="Q1361" s="122" t="s">
        <v>418</v>
      </c>
      <c r="R1361" s="121" t="s">
        <v>3957</v>
      </c>
      <c r="S1361" s="122">
        <v>1.3</v>
      </c>
      <c r="T1361" s="122" t="s">
        <v>452</v>
      </c>
    </row>
    <row r="1362" spans="7:20" s="145" customFormat="1" hidden="1">
      <c r="G1362" s="152"/>
      <c r="M1362" s="114" t="s">
        <v>1948</v>
      </c>
      <c r="N1362" s="118">
        <v>1.6</v>
      </c>
      <c r="O1362" s="118" t="s">
        <v>30</v>
      </c>
      <c r="P1362" s="119">
        <f t="shared" si="24"/>
        <v>2.9</v>
      </c>
      <c r="Q1362" s="122" t="s">
        <v>418</v>
      </c>
      <c r="R1362" s="121" t="s">
        <v>4340</v>
      </c>
      <c r="S1362" s="122">
        <v>2.9</v>
      </c>
      <c r="T1362" s="122" t="s">
        <v>343</v>
      </c>
    </row>
    <row r="1363" spans="7:20" s="145" customFormat="1" hidden="1">
      <c r="G1363" s="152"/>
      <c r="M1363" s="114" t="s">
        <v>1949</v>
      </c>
      <c r="N1363" s="118">
        <v>19</v>
      </c>
      <c r="O1363" s="118">
        <v>0</v>
      </c>
      <c r="P1363" s="119">
        <f t="shared" si="24"/>
        <v>2.5</v>
      </c>
      <c r="Q1363" s="122" t="s">
        <v>213</v>
      </c>
      <c r="R1363" s="121" t="s">
        <v>4220</v>
      </c>
      <c r="S1363" s="122">
        <v>2.5</v>
      </c>
      <c r="T1363" s="122" t="s">
        <v>719</v>
      </c>
    </row>
    <row r="1364" spans="7:20" s="145" customFormat="1" hidden="1">
      <c r="G1364" s="152"/>
      <c r="M1364" s="114" t="s">
        <v>1950</v>
      </c>
      <c r="N1364" s="118">
        <v>1.5</v>
      </c>
      <c r="O1364" s="118">
        <v>19.7</v>
      </c>
      <c r="P1364" s="119">
        <f t="shared" si="24"/>
        <v>1.97</v>
      </c>
      <c r="Q1364" s="122" t="s">
        <v>166</v>
      </c>
      <c r="R1364" s="121" t="s">
        <v>4416</v>
      </c>
      <c r="S1364" s="122">
        <v>1.97</v>
      </c>
      <c r="T1364" s="122" t="s">
        <v>3575</v>
      </c>
    </row>
    <row r="1365" spans="7:20" s="145" customFormat="1" hidden="1">
      <c r="G1365" s="152"/>
      <c r="M1365" s="114" t="s">
        <v>1951</v>
      </c>
      <c r="N1365" s="118">
        <v>14.7</v>
      </c>
      <c r="O1365" s="118">
        <v>0</v>
      </c>
      <c r="P1365" s="119">
        <f t="shared" si="24"/>
        <v>1.9</v>
      </c>
      <c r="Q1365" s="120" t="s">
        <v>147</v>
      </c>
      <c r="R1365" s="121" t="s">
        <v>4473</v>
      </c>
      <c r="S1365" s="122">
        <v>1.9</v>
      </c>
      <c r="T1365" s="122" t="s">
        <v>797</v>
      </c>
    </row>
    <row r="1366" spans="7:20" s="145" customFormat="1" hidden="1">
      <c r="G1366" s="152"/>
      <c r="M1366" s="114" t="s">
        <v>1952</v>
      </c>
      <c r="N1366" s="118">
        <v>19.5</v>
      </c>
      <c r="O1366" s="118">
        <v>0</v>
      </c>
      <c r="P1366" s="119">
        <f t="shared" si="24"/>
        <v>1.9</v>
      </c>
      <c r="Q1366" s="120" t="s">
        <v>147</v>
      </c>
      <c r="R1366" s="121" t="s">
        <v>4051</v>
      </c>
      <c r="S1366" s="122">
        <v>1.9</v>
      </c>
      <c r="T1366" s="122" t="s">
        <v>797</v>
      </c>
    </row>
    <row r="1367" spans="7:20" s="145" customFormat="1" hidden="1">
      <c r="G1367" s="152"/>
      <c r="M1367" s="114" t="s">
        <v>1953</v>
      </c>
      <c r="N1367" s="118">
        <v>14.4</v>
      </c>
      <c r="O1367" s="118">
        <v>5.9</v>
      </c>
      <c r="P1367" s="119">
        <f t="shared" si="24"/>
        <v>0.7</v>
      </c>
      <c r="Q1367" s="122" t="s">
        <v>1311</v>
      </c>
      <c r="R1367" s="121" t="s">
        <v>4467</v>
      </c>
      <c r="S1367" s="122">
        <v>0.7</v>
      </c>
      <c r="T1367" s="122" t="s">
        <v>404</v>
      </c>
    </row>
    <row r="1368" spans="7:20" s="145" customFormat="1" hidden="1">
      <c r="G1368" s="152"/>
      <c r="M1368" s="114" t="s">
        <v>1954</v>
      </c>
      <c r="N1368" s="118">
        <v>15.9</v>
      </c>
      <c r="O1368" s="118">
        <v>9.1</v>
      </c>
      <c r="P1368" s="119">
        <f t="shared" si="24"/>
        <v>2.8</v>
      </c>
      <c r="Q1368" s="122" t="s">
        <v>1955</v>
      </c>
      <c r="R1368" s="121" t="s">
        <v>4311</v>
      </c>
      <c r="S1368" s="122">
        <v>2.8</v>
      </c>
      <c r="T1368" s="122" t="s">
        <v>213</v>
      </c>
    </row>
    <row r="1369" spans="7:20" s="145" customFormat="1" hidden="1">
      <c r="G1369" s="152"/>
      <c r="M1369" s="114" t="s">
        <v>1956</v>
      </c>
      <c r="N1369" s="118">
        <v>3.4</v>
      </c>
      <c r="O1369" s="118">
        <v>6.6</v>
      </c>
      <c r="P1369" s="119">
        <f t="shared" si="24"/>
        <v>0.8</v>
      </c>
      <c r="Q1369" s="122" t="s">
        <v>283</v>
      </c>
      <c r="R1369" s="121" t="s">
        <v>4226</v>
      </c>
      <c r="S1369" s="122">
        <v>0.8</v>
      </c>
      <c r="T1369" s="122" t="s">
        <v>2549</v>
      </c>
    </row>
    <row r="1370" spans="7:20" s="145" customFormat="1" hidden="1">
      <c r="G1370" s="152"/>
      <c r="M1370" s="114" t="s">
        <v>1838</v>
      </c>
      <c r="N1370" s="118">
        <v>8.5</v>
      </c>
      <c r="O1370" s="118">
        <v>25.8</v>
      </c>
      <c r="P1370" s="119">
        <f t="shared" si="24"/>
        <v>1.1299999999999999</v>
      </c>
      <c r="Q1370" s="122" t="s">
        <v>642</v>
      </c>
      <c r="R1370" s="121" t="s">
        <v>4122</v>
      </c>
      <c r="S1370" s="122">
        <v>1.1299999999999999</v>
      </c>
      <c r="T1370" s="122" t="s">
        <v>3288</v>
      </c>
    </row>
    <row r="1371" spans="7:20" s="145" customFormat="1" hidden="1">
      <c r="G1371" s="152"/>
      <c r="M1371" s="114" t="s">
        <v>1839</v>
      </c>
      <c r="N1371" s="118">
        <v>11.7</v>
      </c>
      <c r="O1371" s="118">
        <v>4.5999999999999996</v>
      </c>
      <c r="P1371" s="119">
        <f t="shared" si="24"/>
        <v>2.75</v>
      </c>
      <c r="Q1371" s="122" t="s">
        <v>1958</v>
      </c>
      <c r="R1371" s="121" t="s">
        <v>3919</v>
      </c>
      <c r="S1371" s="120">
        <v>2.75</v>
      </c>
      <c r="T1371" s="120" t="s">
        <v>499</v>
      </c>
    </row>
    <row r="1372" spans="7:20" s="145" customFormat="1" hidden="1">
      <c r="G1372" s="152"/>
      <c r="M1372" s="114" t="s">
        <v>1959</v>
      </c>
      <c r="N1372" s="118">
        <v>11</v>
      </c>
      <c r="O1372" s="118">
        <v>4</v>
      </c>
      <c r="P1372" s="119">
        <f t="shared" si="24"/>
        <v>2.13</v>
      </c>
      <c r="Q1372" s="122" t="s">
        <v>1960</v>
      </c>
      <c r="R1372" s="121" t="s">
        <v>4123</v>
      </c>
      <c r="S1372" s="122">
        <v>2.13</v>
      </c>
      <c r="T1372" s="122" t="s">
        <v>2852</v>
      </c>
    </row>
    <row r="1373" spans="7:20" s="145" customFormat="1" hidden="1">
      <c r="G1373" s="152"/>
      <c r="M1373" s="114" t="s">
        <v>1961</v>
      </c>
      <c r="N1373" s="118">
        <v>11.4</v>
      </c>
      <c r="O1373" s="118">
        <v>3.2</v>
      </c>
      <c r="P1373" s="119">
        <f t="shared" si="24"/>
        <v>2.41</v>
      </c>
      <c r="Q1373" s="122" t="s">
        <v>1847</v>
      </c>
      <c r="R1373" s="121" t="s">
        <v>4457</v>
      </c>
      <c r="S1373" s="122">
        <v>2.41</v>
      </c>
      <c r="T1373" s="122" t="s">
        <v>982</v>
      </c>
    </row>
    <row r="1374" spans="7:20" s="145" customFormat="1" hidden="1">
      <c r="G1374" s="152"/>
      <c r="M1374" s="114" t="s">
        <v>1964</v>
      </c>
      <c r="N1374" s="118">
        <v>4.8</v>
      </c>
      <c r="O1374" s="118">
        <v>27.3</v>
      </c>
      <c r="P1374" s="119">
        <f t="shared" si="24"/>
        <v>1.98</v>
      </c>
      <c r="Q1374" s="122" t="s">
        <v>1965</v>
      </c>
      <c r="R1374" s="121" t="s">
        <v>3969</v>
      </c>
      <c r="S1374" s="122">
        <v>1.98</v>
      </c>
      <c r="T1374" s="122" t="s">
        <v>3788</v>
      </c>
    </row>
    <row r="1375" spans="7:20" s="145" customFormat="1" hidden="1">
      <c r="G1375" s="152"/>
      <c r="M1375" s="114" t="s">
        <v>1963</v>
      </c>
      <c r="N1375" s="118">
        <v>4.8</v>
      </c>
      <c r="O1375" s="118">
        <v>27</v>
      </c>
      <c r="P1375" s="119">
        <f t="shared" si="24"/>
        <v>2.68</v>
      </c>
      <c r="Q1375" s="122" t="s">
        <v>1149</v>
      </c>
      <c r="R1375" s="121" t="s">
        <v>3969</v>
      </c>
      <c r="S1375" s="122">
        <v>2.68</v>
      </c>
      <c r="T1375" s="122" t="s">
        <v>499</v>
      </c>
    </row>
    <row r="1376" spans="7:20" s="145" customFormat="1" hidden="1">
      <c r="G1376" s="152"/>
      <c r="M1376" s="114" t="s">
        <v>1967</v>
      </c>
      <c r="N1376" s="118">
        <v>23.7</v>
      </c>
      <c r="O1376" s="118">
        <v>0</v>
      </c>
      <c r="P1376" s="119">
        <f t="shared" si="24"/>
        <v>2.44</v>
      </c>
      <c r="Q1376" s="120" t="s">
        <v>147</v>
      </c>
      <c r="R1376" s="121" t="s">
        <v>4559</v>
      </c>
      <c r="S1376" s="122">
        <v>2.44</v>
      </c>
      <c r="T1376" s="122" t="s">
        <v>857</v>
      </c>
    </row>
    <row r="1377" spans="7:20" s="145" customFormat="1" hidden="1">
      <c r="G1377" s="152"/>
      <c r="M1377" s="114" t="s">
        <v>1968</v>
      </c>
      <c r="N1377" s="118">
        <v>17</v>
      </c>
      <c r="O1377" s="118">
        <v>0</v>
      </c>
      <c r="P1377" s="119">
        <f t="shared" si="24"/>
        <v>1.3</v>
      </c>
      <c r="Q1377" s="122" t="s">
        <v>141</v>
      </c>
      <c r="R1377" s="121" t="s">
        <v>3773</v>
      </c>
      <c r="S1377" s="122">
        <v>1.3</v>
      </c>
      <c r="T1377" s="122" t="s">
        <v>223</v>
      </c>
    </row>
    <row r="1378" spans="7:20" s="145" customFormat="1" hidden="1">
      <c r="G1378" s="152"/>
      <c r="M1378" s="114" t="s">
        <v>1969</v>
      </c>
      <c r="N1378" s="118">
        <v>17.2</v>
      </c>
      <c r="O1378" s="118">
        <v>0</v>
      </c>
      <c r="P1378" s="119">
        <f t="shared" si="24"/>
        <v>0.7</v>
      </c>
      <c r="Q1378" s="122" t="s">
        <v>728</v>
      </c>
      <c r="R1378" s="121" t="s">
        <v>4197</v>
      </c>
      <c r="S1378" s="122">
        <v>0.7</v>
      </c>
      <c r="T1378" s="122" t="s">
        <v>285</v>
      </c>
    </row>
    <row r="1379" spans="7:20" s="145" customFormat="1" hidden="1">
      <c r="G1379" s="152"/>
      <c r="M1379" s="114" t="s">
        <v>1970</v>
      </c>
      <c r="N1379" s="118">
        <v>24.5</v>
      </c>
      <c r="O1379" s="118">
        <v>0</v>
      </c>
      <c r="P1379" s="119">
        <f t="shared" si="24"/>
        <v>0.9</v>
      </c>
      <c r="Q1379" s="122" t="s">
        <v>661</v>
      </c>
      <c r="R1379" s="121" t="s">
        <v>4032</v>
      </c>
      <c r="S1379" s="122">
        <v>0.9</v>
      </c>
      <c r="T1379" s="122" t="s">
        <v>548</v>
      </c>
    </row>
    <row r="1380" spans="7:20" s="145" customFormat="1" hidden="1">
      <c r="G1380" s="152"/>
      <c r="M1380" s="114" t="s">
        <v>1971</v>
      </c>
      <c r="N1380" s="118">
        <v>29.2</v>
      </c>
      <c r="O1380" s="118">
        <v>0</v>
      </c>
      <c r="P1380" s="119">
        <f t="shared" si="24"/>
        <v>2</v>
      </c>
      <c r="Q1380" s="120" t="s">
        <v>147</v>
      </c>
      <c r="R1380" s="121" t="s">
        <v>4279</v>
      </c>
      <c r="S1380" s="120">
        <v>2</v>
      </c>
      <c r="T1380" s="120" t="s">
        <v>377</v>
      </c>
    </row>
    <row r="1381" spans="7:20" s="145" customFormat="1" hidden="1">
      <c r="G1381" s="152"/>
      <c r="M1381" s="114" t="s">
        <v>1972</v>
      </c>
      <c r="N1381" s="118">
        <v>15.5</v>
      </c>
      <c r="O1381" s="118">
        <v>0</v>
      </c>
      <c r="P1381" s="119">
        <f t="shared" si="24"/>
        <v>1.2</v>
      </c>
      <c r="Q1381" s="122" t="s">
        <v>141</v>
      </c>
      <c r="R1381" s="121" t="s">
        <v>3782</v>
      </c>
      <c r="S1381" s="122">
        <v>1.2</v>
      </c>
      <c r="T1381" s="122" t="s">
        <v>452</v>
      </c>
    </row>
    <row r="1382" spans="7:20" s="145" customFormat="1" hidden="1">
      <c r="G1382" s="152"/>
      <c r="M1382" s="114" t="s">
        <v>1973</v>
      </c>
      <c r="N1382" s="118">
        <v>24.4</v>
      </c>
      <c r="O1382" s="118">
        <v>0</v>
      </c>
      <c r="P1382" s="119">
        <f t="shared" si="24"/>
        <v>2</v>
      </c>
      <c r="Q1382" s="122" t="s">
        <v>332</v>
      </c>
      <c r="R1382" s="121" t="s">
        <v>4230</v>
      </c>
      <c r="S1382" s="122">
        <v>2</v>
      </c>
      <c r="T1382" s="122" t="s">
        <v>377</v>
      </c>
    </row>
    <row r="1383" spans="7:20" s="145" customFormat="1" hidden="1">
      <c r="G1383" s="152"/>
      <c r="M1383" s="114" t="s">
        <v>1974</v>
      </c>
      <c r="N1383" s="118">
        <v>18.600000000000001</v>
      </c>
      <c r="O1383" s="118" t="s">
        <v>30</v>
      </c>
      <c r="P1383" s="119">
        <f t="shared" si="24"/>
        <v>2.2999999999999998</v>
      </c>
      <c r="Q1383" s="122" t="s">
        <v>2079</v>
      </c>
      <c r="R1383" s="121" t="s">
        <v>4039</v>
      </c>
      <c r="S1383" s="122">
        <v>2.2999999999999998</v>
      </c>
      <c r="T1383" s="122" t="s">
        <v>466</v>
      </c>
    </row>
    <row r="1384" spans="7:20" s="145" customFormat="1" hidden="1">
      <c r="G1384" s="152"/>
      <c r="M1384" s="114" t="s">
        <v>2080</v>
      </c>
      <c r="N1384" s="118">
        <v>21.7</v>
      </c>
      <c r="O1384" s="118">
        <v>0</v>
      </c>
      <c r="P1384" s="119">
        <f t="shared" si="24"/>
        <v>2.5</v>
      </c>
      <c r="Q1384" s="122" t="s">
        <v>1778</v>
      </c>
      <c r="R1384" s="121" t="s">
        <v>4044</v>
      </c>
      <c r="S1384" s="122">
        <v>2.5</v>
      </c>
      <c r="T1384" s="122" t="s">
        <v>234</v>
      </c>
    </row>
    <row r="1385" spans="7:20" s="145" customFormat="1" hidden="1">
      <c r="G1385" s="152"/>
      <c r="M1385" s="114" t="s">
        <v>2182</v>
      </c>
      <c r="N1385" s="118">
        <v>19.3</v>
      </c>
      <c r="O1385" s="118">
        <v>0</v>
      </c>
      <c r="P1385" s="119">
        <f t="shared" si="24"/>
        <v>2.5</v>
      </c>
      <c r="Q1385" s="122" t="s">
        <v>2183</v>
      </c>
      <c r="R1385" s="121" t="s">
        <v>3828</v>
      </c>
      <c r="S1385" s="122">
        <v>2.5</v>
      </c>
      <c r="T1385" s="122" t="s">
        <v>234</v>
      </c>
    </row>
    <row r="1386" spans="7:20" s="145" customFormat="1" hidden="1">
      <c r="G1386" s="152"/>
      <c r="M1386" s="114" t="s">
        <v>2184</v>
      </c>
      <c r="N1386" s="118">
        <v>1.1000000000000001</v>
      </c>
      <c r="O1386" s="118">
        <v>10.6</v>
      </c>
      <c r="P1386" s="119">
        <f t="shared" si="24"/>
        <v>2.8</v>
      </c>
      <c r="Q1386" s="120" t="s">
        <v>147</v>
      </c>
      <c r="R1386" s="121" t="s">
        <v>4375</v>
      </c>
      <c r="S1386" s="122">
        <v>2.8</v>
      </c>
      <c r="T1386" s="122" t="s">
        <v>343</v>
      </c>
    </row>
    <row r="1387" spans="7:20" s="145" customFormat="1" hidden="1">
      <c r="G1387" s="152"/>
      <c r="M1387" s="114" t="s">
        <v>2185</v>
      </c>
      <c r="N1387" s="118">
        <v>1</v>
      </c>
      <c r="O1387" s="118">
        <v>9.1</v>
      </c>
      <c r="P1387" s="119">
        <f t="shared" si="24"/>
        <v>2.6</v>
      </c>
      <c r="Q1387" s="120" t="s">
        <v>147</v>
      </c>
      <c r="R1387" s="121" t="s">
        <v>3953</v>
      </c>
      <c r="S1387" s="122">
        <v>2.6</v>
      </c>
      <c r="T1387" s="122" t="s">
        <v>468</v>
      </c>
    </row>
    <row r="1388" spans="7:20" s="145" customFormat="1" hidden="1">
      <c r="G1388" s="152"/>
      <c r="M1388" s="114" t="s">
        <v>2186</v>
      </c>
      <c r="N1388" s="118">
        <v>2.4</v>
      </c>
      <c r="O1388" s="118">
        <v>16.399999999999999</v>
      </c>
      <c r="P1388" s="119">
        <f t="shared" si="24"/>
        <v>2.7</v>
      </c>
      <c r="Q1388" s="122" t="s">
        <v>2189</v>
      </c>
      <c r="R1388" s="121" t="s">
        <v>3962</v>
      </c>
      <c r="S1388" s="122">
        <v>2.7</v>
      </c>
      <c r="T1388" s="122" t="s">
        <v>213</v>
      </c>
    </row>
    <row r="1389" spans="7:20" s="145" customFormat="1" hidden="1">
      <c r="G1389" s="152"/>
      <c r="M1389" s="114" t="s">
        <v>2306</v>
      </c>
      <c r="N1389" s="118">
        <v>25.3</v>
      </c>
      <c r="O1389" s="118">
        <v>1.3</v>
      </c>
      <c r="P1389" s="119">
        <f t="shared" si="24"/>
        <v>2.7</v>
      </c>
      <c r="Q1389" s="122" t="s">
        <v>2307</v>
      </c>
      <c r="R1389" s="121" t="s">
        <v>3892</v>
      </c>
      <c r="S1389" s="122">
        <v>2.7</v>
      </c>
      <c r="T1389" s="122" t="s">
        <v>213</v>
      </c>
    </row>
    <row r="1390" spans="7:20" s="145" customFormat="1" hidden="1">
      <c r="G1390" s="152"/>
      <c r="M1390" s="114" t="s">
        <v>2088</v>
      </c>
      <c r="N1390" s="118">
        <v>23.8</v>
      </c>
      <c r="O1390" s="118">
        <v>9.6999999999999993</v>
      </c>
      <c r="P1390" s="119">
        <f t="shared" si="24"/>
        <v>2.5</v>
      </c>
      <c r="Q1390" s="122" t="s">
        <v>2089</v>
      </c>
      <c r="R1390" s="121" t="s">
        <v>4223</v>
      </c>
      <c r="S1390" s="122">
        <v>2.5</v>
      </c>
      <c r="T1390" s="122" t="s">
        <v>234</v>
      </c>
    </row>
    <row r="1391" spans="7:20" s="145" customFormat="1" hidden="1">
      <c r="G1391" s="152"/>
      <c r="M1391" s="114" t="s">
        <v>2090</v>
      </c>
      <c r="N1391" s="118">
        <v>1.2</v>
      </c>
      <c r="O1391" s="118">
        <v>3.1</v>
      </c>
      <c r="P1391" s="119">
        <f t="shared" si="24"/>
        <v>2.58</v>
      </c>
      <c r="Q1391" s="120" t="s">
        <v>30</v>
      </c>
      <c r="R1391" s="121" t="s">
        <v>4544</v>
      </c>
      <c r="S1391" s="122">
        <v>2.58</v>
      </c>
      <c r="T1391" s="122" t="s">
        <v>734</v>
      </c>
    </row>
    <row r="1392" spans="7:20" s="145" customFormat="1" hidden="1">
      <c r="G1392" s="152"/>
      <c r="M1392" s="114" t="s">
        <v>2091</v>
      </c>
      <c r="N1392" s="118">
        <v>1.6</v>
      </c>
      <c r="O1392" s="118">
        <v>3.7</v>
      </c>
      <c r="P1392" s="119">
        <f t="shared" si="24"/>
        <v>2.5099999999999998</v>
      </c>
      <c r="Q1392" s="120" t="s">
        <v>30</v>
      </c>
      <c r="R1392" s="121" t="s">
        <v>4041</v>
      </c>
      <c r="S1392" s="122">
        <v>2.5099999999999998</v>
      </c>
      <c r="T1392" s="122" t="s">
        <v>450</v>
      </c>
    </row>
    <row r="1393" spans="7:20" s="145" customFormat="1" hidden="1">
      <c r="G1393" s="152"/>
      <c r="M1393" s="114" t="s">
        <v>1985</v>
      </c>
      <c r="N1393" s="118">
        <v>5.7</v>
      </c>
      <c r="O1393" s="118">
        <v>13.8</v>
      </c>
      <c r="P1393" s="119">
        <f t="shared" si="24"/>
        <v>1.76</v>
      </c>
      <c r="Q1393" s="122" t="s">
        <v>1986</v>
      </c>
      <c r="R1393" s="121" t="s">
        <v>4154</v>
      </c>
      <c r="S1393" s="122">
        <v>1.76</v>
      </c>
      <c r="T1393" s="122" t="s">
        <v>1067</v>
      </c>
    </row>
    <row r="1394" spans="7:20" s="145" customFormat="1" hidden="1">
      <c r="G1394" s="152"/>
      <c r="M1394" s="114" t="s">
        <v>1987</v>
      </c>
      <c r="N1394" s="118">
        <v>0.9</v>
      </c>
      <c r="O1394" s="118">
        <v>9.3000000000000007</v>
      </c>
      <c r="P1394" s="119">
        <f t="shared" si="24"/>
        <v>2.5</v>
      </c>
      <c r="Q1394" s="120" t="s">
        <v>147</v>
      </c>
      <c r="R1394" s="121" t="s">
        <v>4558</v>
      </c>
      <c r="S1394" s="122">
        <v>2.5</v>
      </c>
      <c r="T1394" s="122" t="s">
        <v>450</v>
      </c>
    </row>
    <row r="1395" spans="7:20" s="145" customFormat="1" hidden="1">
      <c r="G1395" s="152"/>
      <c r="M1395" s="114" t="s">
        <v>1988</v>
      </c>
      <c r="N1395" s="118">
        <v>0.4</v>
      </c>
      <c r="O1395" s="118">
        <v>1.5</v>
      </c>
      <c r="P1395" s="119">
        <f t="shared" si="24"/>
        <v>2.11</v>
      </c>
      <c r="Q1395" s="120" t="s">
        <v>30</v>
      </c>
      <c r="R1395" s="121" t="s">
        <v>4464</v>
      </c>
      <c r="S1395" s="122">
        <v>2.11</v>
      </c>
      <c r="T1395" s="122" t="s">
        <v>322</v>
      </c>
    </row>
    <row r="1396" spans="7:20" s="145" customFormat="1" hidden="1">
      <c r="G1396" s="152"/>
      <c r="M1396" s="114" t="s">
        <v>1989</v>
      </c>
      <c r="N1396" s="118">
        <v>0.3</v>
      </c>
      <c r="O1396" s="118">
        <v>2.4</v>
      </c>
      <c r="P1396" s="119">
        <f t="shared" si="24"/>
        <v>2.0699999999999998</v>
      </c>
      <c r="Q1396" s="120" t="s">
        <v>30</v>
      </c>
      <c r="R1396" s="121" t="s">
        <v>4297</v>
      </c>
      <c r="S1396" s="122">
        <v>2.0699999999999998</v>
      </c>
      <c r="T1396" s="122" t="s">
        <v>141</v>
      </c>
    </row>
    <row r="1397" spans="7:20" s="145" customFormat="1" hidden="1">
      <c r="G1397" s="152"/>
      <c r="M1397" s="114" t="s">
        <v>1990</v>
      </c>
      <c r="N1397" s="118">
        <v>0.3</v>
      </c>
      <c r="O1397" s="118">
        <v>0.5</v>
      </c>
      <c r="P1397" s="119">
        <f t="shared" si="24"/>
        <v>2.06</v>
      </c>
      <c r="Q1397" s="120" t="s">
        <v>30</v>
      </c>
      <c r="R1397" s="121" t="s">
        <v>4538</v>
      </c>
      <c r="S1397" s="122">
        <v>2.06</v>
      </c>
      <c r="T1397" s="122" t="s">
        <v>141</v>
      </c>
    </row>
    <row r="1398" spans="7:20" s="145" customFormat="1" hidden="1">
      <c r="G1398" s="152"/>
      <c r="M1398" s="114" t="s">
        <v>1991</v>
      </c>
      <c r="N1398" s="118">
        <v>0.3</v>
      </c>
      <c r="O1398" s="118" t="s">
        <v>30</v>
      </c>
      <c r="P1398" s="119">
        <f t="shared" si="24"/>
        <v>2.5099999999999998</v>
      </c>
      <c r="Q1398" s="120" t="s">
        <v>30</v>
      </c>
      <c r="R1398" s="121" t="s">
        <v>4563</v>
      </c>
      <c r="S1398" s="122">
        <v>2.5099999999999998</v>
      </c>
      <c r="T1398" s="122" t="s">
        <v>1495</v>
      </c>
    </row>
    <row r="1399" spans="7:20" s="145" customFormat="1" hidden="1">
      <c r="G1399" s="152"/>
      <c r="M1399" s="114" t="s">
        <v>1992</v>
      </c>
      <c r="N1399" s="118">
        <v>0.3</v>
      </c>
      <c r="O1399" s="120" t="s">
        <v>30</v>
      </c>
      <c r="P1399" s="119">
        <f t="shared" si="24"/>
        <v>2.0099999999999998</v>
      </c>
      <c r="Q1399" s="120" t="s">
        <v>30</v>
      </c>
      <c r="R1399" s="121" t="s">
        <v>4540</v>
      </c>
      <c r="S1399" s="122">
        <v>2.0099999999999998</v>
      </c>
      <c r="T1399" s="122" t="s">
        <v>141</v>
      </c>
    </row>
    <row r="1400" spans="7:20" s="145" customFormat="1" hidden="1">
      <c r="G1400" s="152"/>
      <c r="M1400" s="114" t="s">
        <v>1993</v>
      </c>
      <c r="N1400" s="118">
        <v>16.399999999999999</v>
      </c>
      <c r="O1400" s="118">
        <v>2.2999999999999998</v>
      </c>
      <c r="P1400" s="119">
        <f t="shared" si="24"/>
        <v>2.59</v>
      </c>
      <c r="Q1400" s="122" t="s">
        <v>1994</v>
      </c>
      <c r="R1400" s="121" t="s">
        <v>3950</v>
      </c>
      <c r="S1400" s="122">
        <v>2.59</v>
      </c>
      <c r="T1400" s="122" t="s">
        <v>454</v>
      </c>
    </row>
    <row r="1401" spans="7:20" s="145" customFormat="1" hidden="1">
      <c r="G1401" s="152"/>
      <c r="M1401" s="114" t="s">
        <v>1995</v>
      </c>
      <c r="N1401" s="118">
        <v>19</v>
      </c>
      <c r="O1401" s="118">
        <v>0</v>
      </c>
      <c r="P1401" s="119">
        <f t="shared" si="24"/>
        <v>0.7</v>
      </c>
      <c r="Q1401" s="122" t="s">
        <v>1996</v>
      </c>
      <c r="R1401" s="121" t="s">
        <v>4155</v>
      </c>
      <c r="S1401" s="122">
        <v>0.7</v>
      </c>
      <c r="T1401" s="122" t="s">
        <v>254</v>
      </c>
    </row>
    <row r="1402" spans="7:20" s="145" customFormat="1" hidden="1">
      <c r="G1402" s="152"/>
      <c r="M1402" s="114" t="s">
        <v>2097</v>
      </c>
      <c r="N1402" s="118">
        <v>27.7</v>
      </c>
      <c r="O1402" s="118">
        <v>0</v>
      </c>
      <c r="P1402" s="119">
        <f t="shared" si="24"/>
        <v>1.8</v>
      </c>
      <c r="Q1402" s="122" t="s">
        <v>397</v>
      </c>
      <c r="R1402" s="121" t="s">
        <v>4146</v>
      </c>
      <c r="S1402" s="122">
        <v>1.8</v>
      </c>
      <c r="T1402" s="122" t="s">
        <v>543</v>
      </c>
    </row>
    <row r="1403" spans="7:20" s="145" customFormat="1" hidden="1">
      <c r="G1403" s="152"/>
      <c r="M1403" s="114" t="s">
        <v>2098</v>
      </c>
      <c r="N1403" s="118">
        <v>24.3</v>
      </c>
      <c r="O1403" s="118">
        <v>0</v>
      </c>
      <c r="P1403" s="119">
        <f t="shared" si="24"/>
        <v>2.2000000000000002</v>
      </c>
      <c r="Q1403" s="122" t="s">
        <v>2099</v>
      </c>
      <c r="R1403" s="121" t="s">
        <v>4474</v>
      </c>
      <c r="S1403" s="122">
        <v>2.2000000000000002</v>
      </c>
      <c r="T1403" s="122" t="s">
        <v>466</v>
      </c>
    </row>
    <row r="1404" spans="7:20" s="145" customFormat="1" hidden="1">
      <c r="G1404" s="152"/>
      <c r="M1404" s="114" t="s">
        <v>2100</v>
      </c>
      <c r="N1404" s="118">
        <v>17.5</v>
      </c>
      <c r="O1404" s="118">
        <v>0</v>
      </c>
      <c r="P1404" s="119">
        <f t="shared" si="24"/>
        <v>2.7</v>
      </c>
      <c r="Q1404" s="122" t="s">
        <v>961</v>
      </c>
      <c r="R1404" s="121" t="s">
        <v>3916</v>
      </c>
      <c r="S1404" s="122">
        <v>2.7</v>
      </c>
      <c r="T1404" s="122" t="s">
        <v>343</v>
      </c>
    </row>
    <row r="1405" spans="7:20" s="145" customFormat="1" hidden="1">
      <c r="G1405" s="152"/>
      <c r="M1405" s="114" t="s">
        <v>2002</v>
      </c>
      <c r="N1405" s="118">
        <v>14.1</v>
      </c>
      <c r="O1405" s="118">
        <v>0</v>
      </c>
      <c r="P1405" s="119">
        <f t="shared" si="24"/>
        <v>1.3</v>
      </c>
      <c r="Q1405" s="122" t="s">
        <v>240</v>
      </c>
      <c r="R1405" s="121" t="s">
        <v>4270</v>
      </c>
      <c r="S1405" s="122">
        <v>1.3</v>
      </c>
      <c r="T1405" s="122" t="s">
        <v>283</v>
      </c>
    </row>
    <row r="1406" spans="7:20" s="145" customFormat="1" hidden="1">
      <c r="G1406" s="152"/>
      <c r="M1406" s="114" t="s">
        <v>2102</v>
      </c>
      <c r="N1406" s="118">
        <v>28.5</v>
      </c>
      <c r="O1406" s="118">
        <v>0</v>
      </c>
      <c r="P1406" s="119">
        <f t="shared" si="24"/>
        <v>1.6</v>
      </c>
      <c r="Q1406" s="122" t="s">
        <v>397</v>
      </c>
      <c r="R1406" s="121" t="s">
        <v>4556</v>
      </c>
      <c r="S1406" s="122">
        <v>1.6</v>
      </c>
      <c r="T1406" s="122" t="s">
        <v>1146</v>
      </c>
    </row>
    <row r="1407" spans="7:20" s="145" customFormat="1" hidden="1">
      <c r="G1407" s="152"/>
      <c r="M1407" s="114" t="s">
        <v>2103</v>
      </c>
      <c r="N1407" s="118">
        <v>24.5</v>
      </c>
      <c r="O1407" s="118">
        <v>0</v>
      </c>
      <c r="P1407" s="119">
        <f t="shared" si="24"/>
        <v>2.5</v>
      </c>
      <c r="Q1407" s="122" t="s">
        <v>2104</v>
      </c>
      <c r="R1407" s="121" t="s">
        <v>3831</v>
      </c>
      <c r="S1407" s="122">
        <v>2.5</v>
      </c>
      <c r="T1407" s="122" t="s">
        <v>468</v>
      </c>
    </row>
    <row r="1408" spans="7:20" s="145" customFormat="1" hidden="1">
      <c r="G1408" s="152"/>
      <c r="M1408" s="114" t="s">
        <v>2009</v>
      </c>
      <c r="N1408" s="118">
        <v>17.600000000000001</v>
      </c>
      <c r="O1408" s="118">
        <v>0</v>
      </c>
      <c r="P1408" s="119">
        <f t="shared" si="24"/>
        <v>2.5299999999999998</v>
      </c>
      <c r="Q1408" s="122" t="s">
        <v>2108</v>
      </c>
      <c r="R1408" s="121" t="s">
        <v>4028</v>
      </c>
      <c r="S1408" s="122">
        <v>2.5299999999999998</v>
      </c>
      <c r="T1408" s="122" t="s">
        <v>772</v>
      </c>
    </row>
    <row r="1409" spans="7:20" s="145" customFormat="1" hidden="1">
      <c r="G1409" s="152"/>
      <c r="M1409" s="114" t="s">
        <v>1886</v>
      </c>
      <c r="N1409" s="118">
        <v>13.7</v>
      </c>
      <c r="O1409" s="118">
        <v>0</v>
      </c>
      <c r="P1409" s="119">
        <f t="shared" si="24"/>
        <v>1.57</v>
      </c>
      <c r="Q1409" s="122" t="s">
        <v>403</v>
      </c>
      <c r="R1409" s="121" t="s">
        <v>3894</v>
      </c>
      <c r="S1409" s="122">
        <v>1.57</v>
      </c>
      <c r="T1409" s="122" t="s">
        <v>1307</v>
      </c>
    </row>
    <row r="1410" spans="7:20" s="145" customFormat="1" hidden="1">
      <c r="G1410" s="152"/>
      <c r="M1410" s="114" t="s">
        <v>2010</v>
      </c>
      <c r="N1410" s="118">
        <v>16.3</v>
      </c>
      <c r="O1410" s="118">
        <v>0</v>
      </c>
      <c r="P1410" s="119">
        <f t="shared" si="24"/>
        <v>2.35</v>
      </c>
      <c r="Q1410" s="122" t="s">
        <v>1205</v>
      </c>
      <c r="R1410" s="121" t="s">
        <v>4080</v>
      </c>
      <c r="S1410" s="122">
        <v>2.35</v>
      </c>
      <c r="T1410" s="122" t="s">
        <v>497</v>
      </c>
    </row>
    <row r="1411" spans="7:20" s="145" customFormat="1" hidden="1">
      <c r="G1411" s="152"/>
      <c r="M1411" s="114" t="s">
        <v>2011</v>
      </c>
      <c r="N1411" s="118">
        <v>11.9</v>
      </c>
      <c r="O1411" s="118">
        <v>0</v>
      </c>
      <c r="P1411" s="119">
        <f t="shared" si="24"/>
        <v>0.95</v>
      </c>
      <c r="Q1411" s="122" t="s">
        <v>899</v>
      </c>
      <c r="R1411" s="121" t="s">
        <v>4156</v>
      </c>
      <c r="S1411" s="122">
        <v>0.95</v>
      </c>
      <c r="T1411" s="122" t="s">
        <v>1411</v>
      </c>
    </row>
    <row r="1412" spans="7:20" s="145" customFormat="1" hidden="1">
      <c r="G1412" s="152"/>
      <c r="M1412" s="114" t="s">
        <v>2012</v>
      </c>
      <c r="N1412" s="118">
        <v>19.600000000000001</v>
      </c>
      <c r="O1412" s="118">
        <v>0</v>
      </c>
      <c r="P1412" s="119">
        <f t="shared" si="24"/>
        <v>1.63</v>
      </c>
      <c r="Q1412" s="122" t="s">
        <v>681</v>
      </c>
      <c r="R1412" s="121" t="s">
        <v>3911</v>
      </c>
      <c r="S1412" s="122">
        <v>1.63</v>
      </c>
      <c r="T1412" s="122" t="s">
        <v>1244</v>
      </c>
    </row>
    <row r="1413" spans="7:20" s="145" customFormat="1" hidden="1">
      <c r="G1413" s="152"/>
      <c r="M1413" s="114" t="s">
        <v>2013</v>
      </c>
      <c r="N1413" s="118">
        <v>16.2</v>
      </c>
      <c r="O1413" s="118">
        <v>0</v>
      </c>
      <c r="P1413" s="119">
        <f t="shared" si="24"/>
        <v>2.5299999999999998</v>
      </c>
      <c r="Q1413" s="122" t="s">
        <v>2014</v>
      </c>
      <c r="R1413" s="121" t="s">
        <v>4399</v>
      </c>
      <c r="S1413" s="122">
        <v>2.5299999999999998</v>
      </c>
      <c r="T1413" s="122" t="s">
        <v>1626</v>
      </c>
    </row>
    <row r="1414" spans="7:20" s="145" customFormat="1" hidden="1">
      <c r="G1414" s="152"/>
      <c r="M1414" s="114" t="s">
        <v>2015</v>
      </c>
      <c r="N1414" s="118">
        <v>26.7</v>
      </c>
      <c r="O1414" s="118">
        <v>0</v>
      </c>
      <c r="P1414" s="119">
        <f t="shared" si="24"/>
        <v>1.1000000000000001</v>
      </c>
      <c r="Q1414" s="122" t="s">
        <v>2016</v>
      </c>
      <c r="R1414" s="121" t="s">
        <v>4374</v>
      </c>
      <c r="S1414" s="122">
        <v>1.1000000000000001</v>
      </c>
      <c r="T1414" s="122" t="s">
        <v>223</v>
      </c>
    </row>
    <row r="1415" spans="7:20" s="145" customFormat="1" hidden="1">
      <c r="G1415" s="152"/>
      <c r="M1415" s="114" t="s">
        <v>1894</v>
      </c>
      <c r="N1415" s="118">
        <v>22.4</v>
      </c>
      <c r="O1415" s="118">
        <v>0</v>
      </c>
      <c r="P1415" s="119">
        <f t="shared" si="24"/>
        <v>0.8</v>
      </c>
      <c r="Q1415" s="122" t="s">
        <v>1895</v>
      </c>
      <c r="R1415" s="121" t="s">
        <v>4104</v>
      </c>
      <c r="S1415" s="122">
        <v>0.8</v>
      </c>
      <c r="T1415" s="122" t="s">
        <v>332</v>
      </c>
    </row>
    <row r="1416" spans="7:20" s="145" customFormat="1" hidden="1">
      <c r="G1416" s="152"/>
      <c r="M1416" s="114" t="s">
        <v>2019</v>
      </c>
      <c r="N1416" s="118">
        <v>28.1</v>
      </c>
      <c r="O1416" s="118">
        <v>0</v>
      </c>
      <c r="P1416" s="119">
        <f t="shared" si="24"/>
        <v>1.6</v>
      </c>
      <c r="Q1416" s="122" t="s">
        <v>44</v>
      </c>
      <c r="R1416" s="121" t="s">
        <v>4422</v>
      </c>
      <c r="S1416" s="122">
        <v>1.6</v>
      </c>
      <c r="T1416" s="122" t="s">
        <v>797</v>
      </c>
    </row>
    <row r="1417" spans="7:20" s="145" customFormat="1" hidden="1">
      <c r="G1417" s="152"/>
      <c r="M1417" s="114" t="s">
        <v>2020</v>
      </c>
      <c r="N1417" s="118">
        <v>24.7</v>
      </c>
      <c r="O1417" s="118">
        <v>0</v>
      </c>
      <c r="P1417" s="119">
        <f t="shared" si="24"/>
        <v>1.7</v>
      </c>
      <c r="Q1417" s="122" t="s">
        <v>2021</v>
      </c>
      <c r="R1417" s="121" t="s">
        <v>4157</v>
      </c>
      <c r="S1417" s="122">
        <v>1.7</v>
      </c>
      <c r="T1417" s="122" t="s">
        <v>543</v>
      </c>
    </row>
    <row r="1418" spans="7:20" s="145" customFormat="1" hidden="1">
      <c r="G1418" s="152"/>
      <c r="M1418" s="114" t="s">
        <v>1903</v>
      </c>
      <c r="N1418" s="118">
        <v>20.5</v>
      </c>
      <c r="O1418" s="118">
        <v>0</v>
      </c>
      <c r="P1418" s="119">
        <f t="shared" ref="P1418:P1481" si="25">SUM(S1418:T1418)</f>
        <v>2.1</v>
      </c>
      <c r="Q1418" s="122" t="s">
        <v>659</v>
      </c>
      <c r="R1418" s="121" t="s">
        <v>3809</v>
      </c>
      <c r="S1418" s="122">
        <v>2.1</v>
      </c>
      <c r="T1418" s="122" t="s">
        <v>466</v>
      </c>
    </row>
    <row r="1419" spans="7:20" s="145" customFormat="1" hidden="1">
      <c r="G1419" s="152"/>
      <c r="M1419" s="114" t="s">
        <v>2025</v>
      </c>
      <c r="N1419" s="118">
        <v>17.7</v>
      </c>
      <c r="O1419" s="118">
        <v>0</v>
      </c>
      <c r="P1419" s="119">
        <f t="shared" si="25"/>
        <v>1.8</v>
      </c>
      <c r="Q1419" s="122" t="s">
        <v>551</v>
      </c>
      <c r="R1419" s="121" t="s">
        <v>4418</v>
      </c>
      <c r="S1419" s="122">
        <v>1.8</v>
      </c>
      <c r="T1419" s="122" t="s">
        <v>377</v>
      </c>
    </row>
    <row r="1420" spans="7:20" s="145" customFormat="1" hidden="1">
      <c r="G1420" s="152"/>
      <c r="M1420" s="114" t="s">
        <v>2026</v>
      </c>
      <c r="N1420" s="118">
        <v>18.3</v>
      </c>
      <c r="O1420" s="118">
        <v>0</v>
      </c>
      <c r="P1420" s="119">
        <f t="shared" si="25"/>
        <v>2.5</v>
      </c>
      <c r="Q1420" s="122" t="s">
        <v>258</v>
      </c>
      <c r="R1420" s="121" t="s">
        <v>4299</v>
      </c>
      <c r="S1420" s="122">
        <v>2.5</v>
      </c>
      <c r="T1420" s="122" t="s">
        <v>213</v>
      </c>
    </row>
    <row r="1421" spans="7:20" s="145" customFormat="1" hidden="1">
      <c r="G1421" s="152"/>
      <c r="M1421" s="114" t="s">
        <v>2027</v>
      </c>
      <c r="N1421" s="118">
        <v>15.9</v>
      </c>
      <c r="O1421" s="118">
        <v>0</v>
      </c>
      <c r="P1421" s="119">
        <f t="shared" si="25"/>
        <v>2.4</v>
      </c>
      <c r="Q1421" s="122" t="s">
        <v>347</v>
      </c>
      <c r="R1421" s="121" t="s">
        <v>3963</v>
      </c>
      <c r="S1421" s="122">
        <v>2.4</v>
      </c>
      <c r="T1421" s="122" t="s">
        <v>468</v>
      </c>
    </row>
    <row r="1422" spans="7:20" s="145" customFormat="1" hidden="1">
      <c r="G1422" s="152"/>
      <c r="M1422" s="114" t="s">
        <v>2028</v>
      </c>
      <c r="N1422" s="118">
        <v>24.8</v>
      </c>
      <c r="O1422" s="118">
        <v>0</v>
      </c>
      <c r="P1422" s="119">
        <f t="shared" si="25"/>
        <v>2</v>
      </c>
      <c r="Q1422" s="122" t="s">
        <v>1589</v>
      </c>
      <c r="R1422" s="121" t="s">
        <v>4227</v>
      </c>
      <c r="S1422" s="122">
        <v>2</v>
      </c>
      <c r="T1422" s="122" t="s">
        <v>728</v>
      </c>
    </row>
    <row r="1423" spans="7:20" s="145" customFormat="1" hidden="1">
      <c r="G1423" s="152"/>
      <c r="M1423" s="114" t="s">
        <v>2126</v>
      </c>
      <c r="N1423" s="118">
        <v>18.600000000000001</v>
      </c>
      <c r="O1423" s="118">
        <v>0</v>
      </c>
      <c r="P1423" s="119">
        <f t="shared" si="25"/>
        <v>1.51</v>
      </c>
      <c r="Q1423" s="122" t="s">
        <v>347</v>
      </c>
      <c r="R1423" s="121" t="s">
        <v>3949</v>
      </c>
      <c r="S1423" s="122">
        <v>1.51</v>
      </c>
      <c r="T1423" s="122" t="s">
        <v>1307</v>
      </c>
    </row>
    <row r="1424" spans="7:20" s="145" customFormat="1" hidden="1">
      <c r="G1424" s="152"/>
      <c r="M1424" s="114" t="s">
        <v>2241</v>
      </c>
      <c r="N1424" s="118">
        <v>15.4</v>
      </c>
      <c r="O1424" s="118">
        <v>0</v>
      </c>
      <c r="P1424" s="119">
        <f t="shared" si="25"/>
        <v>2.2400000000000002</v>
      </c>
      <c r="Q1424" s="122" t="s">
        <v>2242</v>
      </c>
      <c r="R1424" s="121" t="s">
        <v>4158</v>
      </c>
      <c r="S1424" s="122">
        <v>2.2400000000000002</v>
      </c>
      <c r="T1424" s="122" t="s">
        <v>459</v>
      </c>
    </row>
    <row r="1425" spans="7:20" s="145" customFormat="1" hidden="1">
      <c r="G1425" s="152"/>
      <c r="M1425" s="114" t="s">
        <v>2243</v>
      </c>
      <c r="N1425" s="118">
        <v>13.3</v>
      </c>
      <c r="O1425" s="118">
        <v>0</v>
      </c>
      <c r="P1425" s="119">
        <f t="shared" si="25"/>
        <v>2.23</v>
      </c>
      <c r="Q1425" s="122" t="s">
        <v>2244</v>
      </c>
      <c r="R1425" s="121" t="s">
        <v>4159</v>
      </c>
      <c r="S1425" s="122">
        <v>2.23</v>
      </c>
      <c r="T1425" s="122" t="s">
        <v>774</v>
      </c>
    </row>
    <row r="1426" spans="7:20" s="145" customFormat="1" hidden="1">
      <c r="G1426" s="152"/>
      <c r="M1426" s="114" t="s">
        <v>2245</v>
      </c>
      <c r="N1426" s="118">
        <v>6.5</v>
      </c>
      <c r="O1426" s="118">
        <v>0</v>
      </c>
      <c r="P1426" s="119">
        <f t="shared" si="25"/>
        <v>2.11</v>
      </c>
      <c r="Q1426" s="120" t="s">
        <v>147</v>
      </c>
      <c r="R1426" s="121" t="s">
        <v>4160</v>
      </c>
      <c r="S1426" s="122">
        <v>2.11</v>
      </c>
      <c r="T1426" s="122" t="s">
        <v>1418</v>
      </c>
    </row>
    <row r="1427" spans="7:20" s="145" customFormat="1" hidden="1">
      <c r="G1427" s="152"/>
      <c r="M1427" s="114" t="s">
        <v>2246</v>
      </c>
      <c r="N1427" s="118">
        <v>20.2</v>
      </c>
      <c r="O1427" s="118">
        <v>0</v>
      </c>
      <c r="P1427" s="119">
        <f t="shared" si="25"/>
        <v>1.96</v>
      </c>
      <c r="Q1427" s="122" t="s">
        <v>2247</v>
      </c>
      <c r="R1427" s="121" t="s">
        <v>4230</v>
      </c>
      <c r="S1427" s="122">
        <v>1.96</v>
      </c>
      <c r="T1427" s="122" t="s">
        <v>4019</v>
      </c>
    </row>
    <row r="1428" spans="7:20" s="145" customFormat="1" hidden="1">
      <c r="G1428" s="152"/>
      <c r="M1428" s="114" t="s">
        <v>2249</v>
      </c>
      <c r="N1428" s="118">
        <v>20</v>
      </c>
      <c r="O1428" s="118">
        <v>0</v>
      </c>
      <c r="P1428" s="119">
        <f t="shared" si="25"/>
        <v>2.1</v>
      </c>
      <c r="Q1428" s="120" t="s">
        <v>147</v>
      </c>
      <c r="R1428" s="121" t="s">
        <v>4277</v>
      </c>
      <c r="S1428" s="122">
        <v>2.1</v>
      </c>
      <c r="T1428" s="122" t="s">
        <v>1418</v>
      </c>
    </row>
    <row r="1429" spans="7:20" s="145" customFormat="1" hidden="1">
      <c r="G1429" s="152"/>
      <c r="M1429" s="114" t="s">
        <v>2139</v>
      </c>
      <c r="N1429" s="118">
        <v>28.3</v>
      </c>
      <c r="O1429" s="118">
        <v>0</v>
      </c>
      <c r="P1429" s="119">
        <f t="shared" si="25"/>
        <v>2.4</v>
      </c>
      <c r="Q1429" s="122" t="s">
        <v>44</v>
      </c>
      <c r="R1429" s="121" t="s">
        <v>4161</v>
      </c>
      <c r="S1429" s="122">
        <v>2.4</v>
      </c>
      <c r="T1429" s="122" t="s">
        <v>503</v>
      </c>
    </row>
    <row r="1430" spans="7:20" s="145" customFormat="1" hidden="1">
      <c r="G1430" s="152"/>
      <c r="M1430" s="114" t="s">
        <v>2140</v>
      </c>
      <c r="N1430" s="118">
        <v>23.8</v>
      </c>
      <c r="O1430" s="118">
        <v>0</v>
      </c>
      <c r="P1430" s="119">
        <f t="shared" si="25"/>
        <v>2.1800000000000002</v>
      </c>
      <c r="Q1430" s="122" t="s">
        <v>578</v>
      </c>
      <c r="R1430" s="121" t="s">
        <v>4229</v>
      </c>
      <c r="S1430" s="122">
        <v>2.1800000000000002</v>
      </c>
      <c r="T1430" s="122" t="s">
        <v>1615</v>
      </c>
    </row>
    <row r="1431" spans="7:20" s="145" customFormat="1" hidden="1">
      <c r="G1431" s="152"/>
      <c r="M1431" s="114" t="s">
        <v>2141</v>
      </c>
      <c r="N1431" s="118">
        <v>30.8</v>
      </c>
      <c r="O1431" s="118">
        <v>0</v>
      </c>
      <c r="P1431" s="119">
        <f t="shared" si="25"/>
        <v>2.14</v>
      </c>
      <c r="Q1431" s="122" t="s">
        <v>532</v>
      </c>
      <c r="R1431" s="121" t="s">
        <v>4033</v>
      </c>
      <c r="S1431" s="122">
        <v>2.14</v>
      </c>
      <c r="T1431" s="122" t="s">
        <v>719</v>
      </c>
    </row>
    <row r="1432" spans="7:20" s="145" customFormat="1" hidden="1">
      <c r="G1432" s="152"/>
      <c r="M1432" s="114" t="s">
        <v>2041</v>
      </c>
      <c r="N1432" s="118">
        <v>29.7</v>
      </c>
      <c r="O1432" s="118">
        <v>0</v>
      </c>
      <c r="P1432" s="119">
        <f t="shared" si="25"/>
        <v>1.77</v>
      </c>
      <c r="Q1432" s="122" t="s">
        <v>221</v>
      </c>
      <c r="R1432" s="121" t="s">
        <v>4146</v>
      </c>
      <c r="S1432" s="122">
        <v>1.77</v>
      </c>
      <c r="T1432" s="122" t="s">
        <v>1172</v>
      </c>
    </row>
    <row r="1433" spans="7:20" s="145" customFormat="1" hidden="1">
      <c r="G1433" s="152"/>
      <c r="M1433" s="114" t="s">
        <v>2042</v>
      </c>
      <c r="N1433" s="118">
        <v>29.2</v>
      </c>
      <c r="O1433" s="118">
        <v>0</v>
      </c>
      <c r="P1433" s="119">
        <f t="shared" si="25"/>
        <v>1.98</v>
      </c>
      <c r="Q1433" s="122" t="s">
        <v>553</v>
      </c>
      <c r="R1433" s="121" t="s">
        <v>3738</v>
      </c>
      <c r="S1433" s="122">
        <v>1.98</v>
      </c>
      <c r="T1433" s="122" t="s">
        <v>2603</v>
      </c>
    </row>
    <row r="1434" spans="7:20" s="145" customFormat="1" hidden="1">
      <c r="G1434" s="152"/>
      <c r="M1434" s="114" t="s">
        <v>2043</v>
      </c>
      <c r="N1434" s="118">
        <v>28</v>
      </c>
      <c r="O1434" s="118">
        <v>0</v>
      </c>
      <c r="P1434" s="119">
        <f t="shared" si="25"/>
        <v>2.2200000000000002</v>
      </c>
      <c r="Q1434" s="122" t="s">
        <v>2044</v>
      </c>
      <c r="R1434" s="121" t="s">
        <v>4156</v>
      </c>
      <c r="S1434" s="122">
        <v>2.2200000000000002</v>
      </c>
      <c r="T1434" s="122" t="s">
        <v>234</v>
      </c>
    </row>
    <row r="1435" spans="7:20" s="145" customFormat="1" hidden="1">
      <c r="G1435" s="152"/>
      <c r="M1435" s="114" t="s">
        <v>2045</v>
      </c>
      <c r="N1435" s="118">
        <v>27.3</v>
      </c>
      <c r="O1435" s="118">
        <v>0</v>
      </c>
      <c r="P1435" s="119">
        <f t="shared" si="25"/>
        <v>2.14</v>
      </c>
      <c r="Q1435" s="122" t="s">
        <v>129</v>
      </c>
      <c r="R1435" s="121" t="s">
        <v>4151</v>
      </c>
      <c r="S1435" s="122">
        <v>2.14</v>
      </c>
      <c r="T1435" s="122" t="s">
        <v>737</v>
      </c>
    </row>
    <row r="1436" spans="7:20" s="145" customFormat="1" hidden="1">
      <c r="G1436" s="152"/>
      <c r="M1436" s="114" t="s">
        <v>2046</v>
      </c>
      <c r="N1436" s="118">
        <v>25.6</v>
      </c>
      <c r="O1436" s="118">
        <v>0</v>
      </c>
      <c r="P1436" s="119">
        <f t="shared" si="25"/>
        <v>1.46</v>
      </c>
      <c r="Q1436" s="122" t="s">
        <v>324</v>
      </c>
      <c r="R1436" s="121" t="s">
        <v>3809</v>
      </c>
      <c r="S1436" s="122">
        <v>1.46</v>
      </c>
      <c r="T1436" s="122" t="s">
        <v>1415</v>
      </c>
    </row>
    <row r="1437" spans="7:20" s="145" customFormat="1" hidden="1">
      <c r="G1437" s="152"/>
      <c r="M1437" s="114" t="s">
        <v>2047</v>
      </c>
      <c r="N1437" s="118">
        <v>29.4</v>
      </c>
      <c r="O1437" s="118">
        <v>0</v>
      </c>
      <c r="P1437" s="119">
        <f t="shared" si="25"/>
        <v>2.37</v>
      </c>
      <c r="Q1437" s="122" t="s">
        <v>422</v>
      </c>
      <c r="R1437" s="121" t="s">
        <v>3945</v>
      </c>
      <c r="S1437" s="122">
        <v>2.37</v>
      </c>
      <c r="T1437" s="122" t="s">
        <v>499</v>
      </c>
    </row>
    <row r="1438" spans="7:20" s="145" customFormat="1" hidden="1">
      <c r="G1438" s="152"/>
      <c r="M1438" s="114" t="s">
        <v>2150</v>
      </c>
      <c r="N1438" s="118">
        <v>28.1</v>
      </c>
      <c r="O1438" s="118">
        <v>0</v>
      </c>
      <c r="P1438" s="119">
        <f t="shared" si="25"/>
        <v>0.95</v>
      </c>
      <c r="Q1438" s="122" t="s">
        <v>74</v>
      </c>
      <c r="R1438" s="121" t="s">
        <v>4200</v>
      </c>
      <c r="S1438" s="122">
        <v>0.95</v>
      </c>
      <c r="T1438" s="122" t="s">
        <v>3048</v>
      </c>
    </row>
    <row r="1439" spans="7:20" s="145" customFormat="1" hidden="1">
      <c r="G1439" s="152"/>
      <c r="M1439" s="114" t="s">
        <v>2151</v>
      </c>
      <c r="N1439" s="118">
        <v>20.5</v>
      </c>
      <c r="O1439" s="118">
        <v>0</v>
      </c>
      <c r="P1439" s="119">
        <f t="shared" si="25"/>
        <v>1.6</v>
      </c>
      <c r="Q1439" s="122" t="s">
        <v>556</v>
      </c>
      <c r="R1439" s="121" t="s">
        <v>22</v>
      </c>
      <c r="S1439" s="122">
        <v>1.6</v>
      </c>
      <c r="T1439" s="122" t="s">
        <v>543</v>
      </c>
    </row>
    <row r="1440" spans="7:20" s="145" customFormat="1" hidden="1">
      <c r="G1440" s="152"/>
      <c r="M1440" s="114" t="s">
        <v>2053</v>
      </c>
      <c r="N1440" s="118">
        <v>31.3</v>
      </c>
      <c r="O1440" s="118">
        <v>0</v>
      </c>
      <c r="P1440" s="119">
        <f t="shared" si="25"/>
        <v>1.8</v>
      </c>
      <c r="Q1440" s="122" t="s">
        <v>666</v>
      </c>
      <c r="R1440" s="121" t="s">
        <v>3730</v>
      </c>
      <c r="S1440" s="122">
        <v>1.8</v>
      </c>
      <c r="T1440" s="122" t="s">
        <v>141</v>
      </c>
    </row>
    <row r="1441" spans="7:20" s="145" customFormat="1" hidden="1">
      <c r="G1441" s="152"/>
      <c r="M1441" s="114" t="s">
        <v>2054</v>
      </c>
      <c r="N1441" s="118">
        <v>29.8</v>
      </c>
      <c r="O1441" s="118">
        <v>0</v>
      </c>
      <c r="P1441" s="119">
        <f t="shared" si="25"/>
        <v>1.8</v>
      </c>
      <c r="Q1441" s="122" t="s">
        <v>315</v>
      </c>
      <c r="R1441" s="121" t="s">
        <v>4299</v>
      </c>
      <c r="S1441" s="122">
        <v>1.8</v>
      </c>
      <c r="T1441" s="122" t="s">
        <v>141</v>
      </c>
    </row>
    <row r="1442" spans="7:20" s="145" customFormat="1" hidden="1">
      <c r="G1442" s="152"/>
      <c r="M1442" s="114" t="s">
        <v>2266</v>
      </c>
      <c r="N1442" s="118">
        <v>28.1</v>
      </c>
      <c r="O1442" s="118">
        <v>0</v>
      </c>
      <c r="P1442" s="119">
        <f t="shared" si="25"/>
        <v>2</v>
      </c>
      <c r="Q1442" s="122" t="s">
        <v>2267</v>
      </c>
      <c r="R1442" s="121" t="s">
        <v>4391</v>
      </c>
      <c r="S1442" s="122">
        <v>2</v>
      </c>
      <c r="T1442" s="122" t="s">
        <v>466</v>
      </c>
    </row>
    <row r="1443" spans="7:20" s="145" customFormat="1" hidden="1">
      <c r="G1443" s="152"/>
      <c r="M1443" s="114" t="s">
        <v>2268</v>
      </c>
      <c r="N1443" s="118">
        <v>29.7</v>
      </c>
      <c r="O1443" s="118">
        <v>0</v>
      </c>
      <c r="P1443" s="119">
        <f t="shared" si="25"/>
        <v>1.7</v>
      </c>
      <c r="Q1443" s="122" t="s">
        <v>530</v>
      </c>
      <c r="R1443" s="121" t="s">
        <v>3937</v>
      </c>
      <c r="S1443" s="122">
        <v>1.7</v>
      </c>
      <c r="T1443" s="122" t="s">
        <v>377</v>
      </c>
    </row>
    <row r="1444" spans="7:20" s="145" customFormat="1" hidden="1">
      <c r="G1444" s="152"/>
      <c r="M1444" s="114" t="s">
        <v>2152</v>
      </c>
      <c r="N1444" s="118">
        <v>29.2</v>
      </c>
      <c r="O1444" s="118">
        <v>0</v>
      </c>
      <c r="P1444" s="119">
        <f t="shared" si="25"/>
        <v>2.5</v>
      </c>
      <c r="Q1444" s="122" t="s">
        <v>604</v>
      </c>
      <c r="R1444" s="121" t="s">
        <v>4422</v>
      </c>
      <c r="S1444" s="122">
        <v>2.5</v>
      </c>
      <c r="T1444" s="122" t="s">
        <v>343</v>
      </c>
    </row>
    <row r="1445" spans="7:20" s="145" customFormat="1" hidden="1">
      <c r="G1445" s="152"/>
      <c r="M1445" s="114" t="s">
        <v>2153</v>
      </c>
      <c r="N1445" s="118">
        <v>26.5</v>
      </c>
      <c r="O1445" s="118">
        <v>0</v>
      </c>
      <c r="P1445" s="119">
        <f t="shared" si="25"/>
        <v>2.4</v>
      </c>
      <c r="Q1445" s="122" t="s">
        <v>2154</v>
      </c>
      <c r="R1445" s="121" t="s">
        <v>4162</v>
      </c>
      <c r="S1445" s="122">
        <v>2.4</v>
      </c>
      <c r="T1445" s="122" t="s">
        <v>213</v>
      </c>
    </row>
    <row r="1446" spans="7:20" s="145" customFormat="1" hidden="1">
      <c r="G1446" s="152"/>
      <c r="M1446" s="114" t="s">
        <v>2062</v>
      </c>
      <c r="N1446" s="118">
        <v>21.5</v>
      </c>
      <c r="O1446" s="118">
        <v>0</v>
      </c>
      <c r="P1446" s="119">
        <f t="shared" si="25"/>
        <v>2.4</v>
      </c>
      <c r="Q1446" s="122" t="s">
        <v>805</v>
      </c>
      <c r="R1446" s="121" t="s">
        <v>3732</v>
      </c>
      <c r="S1446" s="122">
        <v>2.4</v>
      </c>
      <c r="T1446" s="122" t="s">
        <v>213</v>
      </c>
    </row>
    <row r="1447" spans="7:20" s="145" customFormat="1" hidden="1">
      <c r="G1447" s="152"/>
      <c r="M1447" s="114" t="s">
        <v>2063</v>
      </c>
      <c r="N1447" s="118">
        <v>17.8</v>
      </c>
      <c r="O1447" s="118">
        <v>0</v>
      </c>
      <c r="P1447" s="119">
        <f t="shared" si="25"/>
        <v>2.4</v>
      </c>
      <c r="Q1447" s="122" t="s">
        <v>514</v>
      </c>
      <c r="R1447" s="121" t="s">
        <v>3932</v>
      </c>
      <c r="S1447" s="122">
        <v>2.4</v>
      </c>
      <c r="T1447" s="122" t="s">
        <v>213</v>
      </c>
    </row>
    <row r="1448" spans="7:20" s="145" customFormat="1" hidden="1">
      <c r="G1448" s="152"/>
      <c r="M1448" s="114" t="s">
        <v>2064</v>
      </c>
      <c r="N1448" s="118">
        <v>32.4</v>
      </c>
      <c r="O1448" s="118">
        <v>0</v>
      </c>
      <c r="P1448" s="119">
        <f t="shared" si="25"/>
        <v>2.52</v>
      </c>
      <c r="Q1448" s="122" t="s">
        <v>315</v>
      </c>
      <c r="R1448" s="121" t="s">
        <v>4299</v>
      </c>
      <c r="S1448" s="122">
        <v>2.52</v>
      </c>
      <c r="T1448" s="122" t="s">
        <v>2803</v>
      </c>
    </row>
    <row r="1449" spans="7:20" s="145" customFormat="1" hidden="1">
      <c r="G1449" s="152"/>
      <c r="M1449" s="114" t="s">
        <v>2065</v>
      </c>
      <c r="N1449" s="118">
        <v>27.5</v>
      </c>
      <c r="O1449" s="118">
        <v>0</v>
      </c>
      <c r="P1449" s="119">
        <f t="shared" si="25"/>
        <v>2.04</v>
      </c>
      <c r="Q1449" s="122" t="s">
        <v>1305</v>
      </c>
      <c r="R1449" s="121" t="s">
        <v>4065</v>
      </c>
      <c r="S1449" s="122">
        <v>2.04</v>
      </c>
      <c r="T1449" s="122" t="s">
        <v>1383</v>
      </c>
    </row>
    <row r="1450" spans="7:20" s="145" customFormat="1" hidden="1">
      <c r="G1450" s="152"/>
      <c r="M1450" s="114" t="s">
        <v>2066</v>
      </c>
      <c r="N1450" s="118">
        <v>22.5</v>
      </c>
      <c r="O1450" s="118">
        <v>0</v>
      </c>
      <c r="P1450" s="119">
        <f t="shared" si="25"/>
        <v>2.0299999999999998</v>
      </c>
      <c r="Q1450" s="122" t="s">
        <v>2154</v>
      </c>
      <c r="R1450" s="121" t="s">
        <v>4233</v>
      </c>
      <c r="S1450" s="122">
        <v>2.0299999999999998</v>
      </c>
      <c r="T1450" s="122" t="s">
        <v>1383</v>
      </c>
    </row>
    <row r="1451" spans="7:20" s="145" customFormat="1" hidden="1">
      <c r="G1451" s="152"/>
      <c r="M1451" s="114" t="s">
        <v>2067</v>
      </c>
      <c r="N1451" s="118">
        <v>18.8</v>
      </c>
      <c r="O1451" s="118">
        <v>0</v>
      </c>
      <c r="P1451" s="119">
        <f t="shared" si="25"/>
        <v>1.94</v>
      </c>
      <c r="Q1451" s="122" t="s">
        <v>240</v>
      </c>
      <c r="R1451" s="121" t="s">
        <v>3908</v>
      </c>
      <c r="S1451" s="122">
        <v>1.94</v>
      </c>
      <c r="T1451" s="122" t="s">
        <v>873</v>
      </c>
    </row>
    <row r="1452" spans="7:20" s="145" customFormat="1" hidden="1">
      <c r="G1452" s="152"/>
      <c r="M1452" s="114" t="s">
        <v>1957</v>
      </c>
      <c r="N1452" s="118">
        <v>17.600000000000001</v>
      </c>
      <c r="O1452" s="118">
        <v>0</v>
      </c>
      <c r="P1452" s="119">
        <f t="shared" si="25"/>
        <v>1.2</v>
      </c>
      <c r="Q1452" s="122" t="s">
        <v>2021</v>
      </c>
      <c r="R1452" s="121" t="s">
        <v>4223</v>
      </c>
      <c r="S1452" s="122">
        <v>1.2</v>
      </c>
      <c r="T1452" s="122" t="s">
        <v>2995</v>
      </c>
    </row>
    <row r="1453" spans="7:20" s="145" customFormat="1" hidden="1">
      <c r="G1453" s="152"/>
      <c r="M1453" s="114" t="s">
        <v>2069</v>
      </c>
      <c r="N1453" s="118">
        <v>13.7</v>
      </c>
      <c r="O1453" s="118">
        <v>0</v>
      </c>
      <c r="P1453" s="119">
        <f t="shared" si="25"/>
        <v>2.15</v>
      </c>
      <c r="Q1453" s="122" t="s">
        <v>274</v>
      </c>
      <c r="R1453" s="121" t="s">
        <v>3944</v>
      </c>
      <c r="S1453" s="122">
        <v>2.15</v>
      </c>
      <c r="T1453" s="122" t="s">
        <v>497</v>
      </c>
    </row>
    <row r="1454" spans="7:20" s="145" customFormat="1" hidden="1">
      <c r="G1454" s="152"/>
      <c r="M1454" s="114" t="s">
        <v>2070</v>
      </c>
      <c r="N1454" s="118">
        <v>34.4</v>
      </c>
      <c r="O1454" s="118">
        <v>0</v>
      </c>
      <c r="P1454" s="119">
        <f t="shared" si="25"/>
        <v>1.72</v>
      </c>
      <c r="Q1454" s="122" t="s">
        <v>2071</v>
      </c>
      <c r="R1454" s="121" t="s">
        <v>4423</v>
      </c>
      <c r="S1454" s="122">
        <v>1.72</v>
      </c>
      <c r="T1454" s="122" t="s">
        <v>141</v>
      </c>
    </row>
    <row r="1455" spans="7:20" s="145" customFormat="1" hidden="1">
      <c r="G1455" s="152"/>
      <c r="M1455" s="114" t="s">
        <v>2072</v>
      </c>
      <c r="N1455" s="118">
        <v>29.1</v>
      </c>
      <c r="O1455" s="118">
        <v>0</v>
      </c>
      <c r="P1455" s="119">
        <f t="shared" si="25"/>
        <v>1.39</v>
      </c>
      <c r="Q1455" s="122" t="s">
        <v>1305</v>
      </c>
      <c r="R1455" s="121" t="s">
        <v>4104</v>
      </c>
      <c r="S1455" s="122">
        <v>1.39</v>
      </c>
      <c r="T1455" s="122" t="s">
        <v>1067</v>
      </c>
    </row>
    <row r="1456" spans="7:20" s="145" customFormat="1" hidden="1">
      <c r="G1456" s="152"/>
      <c r="M1456" s="114" t="s">
        <v>1966</v>
      </c>
      <c r="N1456" s="118">
        <v>22.4</v>
      </c>
      <c r="O1456" s="118">
        <v>0</v>
      </c>
      <c r="P1456" s="119">
        <f t="shared" si="25"/>
        <v>1.8</v>
      </c>
      <c r="Q1456" s="122" t="s">
        <v>1278</v>
      </c>
      <c r="R1456" s="121" t="s">
        <v>4080</v>
      </c>
      <c r="S1456" s="122">
        <v>1.8</v>
      </c>
      <c r="T1456" s="122" t="s">
        <v>728</v>
      </c>
    </row>
    <row r="1457" spans="7:20" s="145" customFormat="1" hidden="1">
      <c r="G1457" s="152"/>
      <c r="M1457" s="114" t="s">
        <v>2074</v>
      </c>
      <c r="N1457" s="118">
        <v>19.3</v>
      </c>
      <c r="O1457" s="118">
        <v>0</v>
      </c>
      <c r="P1457" s="119">
        <f t="shared" si="25"/>
        <v>2.2000000000000002</v>
      </c>
      <c r="Q1457" s="122" t="s">
        <v>532</v>
      </c>
      <c r="R1457" s="121" t="s">
        <v>4276</v>
      </c>
      <c r="S1457" s="122">
        <v>2.2000000000000002</v>
      </c>
      <c r="T1457" s="122" t="s">
        <v>468</v>
      </c>
    </row>
    <row r="1458" spans="7:20" s="145" customFormat="1" hidden="1">
      <c r="G1458" s="152"/>
      <c r="M1458" s="114" t="s">
        <v>2075</v>
      </c>
      <c r="N1458" s="118">
        <v>16.899999999999999</v>
      </c>
      <c r="O1458" s="118">
        <v>0</v>
      </c>
      <c r="P1458" s="119">
        <f t="shared" si="25"/>
        <v>1.2</v>
      </c>
      <c r="Q1458" s="122" t="s">
        <v>2076</v>
      </c>
      <c r="R1458" s="121" t="s">
        <v>4401</v>
      </c>
      <c r="S1458" s="122">
        <v>1.2</v>
      </c>
      <c r="T1458" s="122" t="s">
        <v>661</v>
      </c>
    </row>
    <row r="1459" spans="7:20" s="145" customFormat="1" hidden="1">
      <c r="G1459" s="152"/>
      <c r="M1459" s="114" t="s">
        <v>2077</v>
      </c>
      <c r="N1459" s="118">
        <v>13</v>
      </c>
      <c r="O1459" s="118">
        <v>0</v>
      </c>
      <c r="P1459" s="119">
        <f t="shared" si="25"/>
        <v>2.0099999999999998</v>
      </c>
      <c r="Q1459" s="122" t="s">
        <v>1450</v>
      </c>
      <c r="R1459" s="121" t="s">
        <v>4146</v>
      </c>
      <c r="S1459" s="122">
        <v>2.0099999999999998</v>
      </c>
      <c r="T1459" s="122" t="s">
        <v>737</v>
      </c>
    </row>
    <row r="1460" spans="7:20" s="145" customFormat="1" hidden="1">
      <c r="G1460" s="152"/>
      <c r="M1460" s="114" t="s">
        <v>2078</v>
      </c>
      <c r="N1460" s="118">
        <v>28.2</v>
      </c>
      <c r="O1460" s="118">
        <v>0</v>
      </c>
      <c r="P1460" s="119">
        <f t="shared" si="25"/>
        <v>1.26</v>
      </c>
      <c r="Q1460" s="122" t="s">
        <v>604</v>
      </c>
      <c r="R1460" s="121" t="s">
        <v>3933</v>
      </c>
      <c r="S1460" s="122">
        <v>1.26</v>
      </c>
      <c r="T1460" s="122" t="s">
        <v>2898</v>
      </c>
    </row>
    <row r="1461" spans="7:20" s="145" customFormat="1" hidden="1">
      <c r="G1461" s="152"/>
      <c r="M1461" s="114" t="s">
        <v>2302</v>
      </c>
      <c r="N1461" s="118">
        <v>25.3</v>
      </c>
      <c r="O1461" s="118">
        <v>0</v>
      </c>
      <c r="P1461" s="119">
        <f t="shared" si="25"/>
        <v>1.64</v>
      </c>
      <c r="Q1461" s="122" t="s">
        <v>2303</v>
      </c>
      <c r="R1461" s="121" t="s">
        <v>4319</v>
      </c>
      <c r="S1461" s="122">
        <v>1.64</v>
      </c>
      <c r="T1461" s="122" t="s">
        <v>3159</v>
      </c>
    </row>
    <row r="1462" spans="7:20" s="145" customFormat="1" hidden="1">
      <c r="G1462" s="152"/>
      <c r="M1462" s="114" t="s">
        <v>2304</v>
      </c>
      <c r="N1462" s="118">
        <v>18.7</v>
      </c>
      <c r="O1462" s="118">
        <v>0</v>
      </c>
      <c r="P1462" s="119">
        <f t="shared" si="25"/>
        <v>1.62</v>
      </c>
      <c r="Q1462" s="122" t="s">
        <v>34</v>
      </c>
      <c r="R1462" s="121" t="s">
        <v>3939</v>
      </c>
      <c r="S1462" s="122">
        <v>1.62</v>
      </c>
      <c r="T1462" s="122" t="s">
        <v>2852</v>
      </c>
    </row>
    <row r="1463" spans="7:20" s="145" customFormat="1" hidden="1">
      <c r="G1463" s="152"/>
      <c r="M1463" s="114" t="s">
        <v>2188</v>
      </c>
      <c r="N1463" s="118">
        <v>19.100000000000001</v>
      </c>
      <c r="O1463" s="118">
        <v>0</v>
      </c>
      <c r="P1463" s="119">
        <f t="shared" si="25"/>
        <v>1.92</v>
      </c>
      <c r="Q1463" s="122" t="s">
        <v>32</v>
      </c>
      <c r="R1463" s="121" t="s">
        <v>4025</v>
      </c>
      <c r="S1463" s="122">
        <v>1.92</v>
      </c>
      <c r="T1463" s="122" t="s">
        <v>1383</v>
      </c>
    </row>
    <row r="1464" spans="7:20" s="145" customFormat="1" hidden="1">
      <c r="G1464" s="152"/>
      <c r="M1464" s="114" t="s">
        <v>2305</v>
      </c>
      <c r="N1464" s="118">
        <v>24.4</v>
      </c>
      <c r="O1464" s="118">
        <v>0</v>
      </c>
      <c r="P1464" s="119">
        <f t="shared" si="25"/>
        <v>2.11</v>
      </c>
      <c r="Q1464" s="122" t="s">
        <v>644</v>
      </c>
      <c r="R1464" s="121" t="s">
        <v>3730</v>
      </c>
      <c r="S1464" s="122">
        <v>2.11</v>
      </c>
      <c r="T1464" s="122" t="s">
        <v>1571</v>
      </c>
    </row>
    <row r="1465" spans="7:20" s="145" customFormat="1" hidden="1">
      <c r="G1465" s="152"/>
      <c r="M1465" s="114" t="s">
        <v>2427</v>
      </c>
      <c r="N1465" s="118">
        <v>10.6</v>
      </c>
      <c r="O1465" s="118">
        <v>2.8</v>
      </c>
      <c r="P1465" s="119">
        <f t="shared" si="25"/>
        <v>1.1399999999999999</v>
      </c>
      <c r="Q1465" s="122" t="s">
        <v>2428</v>
      </c>
      <c r="R1465" s="121" t="s">
        <v>4148</v>
      </c>
      <c r="S1465" s="122">
        <v>1.1399999999999999</v>
      </c>
      <c r="T1465" s="122" t="s">
        <v>3815</v>
      </c>
    </row>
    <row r="1466" spans="7:20" s="145" customFormat="1" hidden="1">
      <c r="G1466" s="152"/>
      <c r="M1466" s="114" t="s">
        <v>2528</v>
      </c>
      <c r="N1466" s="118">
        <v>19.399999999999999</v>
      </c>
      <c r="O1466" s="118">
        <v>0</v>
      </c>
      <c r="P1466" s="119">
        <f t="shared" si="25"/>
        <v>2.13</v>
      </c>
      <c r="Q1466" s="122" t="s">
        <v>2308</v>
      </c>
      <c r="R1466" s="121" t="s">
        <v>3937</v>
      </c>
      <c r="S1466" s="122">
        <v>2.13</v>
      </c>
      <c r="T1466" s="122" t="s">
        <v>751</v>
      </c>
    </row>
    <row r="1467" spans="7:20" s="145" customFormat="1" hidden="1">
      <c r="G1467" s="152"/>
      <c r="M1467" s="114" t="s">
        <v>2309</v>
      </c>
      <c r="N1467" s="118">
        <v>18.399999999999999</v>
      </c>
      <c r="O1467" s="118">
        <v>0</v>
      </c>
      <c r="P1467" s="119">
        <f t="shared" si="25"/>
        <v>2.25</v>
      </c>
      <c r="Q1467" s="122" t="s">
        <v>19</v>
      </c>
      <c r="R1467" s="121" t="s">
        <v>4045</v>
      </c>
      <c r="S1467" s="122">
        <v>2.25</v>
      </c>
      <c r="T1467" s="122" t="s">
        <v>213</v>
      </c>
    </row>
    <row r="1468" spans="7:20" s="145" customFormat="1" hidden="1">
      <c r="G1468" s="152"/>
      <c r="M1468" s="114" t="s">
        <v>2191</v>
      </c>
      <c r="N1468" s="118">
        <v>27.9</v>
      </c>
      <c r="O1468" s="118">
        <v>0</v>
      </c>
      <c r="P1468" s="119">
        <f t="shared" si="25"/>
        <v>2.2999999999999998</v>
      </c>
      <c r="Q1468" s="122" t="s">
        <v>185</v>
      </c>
      <c r="R1468" s="121" t="s">
        <v>4079</v>
      </c>
      <c r="S1468" s="120">
        <v>2.2999999999999998</v>
      </c>
      <c r="T1468" s="120" t="s">
        <v>438</v>
      </c>
    </row>
    <row r="1469" spans="7:20" s="145" customFormat="1" hidden="1">
      <c r="G1469" s="152"/>
      <c r="M1469" s="114" t="s">
        <v>2192</v>
      </c>
      <c r="N1469" s="118">
        <v>26.3</v>
      </c>
      <c r="O1469" s="118">
        <v>0</v>
      </c>
      <c r="P1469" s="119">
        <f t="shared" si="25"/>
        <v>1.24</v>
      </c>
      <c r="Q1469" s="122" t="s">
        <v>1761</v>
      </c>
      <c r="R1469" s="121" t="s">
        <v>3779</v>
      </c>
      <c r="S1469" s="122">
        <v>1.24</v>
      </c>
      <c r="T1469" s="122" t="s">
        <v>1485</v>
      </c>
    </row>
    <row r="1470" spans="7:20" s="145" customFormat="1" hidden="1">
      <c r="G1470" s="152"/>
      <c r="M1470" s="114" t="s">
        <v>2092</v>
      </c>
      <c r="N1470" s="118">
        <v>24.4</v>
      </c>
      <c r="O1470" s="118">
        <v>0</v>
      </c>
      <c r="P1470" s="119">
        <f t="shared" si="25"/>
        <v>2.12</v>
      </c>
      <c r="Q1470" s="122" t="s">
        <v>2093</v>
      </c>
      <c r="R1470" s="121" t="s">
        <v>4452</v>
      </c>
      <c r="S1470" s="122">
        <v>2.12</v>
      </c>
      <c r="T1470" s="122" t="s">
        <v>468</v>
      </c>
    </row>
    <row r="1471" spans="7:20" s="145" customFormat="1" hidden="1">
      <c r="G1471" s="152"/>
      <c r="M1471" s="114" t="s">
        <v>2094</v>
      </c>
      <c r="N1471" s="118">
        <v>23.2</v>
      </c>
      <c r="O1471" s="118">
        <v>0</v>
      </c>
      <c r="P1471" s="119">
        <f t="shared" si="25"/>
        <v>1.46</v>
      </c>
      <c r="Q1471" s="122" t="s">
        <v>899</v>
      </c>
      <c r="R1471" s="121" t="s">
        <v>4336</v>
      </c>
      <c r="S1471" s="122">
        <v>1.46</v>
      </c>
      <c r="T1471" s="122" t="s">
        <v>3335</v>
      </c>
    </row>
    <row r="1472" spans="7:20" s="145" customFormat="1" hidden="1">
      <c r="G1472" s="152"/>
      <c r="M1472" s="114" t="s">
        <v>2095</v>
      </c>
      <c r="N1472" s="118">
        <v>28.8</v>
      </c>
      <c r="O1472" s="118">
        <v>0</v>
      </c>
      <c r="P1472" s="119">
        <f t="shared" si="25"/>
        <v>1.6</v>
      </c>
      <c r="Q1472" s="122" t="s">
        <v>556</v>
      </c>
      <c r="R1472" s="121" t="s">
        <v>3913</v>
      </c>
      <c r="S1472" s="122">
        <v>1.6</v>
      </c>
      <c r="T1472" s="122" t="s">
        <v>141</v>
      </c>
    </row>
    <row r="1473" spans="7:20" s="145" customFormat="1" hidden="1">
      <c r="G1473" s="152"/>
      <c r="M1473" s="114" t="s">
        <v>2096</v>
      </c>
      <c r="N1473" s="118">
        <v>28</v>
      </c>
      <c r="O1473" s="118">
        <v>0</v>
      </c>
      <c r="P1473" s="119">
        <f t="shared" si="25"/>
        <v>1.2</v>
      </c>
      <c r="Q1473" s="122" t="s">
        <v>394</v>
      </c>
      <c r="R1473" s="121" t="s">
        <v>3827</v>
      </c>
      <c r="S1473" s="122">
        <v>1.2</v>
      </c>
      <c r="T1473" s="122" t="s">
        <v>1146</v>
      </c>
    </row>
    <row r="1474" spans="7:20" s="145" customFormat="1" hidden="1">
      <c r="G1474" s="152"/>
      <c r="M1474" s="114" t="s">
        <v>2204</v>
      </c>
      <c r="N1474" s="118">
        <v>15</v>
      </c>
      <c r="O1474" s="118">
        <v>0</v>
      </c>
      <c r="P1474" s="119">
        <f t="shared" si="25"/>
        <v>1.5</v>
      </c>
      <c r="Q1474" s="122" t="s">
        <v>666</v>
      </c>
      <c r="R1474" s="121" t="s">
        <v>3919</v>
      </c>
      <c r="S1474" s="122">
        <v>1.5</v>
      </c>
      <c r="T1474" s="122" t="s">
        <v>377</v>
      </c>
    </row>
    <row r="1475" spans="7:20" s="145" customFormat="1" hidden="1">
      <c r="G1475" s="152"/>
      <c r="M1475" s="114" t="s">
        <v>2205</v>
      </c>
      <c r="N1475" s="118">
        <v>30.6</v>
      </c>
      <c r="O1475" s="118">
        <v>0</v>
      </c>
      <c r="P1475" s="119">
        <f t="shared" si="25"/>
        <v>1.6</v>
      </c>
      <c r="Q1475" s="122" t="s">
        <v>602</v>
      </c>
      <c r="R1475" s="121" t="s">
        <v>4099</v>
      </c>
      <c r="S1475" s="122">
        <v>1.6</v>
      </c>
      <c r="T1475" s="122" t="s">
        <v>141</v>
      </c>
    </row>
    <row r="1476" spans="7:20" s="145" customFormat="1" hidden="1">
      <c r="G1476" s="152"/>
      <c r="M1476" s="114" t="s">
        <v>2101</v>
      </c>
      <c r="N1476" s="118">
        <v>29</v>
      </c>
      <c r="O1476" s="118">
        <v>0</v>
      </c>
      <c r="P1476" s="119">
        <f t="shared" si="25"/>
        <v>2.2999999999999998</v>
      </c>
      <c r="Q1476" s="122" t="s">
        <v>397</v>
      </c>
      <c r="R1476" s="121" t="s">
        <v>4129</v>
      </c>
      <c r="S1476" s="122">
        <v>2.2999999999999998</v>
      </c>
      <c r="T1476" s="122" t="s">
        <v>343</v>
      </c>
    </row>
    <row r="1477" spans="7:20" s="145" customFormat="1" hidden="1">
      <c r="G1477" s="152"/>
      <c r="M1477" s="114" t="s">
        <v>2322</v>
      </c>
      <c r="N1477" s="118">
        <v>21.2</v>
      </c>
      <c r="O1477" s="118">
        <v>0</v>
      </c>
      <c r="P1477" s="119">
        <f t="shared" si="25"/>
        <v>2.2000000000000002</v>
      </c>
      <c r="Q1477" s="122" t="s">
        <v>604</v>
      </c>
      <c r="R1477" s="121" t="s">
        <v>4123</v>
      </c>
      <c r="S1477" s="122">
        <v>2.2000000000000002</v>
      </c>
      <c r="T1477" s="122" t="s">
        <v>213</v>
      </c>
    </row>
    <row r="1478" spans="7:20" s="145" customFormat="1" hidden="1">
      <c r="G1478" s="152"/>
      <c r="M1478" s="114" t="s">
        <v>2323</v>
      </c>
      <c r="N1478" s="118">
        <v>31.4</v>
      </c>
      <c r="O1478" s="118">
        <v>0</v>
      </c>
      <c r="P1478" s="119">
        <f t="shared" si="25"/>
        <v>1.65</v>
      </c>
      <c r="Q1478" s="122" t="s">
        <v>32</v>
      </c>
      <c r="R1478" s="121" t="s">
        <v>4453</v>
      </c>
      <c r="S1478" s="122">
        <v>1.65</v>
      </c>
      <c r="T1478" s="122" t="s">
        <v>193</v>
      </c>
    </row>
    <row r="1479" spans="7:20" s="145" customFormat="1" hidden="1">
      <c r="G1479" s="152"/>
      <c r="M1479" s="114" t="s">
        <v>2206</v>
      </c>
      <c r="N1479" s="118">
        <v>26.9</v>
      </c>
      <c r="O1479" s="118">
        <v>0</v>
      </c>
      <c r="P1479" s="119">
        <f t="shared" si="25"/>
        <v>1.37</v>
      </c>
      <c r="Q1479" s="122" t="s">
        <v>2207</v>
      </c>
      <c r="R1479" s="121" t="s">
        <v>4290</v>
      </c>
      <c r="S1479" s="122">
        <v>1.37</v>
      </c>
      <c r="T1479" s="122" t="s">
        <v>543</v>
      </c>
    </row>
    <row r="1480" spans="7:20" s="145" customFormat="1" hidden="1">
      <c r="G1480" s="152"/>
      <c r="M1480" s="114" t="s">
        <v>2109</v>
      </c>
      <c r="N1480" s="118">
        <v>21.2</v>
      </c>
      <c r="O1480" s="118">
        <v>0</v>
      </c>
      <c r="P1480" s="119">
        <f t="shared" si="25"/>
        <v>1.53</v>
      </c>
      <c r="Q1480" s="122" t="s">
        <v>991</v>
      </c>
      <c r="R1480" s="121" t="s">
        <v>4399</v>
      </c>
      <c r="S1480" s="122">
        <v>1.53</v>
      </c>
      <c r="T1480" s="122" t="s">
        <v>3159</v>
      </c>
    </row>
    <row r="1481" spans="7:20" s="145" customFormat="1" hidden="1">
      <c r="G1481" s="152"/>
      <c r="M1481" s="114" t="s">
        <v>2110</v>
      </c>
      <c r="N1481" s="118">
        <v>18.5</v>
      </c>
      <c r="O1481" s="118">
        <v>0</v>
      </c>
      <c r="P1481" s="119">
        <f t="shared" si="25"/>
        <v>1.84</v>
      </c>
      <c r="Q1481" s="122" t="s">
        <v>666</v>
      </c>
      <c r="R1481" s="121" t="s">
        <v>4249</v>
      </c>
      <c r="S1481" s="122">
        <v>1.84</v>
      </c>
      <c r="T1481" s="122" t="s">
        <v>982</v>
      </c>
    </row>
    <row r="1482" spans="7:20" s="145" customFormat="1" hidden="1">
      <c r="G1482" s="152"/>
      <c r="M1482" s="114" t="s">
        <v>2111</v>
      </c>
      <c r="N1482" s="118">
        <v>20.9</v>
      </c>
      <c r="O1482" s="118">
        <v>0</v>
      </c>
      <c r="P1482" s="119">
        <f t="shared" ref="P1482:P1545" si="26">SUM(S1482:T1482)</f>
        <v>2.13</v>
      </c>
      <c r="Q1482" s="122" t="s">
        <v>258</v>
      </c>
      <c r="R1482" s="121" t="s">
        <v>4129</v>
      </c>
      <c r="S1482" s="122">
        <v>2.13</v>
      </c>
      <c r="T1482" s="122" t="s">
        <v>454</v>
      </c>
    </row>
    <row r="1483" spans="7:20" s="145" customFormat="1" hidden="1">
      <c r="G1483" s="152"/>
      <c r="M1483" s="114" t="s">
        <v>2112</v>
      </c>
      <c r="N1483" s="118">
        <v>27.6</v>
      </c>
      <c r="O1483" s="118">
        <v>0</v>
      </c>
      <c r="P1483" s="119">
        <f t="shared" si="26"/>
        <v>1.82</v>
      </c>
      <c r="Q1483" s="122" t="s">
        <v>27</v>
      </c>
      <c r="R1483" s="121" t="s">
        <v>4272</v>
      </c>
      <c r="S1483" s="122">
        <v>1.82</v>
      </c>
      <c r="T1483" s="122" t="s">
        <v>982</v>
      </c>
    </row>
    <row r="1484" spans="7:20" s="145" customFormat="1" hidden="1">
      <c r="G1484" s="152"/>
      <c r="M1484" s="114" t="s">
        <v>2221</v>
      </c>
      <c r="N1484" s="118">
        <v>24.6</v>
      </c>
      <c r="O1484" s="118">
        <v>0</v>
      </c>
      <c r="P1484" s="119">
        <f t="shared" si="26"/>
        <v>1.22</v>
      </c>
      <c r="Q1484" s="122" t="s">
        <v>2017</v>
      </c>
      <c r="R1484" s="121" t="s">
        <v>4478</v>
      </c>
      <c r="S1484" s="122">
        <v>1.22</v>
      </c>
      <c r="T1484" s="122" t="s">
        <v>2555</v>
      </c>
    </row>
    <row r="1485" spans="7:20" s="145" customFormat="1" hidden="1">
      <c r="G1485" s="152"/>
      <c r="M1485" s="114" t="s">
        <v>2018</v>
      </c>
      <c r="N1485" s="118">
        <v>27.1</v>
      </c>
      <c r="O1485" s="118">
        <v>0</v>
      </c>
      <c r="P1485" s="119">
        <f t="shared" si="26"/>
        <v>1.26</v>
      </c>
      <c r="Q1485" s="122" t="s">
        <v>32</v>
      </c>
      <c r="R1485" s="121" t="s">
        <v>3917</v>
      </c>
      <c r="S1485" s="122">
        <v>1.26</v>
      </c>
      <c r="T1485" s="122" t="s">
        <v>1392</v>
      </c>
    </row>
    <row r="1486" spans="7:20" s="145" customFormat="1" hidden="1">
      <c r="G1486" s="152"/>
      <c r="M1486" s="114" t="s">
        <v>2113</v>
      </c>
      <c r="N1486" s="118">
        <v>17.3</v>
      </c>
      <c r="O1486" s="118">
        <v>0</v>
      </c>
      <c r="P1486" s="119">
        <f t="shared" si="26"/>
        <v>1.86</v>
      </c>
      <c r="Q1486" s="122" t="s">
        <v>2114</v>
      </c>
      <c r="R1486" s="121" t="s">
        <v>4227</v>
      </c>
      <c r="S1486" s="122">
        <v>1.86</v>
      </c>
      <c r="T1486" s="122" t="s">
        <v>731</v>
      </c>
    </row>
    <row r="1487" spans="7:20" s="145" customFormat="1" hidden="1">
      <c r="G1487" s="152"/>
      <c r="M1487" s="114" t="s">
        <v>2115</v>
      </c>
      <c r="N1487" s="118">
        <v>12.5</v>
      </c>
      <c r="O1487" s="118">
        <v>0</v>
      </c>
      <c r="P1487" s="119">
        <f t="shared" si="26"/>
        <v>1.6</v>
      </c>
      <c r="Q1487" s="122" t="s">
        <v>19</v>
      </c>
      <c r="R1487" s="121" t="s">
        <v>4151</v>
      </c>
      <c r="S1487" s="122">
        <v>1.6</v>
      </c>
      <c r="T1487" s="122" t="s">
        <v>728</v>
      </c>
    </row>
    <row r="1488" spans="7:20" s="145" customFormat="1" hidden="1">
      <c r="G1488" s="152"/>
      <c r="M1488" s="114" t="s">
        <v>2116</v>
      </c>
      <c r="N1488" s="118">
        <v>23</v>
      </c>
      <c r="O1488" s="118">
        <v>0</v>
      </c>
      <c r="P1488" s="119">
        <f t="shared" si="26"/>
        <v>1.6</v>
      </c>
      <c r="Q1488" s="122" t="s">
        <v>2117</v>
      </c>
      <c r="R1488" s="121" t="s">
        <v>3968</v>
      </c>
      <c r="S1488" s="122">
        <v>1.6</v>
      </c>
      <c r="T1488" s="122" t="s">
        <v>728</v>
      </c>
    </row>
    <row r="1489" spans="7:20" s="145" customFormat="1" hidden="1">
      <c r="G1489" s="152"/>
      <c r="M1489" s="114" t="s">
        <v>2023</v>
      </c>
      <c r="N1489" s="118">
        <v>28.4</v>
      </c>
      <c r="O1489" s="118">
        <v>0</v>
      </c>
      <c r="P1489" s="119">
        <f t="shared" si="26"/>
        <v>1.9</v>
      </c>
      <c r="Q1489" s="122" t="s">
        <v>32</v>
      </c>
      <c r="R1489" s="121" t="s">
        <v>4046</v>
      </c>
      <c r="S1489" s="122">
        <v>1.9</v>
      </c>
      <c r="T1489" s="122" t="s">
        <v>234</v>
      </c>
    </row>
    <row r="1490" spans="7:20" s="145" customFormat="1" hidden="1">
      <c r="G1490" s="152"/>
      <c r="M1490" s="114" t="s">
        <v>2024</v>
      </c>
      <c r="N1490" s="118">
        <v>25.9</v>
      </c>
      <c r="O1490" s="118">
        <v>0</v>
      </c>
      <c r="P1490" s="119">
        <f t="shared" si="26"/>
        <v>1.64</v>
      </c>
      <c r="Q1490" s="122" t="s">
        <v>2122</v>
      </c>
      <c r="R1490" s="121" t="s">
        <v>4403</v>
      </c>
      <c r="S1490" s="122">
        <v>1.64</v>
      </c>
      <c r="T1490" s="122" t="s">
        <v>1149</v>
      </c>
    </row>
    <row r="1491" spans="7:20" s="145" customFormat="1" hidden="1">
      <c r="G1491" s="152"/>
      <c r="M1491" s="114" t="s">
        <v>2123</v>
      </c>
      <c r="N1491" s="118">
        <v>28.5</v>
      </c>
      <c r="O1491" s="118">
        <v>0</v>
      </c>
      <c r="P1491" s="119">
        <f t="shared" si="26"/>
        <v>1.74</v>
      </c>
      <c r="Q1491" s="122" t="s">
        <v>659</v>
      </c>
      <c r="R1491" s="121" t="s">
        <v>4293</v>
      </c>
      <c r="S1491" s="122">
        <v>1.74</v>
      </c>
      <c r="T1491" s="122" t="s">
        <v>977</v>
      </c>
    </row>
    <row r="1492" spans="7:20" s="145" customFormat="1" hidden="1">
      <c r="G1492" s="152"/>
      <c r="M1492" s="114" t="s">
        <v>2124</v>
      </c>
      <c r="N1492" s="118">
        <v>26.2</v>
      </c>
      <c r="O1492" s="118">
        <v>0</v>
      </c>
      <c r="P1492" s="119">
        <f t="shared" si="26"/>
        <v>1.88</v>
      </c>
      <c r="Q1492" s="122" t="s">
        <v>2308</v>
      </c>
      <c r="R1492" s="121" t="s">
        <v>3999</v>
      </c>
      <c r="S1492" s="122">
        <v>1.88</v>
      </c>
      <c r="T1492" s="122" t="s">
        <v>234</v>
      </c>
    </row>
    <row r="1493" spans="7:20" s="145" customFormat="1" hidden="1">
      <c r="G1493" s="152"/>
      <c r="M1493" s="114" t="s">
        <v>2125</v>
      </c>
      <c r="N1493" s="118">
        <v>23.5</v>
      </c>
      <c r="O1493" s="118">
        <v>0</v>
      </c>
      <c r="P1493" s="119">
        <f t="shared" si="26"/>
        <v>2.17</v>
      </c>
      <c r="Q1493" s="122" t="s">
        <v>1074</v>
      </c>
      <c r="R1493" s="121" t="s">
        <v>3903</v>
      </c>
      <c r="S1493" s="122">
        <v>2.17</v>
      </c>
      <c r="T1493" s="122" t="s">
        <v>1619</v>
      </c>
    </row>
    <row r="1494" spans="7:20" s="145" customFormat="1" hidden="1">
      <c r="G1494" s="152"/>
      <c r="M1494" s="114" t="s">
        <v>2240</v>
      </c>
      <c r="N1494" s="118">
        <v>25.1</v>
      </c>
      <c r="O1494" s="118">
        <v>0</v>
      </c>
      <c r="P1494" s="119">
        <f t="shared" si="26"/>
        <v>1.87</v>
      </c>
      <c r="Q1494" s="122" t="s">
        <v>546</v>
      </c>
      <c r="R1494" s="121" t="s">
        <v>3733</v>
      </c>
      <c r="S1494" s="122">
        <v>1.87</v>
      </c>
      <c r="T1494" s="122" t="s">
        <v>450</v>
      </c>
    </row>
    <row r="1495" spans="7:20" s="145" customFormat="1" hidden="1">
      <c r="G1495" s="152"/>
      <c r="M1495" s="114" t="s">
        <v>2368</v>
      </c>
      <c r="N1495" s="118">
        <v>22.9</v>
      </c>
      <c r="O1495" s="118">
        <v>0</v>
      </c>
      <c r="P1495" s="119">
        <f t="shared" si="26"/>
        <v>1.89</v>
      </c>
      <c r="Q1495" s="122" t="s">
        <v>2021</v>
      </c>
      <c r="R1495" s="121" t="s">
        <v>3779</v>
      </c>
      <c r="S1495" s="122">
        <v>1.89</v>
      </c>
      <c r="T1495" s="122" t="s">
        <v>426</v>
      </c>
    </row>
    <row r="1496" spans="7:20" s="145" customFormat="1" hidden="1">
      <c r="G1496" s="152"/>
      <c r="M1496" s="114" t="s">
        <v>2248</v>
      </c>
      <c r="N1496" s="118">
        <v>17.600000000000001</v>
      </c>
      <c r="O1496" s="118">
        <v>0</v>
      </c>
      <c r="P1496" s="119">
        <f t="shared" si="26"/>
        <v>1.89</v>
      </c>
      <c r="Q1496" s="122" t="s">
        <v>805</v>
      </c>
      <c r="R1496" s="121" t="s">
        <v>4046</v>
      </c>
      <c r="S1496" s="122">
        <v>1.89</v>
      </c>
      <c r="T1496" s="122" t="s">
        <v>426</v>
      </c>
    </row>
    <row r="1497" spans="7:20" s="145" customFormat="1" hidden="1">
      <c r="G1497" s="152"/>
      <c r="M1497" s="114" t="s">
        <v>2475</v>
      </c>
      <c r="N1497" s="118">
        <v>14.1</v>
      </c>
      <c r="O1497" s="118">
        <v>0</v>
      </c>
      <c r="P1497" s="119">
        <f t="shared" si="26"/>
        <v>1.93</v>
      </c>
      <c r="Q1497" s="122" t="s">
        <v>245</v>
      </c>
      <c r="R1497" s="121" t="s">
        <v>4559</v>
      </c>
      <c r="S1497" s="122">
        <v>1.93</v>
      </c>
      <c r="T1497" s="122" t="s">
        <v>751</v>
      </c>
    </row>
    <row r="1498" spans="7:20" s="145" customFormat="1" hidden="1">
      <c r="G1498" s="152"/>
      <c r="M1498" s="114" t="s">
        <v>2585</v>
      </c>
      <c r="N1498" s="118">
        <v>27.2</v>
      </c>
      <c r="O1498" s="118">
        <v>0</v>
      </c>
      <c r="P1498" s="119">
        <f t="shared" si="26"/>
        <v>1.6</v>
      </c>
      <c r="Q1498" s="122" t="s">
        <v>2044</v>
      </c>
      <c r="R1498" s="121" t="s">
        <v>4138</v>
      </c>
      <c r="S1498" s="122">
        <v>1.6</v>
      </c>
      <c r="T1498" s="122" t="s">
        <v>1798</v>
      </c>
    </row>
    <row r="1499" spans="7:20" s="145" customFormat="1" hidden="1">
      <c r="G1499" s="152"/>
      <c r="M1499" s="114" t="s">
        <v>2586</v>
      </c>
      <c r="N1499" s="118">
        <v>24.7</v>
      </c>
      <c r="O1499" s="118">
        <v>0</v>
      </c>
      <c r="P1499" s="119">
        <f t="shared" si="26"/>
        <v>1.89</v>
      </c>
      <c r="Q1499" s="122" t="s">
        <v>2108</v>
      </c>
      <c r="R1499" s="121" t="s">
        <v>4219</v>
      </c>
      <c r="S1499" s="122">
        <v>1.89</v>
      </c>
      <c r="T1499" s="122" t="s">
        <v>1571</v>
      </c>
    </row>
    <row r="1500" spans="7:20" s="145" customFormat="1" hidden="1">
      <c r="G1500" s="152"/>
      <c r="M1500" s="114" t="s">
        <v>2476</v>
      </c>
      <c r="N1500" s="118">
        <v>19.5</v>
      </c>
      <c r="O1500" s="118">
        <v>0</v>
      </c>
      <c r="P1500" s="119">
        <f t="shared" si="26"/>
        <v>1.78</v>
      </c>
      <c r="Q1500" s="122" t="s">
        <v>405</v>
      </c>
      <c r="R1500" s="121" t="s">
        <v>4046</v>
      </c>
      <c r="S1500" s="122">
        <v>1.78</v>
      </c>
      <c r="T1500" s="122" t="s">
        <v>731</v>
      </c>
    </row>
    <row r="1501" spans="7:20" s="145" customFormat="1" hidden="1">
      <c r="G1501" s="152"/>
      <c r="M1501" s="114" t="s">
        <v>2477</v>
      </c>
      <c r="N1501" s="118">
        <v>28.7</v>
      </c>
      <c r="O1501" s="118">
        <v>0</v>
      </c>
      <c r="P1501" s="119">
        <f t="shared" si="26"/>
        <v>2.1</v>
      </c>
      <c r="Q1501" s="122" t="s">
        <v>397</v>
      </c>
      <c r="R1501" s="121" t="s">
        <v>3731</v>
      </c>
      <c r="S1501" s="122">
        <v>2.1</v>
      </c>
      <c r="T1501" s="122" t="s">
        <v>343</v>
      </c>
    </row>
    <row r="1502" spans="7:20" s="145" customFormat="1" hidden="1">
      <c r="G1502" s="152"/>
      <c r="M1502" s="114" t="s">
        <v>2369</v>
      </c>
      <c r="N1502" s="118">
        <v>25.7</v>
      </c>
      <c r="O1502" s="118">
        <v>0</v>
      </c>
      <c r="P1502" s="119">
        <f t="shared" si="26"/>
        <v>1.6</v>
      </c>
      <c r="Q1502" s="122" t="s">
        <v>740</v>
      </c>
      <c r="R1502" s="121" t="s">
        <v>3900</v>
      </c>
      <c r="S1502" s="122">
        <v>1.6</v>
      </c>
      <c r="T1502" s="122" t="s">
        <v>466</v>
      </c>
    </row>
    <row r="1503" spans="7:20" s="145" customFormat="1" hidden="1">
      <c r="G1503" s="152"/>
      <c r="M1503" s="114" t="s">
        <v>2142</v>
      </c>
      <c r="N1503" s="118">
        <v>22.5</v>
      </c>
      <c r="O1503" s="118">
        <v>0</v>
      </c>
      <c r="P1503" s="119">
        <f t="shared" si="26"/>
        <v>0.6</v>
      </c>
      <c r="Q1503" s="122" t="s">
        <v>493</v>
      </c>
      <c r="R1503" s="121" t="s">
        <v>3937</v>
      </c>
      <c r="S1503" s="120">
        <v>0.6</v>
      </c>
      <c r="T1503" s="120" t="s">
        <v>223</v>
      </c>
    </row>
    <row r="1504" spans="7:20" s="145" customFormat="1" hidden="1">
      <c r="G1504" s="152"/>
      <c r="M1504" s="114" t="s">
        <v>2143</v>
      </c>
      <c r="N1504" s="118">
        <v>15.1</v>
      </c>
      <c r="O1504" s="118">
        <v>0</v>
      </c>
      <c r="P1504" s="119">
        <f t="shared" si="26"/>
        <v>1.6</v>
      </c>
      <c r="Q1504" s="122" t="s">
        <v>422</v>
      </c>
      <c r="R1504" s="121" t="s">
        <v>4398</v>
      </c>
      <c r="S1504" s="122">
        <v>1.6</v>
      </c>
      <c r="T1504" s="122" t="s">
        <v>466</v>
      </c>
    </row>
    <row r="1505" spans="7:20" s="145" customFormat="1" hidden="1">
      <c r="G1505" s="152"/>
      <c r="M1505" s="114" t="s">
        <v>2144</v>
      </c>
      <c r="N1505" s="118">
        <v>26.6</v>
      </c>
      <c r="O1505" s="118">
        <v>0</v>
      </c>
      <c r="P1505" s="119">
        <f t="shared" si="26"/>
        <v>1.58</v>
      </c>
      <c r="Q1505" s="122" t="s">
        <v>397</v>
      </c>
      <c r="R1505" s="121" t="s">
        <v>4391</v>
      </c>
      <c r="S1505" s="122">
        <v>1.58</v>
      </c>
      <c r="T1505" s="122" t="s">
        <v>875</v>
      </c>
    </row>
    <row r="1506" spans="7:20" s="145" customFormat="1" hidden="1">
      <c r="G1506" s="152"/>
      <c r="M1506" s="114" t="s">
        <v>2145</v>
      </c>
      <c r="N1506" s="118">
        <v>24.4</v>
      </c>
      <c r="O1506" s="118">
        <v>0</v>
      </c>
      <c r="P1506" s="119">
        <f t="shared" si="26"/>
        <v>2</v>
      </c>
      <c r="Q1506" s="122" t="s">
        <v>46</v>
      </c>
      <c r="R1506" s="121" t="s">
        <v>3901</v>
      </c>
      <c r="S1506" s="122">
        <v>2</v>
      </c>
      <c r="T1506" s="122" t="s">
        <v>213</v>
      </c>
    </row>
    <row r="1507" spans="7:20" s="145" customFormat="1" hidden="1">
      <c r="G1507" s="152"/>
      <c r="M1507" s="114" t="s">
        <v>2146</v>
      </c>
      <c r="N1507" s="118">
        <v>11.8</v>
      </c>
      <c r="O1507" s="118">
        <v>9.9</v>
      </c>
      <c r="P1507" s="119">
        <f t="shared" si="26"/>
        <v>1.85</v>
      </c>
      <c r="Q1507" s="122" t="s">
        <v>2147</v>
      </c>
      <c r="R1507" s="121" t="s">
        <v>3970</v>
      </c>
      <c r="S1507" s="122">
        <v>1.85</v>
      </c>
      <c r="T1507" s="122" t="s">
        <v>1495</v>
      </c>
    </row>
    <row r="1508" spans="7:20" s="145" customFormat="1" hidden="1">
      <c r="G1508" s="152"/>
      <c r="M1508" s="114" t="s">
        <v>2148</v>
      </c>
      <c r="N1508" s="118">
        <v>7.3</v>
      </c>
      <c r="O1508" s="118">
        <v>7.4</v>
      </c>
      <c r="P1508" s="119">
        <f t="shared" si="26"/>
        <v>0.45</v>
      </c>
      <c r="Q1508" s="122" t="s">
        <v>2079</v>
      </c>
      <c r="R1508" s="121" t="s">
        <v>3783</v>
      </c>
      <c r="S1508" s="122">
        <v>0.45</v>
      </c>
      <c r="T1508" s="122" t="s">
        <v>335</v>
      </c>
    </row>
    <row r="1509" spans="7:20" s="145" customFormat="1" hidden="1">
      <c r="G1509" s="152"/>
      <c r="M1509" s="114" t="s">
        <v>2149</v>
      </c>
      <c r="N1509" s="118">
        <v>19.7</v>
      </c>
      <c r="O1509" s="118">
        <v>0</v>
      </c>
      <c r="P1509" s="119">
        <f t="shared" si="26"/>
        <v>1.39</v>
      </c>
      <c r="Q1509" s="122" t="s">
        <v>710</v>
      </c>
      <c r="R1509" s="121" t="s">
        <v>3782</v>
      </c>
      <c r="S1509" s="122">
        <v>1.39</v>
      </c>
      <c r="T1509" s="122" t="s">
        <v>2294</v>
      </c>
    </row>
    <row r="1510" spans="7:20" s="145" customFormat="1" hidden="1">
      <c r="G1510" s="152"/>
      <c r="M1510" s="114" t="s">
        <v>2259</v>
      </c>
      <c r="N1510" s="120" t="s">
        <v>30</v>
      </c>
      <c r="O1510" s="118">
        <v>0</v>
      </c>
      <c r="P1510" s="119">
        <f t="shared" si="26"/>
        <v>1.8</v>
      </c>
      <c r="Q1510" s="122" t="s">
        <v>2260</v>
      </c>
      <c r="R1510" s="121" t="s">
        <v>4307</v>
      </c>
      <c r="S1510" s="122">
        <v>1.8</v>
      </c>
      <c r="T1510" s="122" t="s">
        <v>392</v>
      </c>
    </row>
    <row r="1511" spans="7:20" s="145" customFormat="1" hidden="1">
      <c r="G1511" s="152"/>
      <c r="M1511" s="114" t="s">
        <v>2261</v>
      </c>
      <c r="N1511" s="118">
        <v>9.6</v>
      </c>
      <c r="O1511" s="118">
        <v>15.2</v>
      </c>
      <c r="P1511" s="119">
        <f t="shared" si="26"/>
        <v>1.9</v>
      </c>
      <c r="Q1511" s="122" t="s">
        <v>832</v>
      </c>
      <c r="R1511" s="121" t="s">
        <v>3959</v>
      </c>
      <c r="S1511" s="122">
        <v>1.9</v>
      </c>
      <c r="T1511" s="122" t="s">
        <v>1628</v>
      </c>
    </row>
    <row r="1512" spans="7:20" s="145" customFormat="1" hidden="1">
      <c r="G1512" s="152"/>
      <c r="M1512" s="114" t="s">
        <v>2262</v>
      </c>
      <c r="N1512" s="118">
        <v>10.1</v>
      </c>
      <c r="O1512" s="118">
        <v>15.2</v>
      </c>
      <c r="P1512" s="119">
        <f t="shared" si="26"/>
        <v>0.95</v>
      </c>
      <c r="Q1512" s="122" t="s">
        <v>867</v>
      </c>
      <c r="R1512" s="121" t="s">
        <v>3919</v>
      </c>
      <c r="S1512" s="122">
        <v>0.95</v>
      </c>
      <c r="T1512" s="122" t="s">
        <v>210</v>
      </c>
    </row>
    <row r="1513" spans="7:20" s="145" customFormat="1" hidden="1">
      <c r="G1513" s="152"/>
      <c r="M1513" s="114" t="s">
        <v>2263</v>
      </c>
      <c r="N1513" s="118">
        <v>7.4</v>
      </c>
      <c r="O1513" s="118">
        <v>15.7</v>
      </c>
      <c r="P1513" s="119">
        <f t="shared" si="26"/>
        <v>1.6</v>
      </c>
      <c r="Q1513" s="122" t="s">
        <v>558</v>
      </c>
      <c r="R1513" s="121" t="s">
        <v>4250</v>
      </c>
      <c r="S1513" s="122">
        <v>1.6</v>
      </c>
      <c r="T1513" s="122" t="s">
        <v>1418</v>
      </c>
    </row>
    <row r="1514" spans="7:20" s="145" customFormat="1" hidden="1">
      <c r="G1514" s="152"/>
      <c r="M1514" s="114" t="s">
        <v>2264</v>
      </c>
      <c r="N1514" s="118">
        <v>4.2</v>
      </c>
      <c r="O1514" s="118">
        <v>13</v>
      </c>
      <c r="P1514" s="119">
        <f t="shared" si="26"/>
        <v>1.84</v>
      </c>
      <c r="Q1514" s="122" t="s">
        <v>1146</v>
      </c>
      <c r="R1514" s="121" t="s">
        <v>4300</v>
      </c>
      <c r="S1514" s="122">
        <v>1.84</v>
      </c>
      <c r="T1514" s="122" t="s">
        <v>734</v>
      </c>
    </row>
    <row r="1515" spans="7:20" s="145" customFormat="1" hidden="1">
      <c r="G1515" s="152"/>
      <c r="M1515" s="114" t="s">
        <v>2265</v>
      </c>
      <c r="N1515" s="118">
        <v>4.8</v>
      </c>
      <c r="O1515" s="118">
        <v>13.4</v>
      </c>
      <c r="P1515" s="119">
        <f t="shared" si="26"/>
        <v>1.04</v>
      </c>
      <c r="Q1515" s="120" t="s">
        <v>147</v>
      </c>
      <c r="R1515" s="121" t="s">
        <v>3904</v>
      </c>
      <c r="S1515" s="122">
        <v>1.04</v>
      </c>
      <c r="T1515" s="122" t="s">
        <v>797</v>
      </c>
    </row>
    <row r="1516" spans="7:20" s="145" customFormat="1" hidden="1">
      <c r="G1516" s="152"/>
      <c r="M1516" s="114" t="s">
        <v>2389</v>
      </c>
      <c r="N1516" s="118">
        <v>4.8</v>
      </c>
      <c r="O1516" s="118">
        <v>12.4</v>
      </c>
      <c r="P1516" s="119">
        <f t="shared" si="26"/>
        <v>0.99</v>
      </c>
      <c r="Q1516" s="122" t="s">
        <v>254</v>
      </c>
      <c r="R1516" s="121" t="s">
        <v>3960</v>
      </c>
      <c r="S1516" s="122">
        <v>0.99</v>
      </c>
      <c r="T1516" s="122" t="s">
        <v>599</v>
      </c>
    </row>
    <row r="1517" spans="7:20" s="145" customFormat="1" hidden="1">
      <c r="G1517" s="152"/>
      <c r="M1517" s="114" t="s">
        <v>2390</v>
      </c>
      <c r="N1517" s="118">
        <v>2.6</v>
      </c>
      <c r="O1517" s="118">
        <v>12.3</v>
      </c>
      <c r="P1517" s="119">
        <f t="shared" si="26"/>
        <v>1.61</v>
      </c>
      <c r="Q1517" s="122" t="s">
        <v>190</v>
      </c>
      <c r="R1517" s="121" t="s">
        <v>4415</v>
      </c>
      <c r="S1517" s="122">
        <v>1.61</v>
      </c>
      <c r="T1517" s="122" t="s">
        <v>982</v>
      </c>
    </row>
    <row r="1518" spans="7:20" s="145" customFormat="1" hidden="1">
      <c r="G1518" s="152"/>
      <c r="M1518" s="114" t="s">
        <v>2391</v>
      </c>
      <c r="N1518" s="118">
        <v>3.2</v>
      </c>
      <c r="O1518" s="118">
        <v>1.6</v>
      </c>
      <c r="P1518" s="119">
        <f t="shared" si="26"/>
        <v>2</v>
      </c>
      <c r="Q1518" s="120" t="s">
        <v>147</v>
      </c>
      <c r="R1518" s="121" t="s">
        <v>4459</v>
      </c>
      <c r="S1518" s="122">
        <v>2</v>
      </c>
      <c r="T1518" s="122" t="s">
        <v>424</v>
      </c>
    </row>
    <row r="1519" spans="7:20" s="145" customFormat="1" hidden="1">
      <c r="G1519" s="152"/>
      <c r="M1519" s="114" t="s">
        <v>2269</v>
      </c>
      <c r="N1519" s="118">
        <v>4</v>
      </c>
      <c r="O1519" s="118">
        <v>4.5999999999999996</v>
      </c>
      <c r="P1519" s="119">
        <f t="shared" si="26"/>
        <v>1.72</v>
      </c>
      <c r="Q1519" s="122" t="s">
        <v>2270</v>
      </c>
      <c r="R1519" s="121" t="s">
        <v>3995</v>
      </c>
      <c r="S1519" s="122">
        <v>1.72</v>
      </c>
      <c r="T1519" s="122" t="s">
        <v>234</v>
      </c>
    </row>
    <row r="1520" spans="7:20" s="145" customFormat="1" hidden="1">
      <c r="G1520" s="152"/>
      <c r="M1520" s="114" t="s">
        <v>2155</v>
      </c>
      <c r="N1520" s="118">
        <v>4</v>
      </c>
      <c r="O1520" s="118">
        <v>4.5999999999999996</v>
      </c>
      <c r="P1520" s="119">
        <f t="shared" si="26"/>
        <v>1.5</v>
      </c>
      <c r="Q1520" s="122" t="s">
        <v>2156</v>
      </c>
      <c r="R1520" s="121" t="s">
        <v>4549</v>
      </c>
      <c r="S1520" s="122">
        <v>1.5</v>
      </c>
      <c r="T1520" s="122" t="s">
        <v>466</v>
      </c>
    </row>
    <row r="1521" spans="7:20" s="145" customFormat="1" hidden="1">
      <c r="G1521" s="152"/>
      <c r="M1521" s="114" t="s">
        <v>2159</v>
      </c>
      <c r="N1521" s="118">
        <v>4</v>
      </c>
      <c r="O1521" s="118">
        <v>4.5</v>
      </c>
      <c r="P1521" s="119">
        <f t="shared" si="26"/>
        <v>0.9</v>
      </c>
      <c r="Q1521" s="122" t="s">
        <v>2160</v>
      </c>
      <c r="R1521" s="121" t="s">
        <v>4416</v>
      </c>
      <c r="S1521" s="122">
        <v>0.9</v>
      </c>
      <c r="T1521" s="122" t="s">
        <v>1146</v>
      </c>
    </row>
    <row r="1522" spans="7:20" s="145" customFormat="1" hidden="1">
      <c r="G1522" s="152"/>
      <c r="M1522" s="114" t="s">
        <v>2161</v>
      </c>
      <c r="N1522" s="118">
        <v>1.2</v>
      </c>
      <c r="O1522" s="118">
        <v>2.6</v>
      </c>
      <c r="P1522" s="119">
        <f t="shared" si="26"/>
        <v>1.1000000000000001</v>
      </c>
      <c r="Q1522" s="122" t="s">
        <v>166</v>
      </c>
      <c r="R1522" s="121" t="s">
        <v>4225</v>
      </c>
      <c r="S1522" s="122">
        <v>1.1000000000000001</v>
      </c>
      <c r="T1522" s="122" t="s">
        <v>543</v>
      </c>
    </row>
    <row r="1523" spans="7:20" s="145" customFormat="1" hidden="1">
      <c r="G1523" s="152"/>
      <c r="M1523" s="114" t="s">
        <v>2162</v>
      </c>
      <c r="N1523" s="118">
        <v>1.6</v>
      </c>
      <c r="O1523" s="118">
        <v>2.9</v>
      </c>
      <c r="P1523" s="119">
        <f t="shared" si="26"/>
        <v>1.53</v>
      </c>
      <c r="Q1523" s="122" t="s">
        <v>166</v>
      </c>
      <c r="R1523" s="121" t="s">
        <v>3907</v>
      </c>
      <c r="S1523" s="122">
        <v>1.53</v>
      </c>
      <c r="T1523" s="122" t="s">
        <v>924</v>
      </c>
    </row>
    <row r="1524" spans="7:20" s="145" customFormat="1" hidden="1">
      <c r="G1524" s="152"/>
      <c r="M1524" s="114" t="s">
        <v>2163</v>
      </c>
      <c r="N1524" s="118">
        <v>16.899999999999999</v>
      </c>
      <c r="O1524" s="118">
        <v>7.1</v>
      </c>
      <c r="P1524" s="119">
        <f t="shared" si="26"/>
        <v>1.5</v>
      </c>
      <c r="Q1524" s="122" t="s">
        <v>857</v>
      </c>
      <c r="R1524" s="121" t="s">
        <v>4450</v>
      </c>
      <c r="S1524" s="122">
        <v>1.5</v>
      </c>
      <c r="T1524" s="122" t="s">
        <v>466</v>
      </c>
    </row>
    <row r="1525" spans="7:20" s="145" customFormat="1" hidden="1">
      <c r="G1525" s="152"/>
      <c r="M1525" s="114" t="s">
        <v>2164</v>
      </c>
      <c r="N1525" s="118">
        <v>0.6</v>
      </c>
      <c r="O1525" s="118">
        <v>58.4</v>
      </c>
      <c r="P1525" s="119">
        <f t="shared" si="26"/>
        <v>1.4</v>
      </c>
      <c r="Q1525" s="122" t="s">
        <v>1507</v>
      </c>
      <c r="R1525" s="121" t="s">
        <v>4263</v>
      </c>
      <c r="S1525" s="122">
        <v>1.4</v>
      </c>
      <c r="T1525" s="122" t="s">
        <v>728</v>
      </c>
    </row>
    <row r="1526" spans="7:20" s="145" customFormat="1" hidden="1">
      <c r="G1526" s="152"/>
      <c r="M1526" s="114" t="s">
        <v>2165</v>
      </c>
      <c r="N1526" s="118">
        <v>4.2</v>
      </c>
      <c r="O1526" s="118">
        <v>50.7</v>
      </c>
      <c r="P1526" s="119">
        <f t="shared" si="26"/>
        <v>2</v>
      </c>
      <c r="Q1526" s="122" t="s">
        <v>162</v>
      </c>
      <c r="R1526" s="121" t="s">
        <v>4478</v>
      </c>
      <c r="S1526" s="122">
        <v>2</v>
      </c>
      <c r="T1526" s="122" t="s">
        <v>343</v>
      </c>
    </row>
    <row r="1527" spans="7:20" s="145" customFormat="1" hidden="1">
      <c r="G1527" s="152"/>
      <c r="M1527" s="114" t="s">
        <v>2166</v>
      </c>
      <c r="N1527" s="118">
        <v>0.3</v>
      </c>
      <c r="O1527" s="118">
        <v>1.6</v>
      </c>
      <c r="P1527" s="119">
        <f t="shared" si="26"/>
        <v>2</v>
      </c>
      <c r="Q1527" s="120" t="s">
        <v>30</v>
      </c>
      <c r="R1527" s="121" t="s">
        <v>4464</v>
      </c>
      <c r="S1527" s="122">
        <v>2</v>
      </c>
      <c r="T1527" s="122" t="s">
        <v>343</v>
      </c>
    </row>
    <row r="1528" spans="7:20" s="145" customFormat="1" hidden="1">
      <c r="G1528" s="152"/>
      <c r="M1528" s="114" t="s">
        <v>2167</v>
      </c>
      <c r="N1528" s="118">
        <v>0.1</v>
      </c>
      <c r="O1528" s="118">
        <v>0.6</v>
      </c>
      <c r="P1528" s="119">
        <f t="shared" si="26"/>
        <v>1.7</v>
      </c>
      <c r="Q1528" s="120" t="s">
        <v>30</v>
      </c>
      <c r="R1528" s="121" t="s">
        <v>4539</v>
      </c>
      <c r="S1528" s="122">
        <v>1.7</v>
      </c>
      <c r="T1528" s="122" t="s">
        <v>234</v>
      </c>
    </row>
    <row r="1529" spans="7:20" s="145" customFormat="1" hidden="1">
      <c r="G1529" s="152"/>
      <c r="M1529" s="114" t="s">
        <v>2283</v>
      </c>
      <c r="N1529" s="118">
        <v>1.5</v>
      </c>
      <c r="O1529" s="120" t="s">
        <v>147</v>
      </c>
      <c r="P1529" s="119">
        <f t="shared" si="26"/>
        <v>1.6</v>
      </c>
      <c r="Q1529" s="122" t="s">
        <v>166</v>
      </c>
      <c r="R1529" s="120" t="s">
        <v>147</v>
      </c>
      <c r="S1529" s="122">
        <v>1.6</v>
      </c>
      <c r="T1529" s="122" t="s">
        <v>719</v>
      </c>
    </row>
    <row r="1530" spans="7:20" s="145" customFormat="1" hidden="1">
      <c r="G1530" s="152"/>
      <c r="M1530" s="114" t="s">
        <v>2284</v>
      </c>
      <c r="N1530" s="118">
        <v>21.5</v>
      </c>
      <c r="O1530" s="118">
        <v>0</v>
      </c>
      <c r="P1530" s="119">
        <f t="shared" si="26"/>
        <v>1.6</v>
      </c>
      <c r="Q1530" s="122" t="s">
        <v>940</v>
      </c>
      <c r="R1530" s="121" t="s">
        <v>3773</v>
      </c>
      <c r="S1530" s="122">
        <v>1.6</v>
      </c>
      <c r="T1530" s="122" t="s">
        <v>719</v>
      </c>
    </row>
    <row r="1531" spans="7:20" s="145" customFormat="1" hidden="1">
      <c r="G1531" s="152"/>
      <c r="M1531" s="114" t="s">
        <v>2285</v>
      </c>
      <c r="N1531" s="118">
        <v>16.7</v>
      </c>
      <c r="O1531" s="118">
        <v>0</v>
      </c>
      <c r="P1531" s="119">
        <f t="shared" si="26"/>
        <v>2.0099999999999998</v>
      </c>
      <c r="Q1531" s="122" t="s">
        <v>940</v>
      </c>
      <c r="R1531" s="121" t="s">
        <v>4256</v>
      </c>
      <c r="S1531" s="122">
        <v>2.0099999999999998</v>
      </c>
      <c r="T1531" s="122" t="s">
        <v>1619</v>
      </c>
    </row>
    <row r="1532" spans="7:20" s="145" customFormat="1" hidden="1">
      <c r="G1532" s="152"/>
      <c r="M1532" s="114" t="s">
        <v>2068</v>
      </c>
      <c r="N1532" s="118">
        <v>21.7</v>
      </c>
      <c r="O1532" s="118">
        <v>0</v>
      </c>
      <c r="P1532" s="119">
        <f t="shared" si="26"/>
        <v>2.0099999999999998</v>
      </c>
      <c r="Q1532" s="122" t="s">
        <v>954</v>
      </c>
      <c r="R1532" s="121" t="s">
        <v>3898</v>
      </c>
      <c r="S1532" s="122">
        <v>2.0099999999999998</v>
      </c>
      <c r="T1532" s="122" t="s">
        <v>956</v>
      </c>
    </row>
    <row r="1533" spans="7:20" s="145" customFormat="1" hidden="1">
      <c r="G1533" s="152"/>
      <c r="M1533" s="114" t="s">
        <v>2168</v>
      </c>
      <c r="N1533" s="118">
        <v>16.7</v>
      </c>
      <c r="O1533" s="118">
        <v>0</v>
      </c>
      <c r="P1533" s="119">
        <f t="shared" si="26"/>
        <v>1.77</v>
      </c>
      <c r="Q1533" s="122" t="s">
        <v>940</v>
      </c>
      <c r="R1533" s="121" t="s">
        <v>4256</v>
      </c>
      <c r="S1533" s="122">
        <v>1.77</v>
      </c>
      <c r="T1533" s="122" t="s">
        <v>628</v>
      </c>
    </row>
    <row r="1534" spans="7:20" s="145" customFormat="1" hidden="1">
      <c r="G1534" s="152"/>
      <c r="M1534" s="114" t="s">
        <v>2169</v>
      </c>
      <c r="N1534" s="118">
        <v>16</v>
      </c>
      <c r="O1534" s="118">
        <v>14.7</v>
      </c>
      <c r="P1534" s="119">
        <f t="shared" si="26"/>
        <v>1.74</v>
      </c>
      <c r="Q1534" s="122" t="s">
        <v>418</v>
      </c>
      <c r="R1534" s="121" t="s">
        <v>4155</v>
      </c>
      <c r="S1534" s="122">
        <v>1.74</v>
      </c>
      <c r="T1534" s="122" t="s">
        <v>734</v>
      </c>
    </row>
    <row r="1535" spans="7:20" s="145" customFormat="1" hidden="1">
      <c r="G1535" s="152"/>
      <c r="M1535" s="114" t="s">
        <v>2170</v>
      </c>
      <c r="N1535" s="120" t="s">
        <v>30</v>
      </c>
      <c r="O1535" s="118">
        <v>5.8</v>
      </c>
      <c r="P1535" s="119">
        <f t="shared" si="26"/>
        <v>1.54</v>
      </c>
      <c r="Q1535" s="122" t="s">
        <v>418</v>
      </c>
      <c r="R1535" s="121" t="s">
        <v>3907</v>
      </c>
      <c r="S1535" s="122">
        <v>1.54</v>
      </c>
      <c r="T1535" s="122" t="s">
        <v>719</v>
      </c>
    </row>
    <row r="1536" spans="7:20" s="145" customFormat="1" hidden="1">
      <c r="G1536" s="152"/>
      <c r="M1536" s="114" t="s">
        <v>2171</v>
      </c>
      <c r="N1536" s="118" t="s">
        <v>30</v>
      </c>
      <c r="O1536" s="118">
        <v>16.7</v>
      </c>
      <c r="P1536" s="119">
        <f t="shared" si="26"/>
        <v>1.77</v>
      </c>
      <c r="Q1536" s="120" t="s">
        <v>30</v>
      </c>
      <c r="R1536" s="121" t="s">
        <v>4226</v>
      </c>
      <c r="S1536" s="122">
        <v>1.77</v>
      </c>
      <c r="T1536" s="122" t="s">
        <v>1628</v>
      </c>
    </row>
    <row r="1537" spans="7:20" s="145" customFormat="1" hidden="1">
      <c r="G1537" s="152"/>
      <c r="M1537" s="114" t="s">
        <v>2073</v>
      </c>
      <c r="N1537" s="118">
        <v>0.5</v>
      </c>
      <c r="O1537" s="118">
        <v>1.4</v>
      </c>
      <c r="P1537" s="119">
        <f t="shared" si="26"/>
        <v>1.29</v>
      </c>
      <c r="Q1537" s="122" t="s">
        <v>166</v>
      </c>
      <c r="R1537" s="121" t="s">
        <v>4392</v>
      </c>
      <c r="S1537" s="122">
        <v>1.29</v>
      </c>
      <c r="T1537" s="122" t="s">
        <v>3266</v>
      </c>
    </row>
    <row r="1538" spans="7:20" s="145" customFormat="1" hidden="1">
      <c r="G1538" s="152"/>
      <c r="M1538" s="114" t="s">
        <v>2176</v>
      </c>
      <c r="N1538" s="118">
        <v>0.8</v>
      </c>
      <c r="O1538" s="118">
        <v>2.2000000000000002</v>
      </c>
      <c r="P1538" s="119">
        <f t="shared" si="26"/>
        <v>1.0900000000000001</v>
      </c>
      <c r="Q1538" s="122" t="s">
        <v>166</v>
      </c>
      <c r="R1538" s="121" t="s">
        <v>4376</v>
      </c>
      <c r="S1538" s="122">
        <v>1.0900000000000001</v>
      </c>
      <c r="T1538" s="122" t="s">
        <v>3335</v>
      </c>
    </row>
    <row r="1539" spans="7:20" s="145" customFormat="1" hidden="1">
      <c r="G1539" s="152"/>
      <c r="M1539" s="114" t="s">
        <v>2177</v>
      </c>
      <c r="N1539" s="118">
        <v>1</v>
      </c>
      <c r="O1539" s="118">
        <v>3.2</v>
      </c>
      <c r="P1539" s="119">
        <f t="shared" si="26"/>
        <v>1.69</v>
      </c>
      <c r="Q1539" s="122" t="s">
        <v>166</v>
      </c>
      <c r="R1539" s="121" t="s">
        <v>4296</v>
      </c>
      <c r="S1539" s="122">
        <v>1.69</v>
      </c>
      <c r="T1539" s="122" t="s">
        <v>1495</v>
      </c>
    </row>
    <row r="1540" spans="7:20" s="145" customFormat="1" hidden="1">
      <c r="G1540" s="152"/>
      <c r="M1540" s="114" t="s">
        <v>2178</v>
      </c>
      <c r="N1540" s="118">
        <v>10.6</v>
      </c>
      <c r="O1540" s="118">
        <v>18.8</v>
      </c>
      <c r="P1540" s="119">
        <f t="shared" si="26"/>
        <v>1.85</v>
      </c>
      <c r="Q1540" s="122" t="s">
        <v>452</v>
      </c>
      <c r="R1540" s="121" t="s">
        <v>3949</v>
      </c>
      <c r="S1540" s="122">
        <v>1.85</v>
      </c>
      <c r="T1540" s="122" t="s">
        <v>799</v>
      </c>
    </row>
    <row r="1541" spans="7:20" s="145" customFormat="1" hidden="1">
      <c r="G1541" s="152"/>
      <c r="M1541" s="114" t="s">
        <v>2179</v>
      </c>
      <c r="N1541" s="118">
        <v>10.8</v>
      </c>
      <c r="O1541" s="118">
        <v>17.600000000000001</v>
      </c>
      <c r="P1541" s="119">
        <f t="shared" si="26"/>
        <v>1.73</v>
      </c>
      <c r="Q1541" s="122" t="s">
        <v>670</v>
      </c>
      <c r="R1541" s="121" t="s">
        <v>4138</v>
      </c>
      <c r="S1541" s="122">
        <v>1.73</v>
      </c>
      <c r="T1541" s="122" t="s">
        <v>628</v>
      </c>
    </row>
    <row r="1542" spans="7:20" s="145" customFormat="1" hidden="1">
      <c r="G1542" s="152"/>
      <c r="M1542" s="114" t="s">
        <v>2180</v>
      </c>
      <c r="N1542" s="118">
        <v>5.3</v>
      </c>
      <c r="O1542" s="118">
        <v>18.600000000000001</v>
      </c>
      <c r="P1542" s="119">
        <f t="shared" si="26"/>
        <v>1</v>
      </c>
      <c r="Q1542" s="122" t="s">
        <v>468</v>
      </c>
      <c r="R1542" s="121" t="s">
        <v>4447</v>
      </c>
      <c r="S1542" s="122">
        <v>1</v>
      </c>
      <c r="T1542" s="122" t="s">
        <v>543</v>
      </c>
    </row>
    <row r="1543" spans="7:20" s="145" customFormat="1" hidden="1">
      <c r="G1543" s="152"/>
      <c r="M1543" s="114" t="s">
        <v>2181</v>
      </c>
      <c r="N1543" s="118">
        <v>5.0999999999999996</v>
      </c>
      <c r="O1543" s="118">
        <v>25.2</v>
      </c>
      <c r="P1543" s="119">
        <f t="shared" si="26"/>
        <v>1.1000000000000001</v>
      </c>
      <c r="Q1543" s="122" t="s">
        <v>1619</v>
      </c>
      <c r="R1543" s="121" t="s">
        <v>4031</v>
      </c>
      <c r="S1543" s="120">
        <v>1.1000000000000001</v>
      </c>
      <c r="T1543" s="120" t="s">
        <v>377</v>
      </c>
    </row>
    <row r="1544" spans="7:20" s="145" customFormat="1" hidden="1">
      <c r="G1544" s="152"/>
      <c r="M1544" s="114" t="s">
        <v>2300</v>
      </c>
      <c r="N1544" s="118">
        <v>5.5</v>
      </c>
      <c r="O1544" s="118">
        <v>24.1</v>
      </c>
      <c r="P1544" s="119">
        <f t="shared" si="26"/>
        <v>1.3</v>
      </c>
      <c r="Q1544" s="122" t="s">
        <v>381</v>
      </c>
      <c r="R1544" s="121" t="s">
        <v>4031</v>
      </c>
      <c r="S1544" s="122">
        <v>1.3</v>
      </c>
      <c r="T1544" s="122" t="s">
        <v>728</v>
      </c>
    </row>
    <row r="1545" spans="7:20" s="145" customFormat="1" hidden="1">
      <c r="G1545" s="152"/>
      <c r="M1545" s="114" t="s">
        <v>2301</v>
      </c>
      <c r="N1545" s="118">
        <v>8.5</v>
      </c>
      <c r="O1545" s="118">
        <v>24.2</v>
      </c>
      <c r="P1545" s="119">
        <f t="shared" si="26"/>
        <v>1.87</v>
      </c>
      <c r="Q1545" s="122" t="s">
        <v>857</v>
      </c>
      <c r="R1545" s="121" t="s">
        <v>3734</v>
      </c>
      <c r="S1545" s="122">
        <v>1.87</v>
      </c>
      <c r="T1545" s="122" t="s">
        <v>424</v>
      </c>
    </row>
    <row r="1546" spans="7:20" s="145" customFormat="1" hidden="1">
      <c r="G1546" s="152"/>
      <c r="M1546" s="114" t="s">
        <v>2424</v>
      </c>
      <c r="N1546" s="118">
        <v>6.9</v>
      </c>
      <c r="O1546" s="118">
        <v>29.1</v>
      </c>
      <c r="P1546" s="119">
        <f t="shared" ref="P1546:P1609" si="27">SUM(S1546:T1546)</f>
        <v>1.9</v>
      </c>
      <c r="Q1546" s="122" t="s">
        <v>1626</v>
      </c>
      <c r="R1546" s="121" t="s">
        <v>4128</v>
      </c>
      <c r="S1546" s="122">
        <v>1.9</v>
      </c>
      <c r="T1546" s="122" t="s">
        <v>343</v>
      </c>
    </row>
    <row r="1547" spans="7:20" s="145" customFormat="1" hidden="1">
      <c r="G1547" s="152"/>
      <c r="M1547" s="114" t="s">
        <v>2425</v>
      </c>
      <c r="N1547" s="118">
        <v>7.7</v>
      </c>
      <c r="O1547" s="118">
        <v>21.9</v>
      </c>
      <c r="P1547" s="119">
        <f t="shared" si="27"/>
        <v>1.9</v>
      </c>
      <c r="Q1547" s="122" t="s">
        <v>468</v>
      </c>
      <c r="R1547" s="121" t="s">
        <v>3918</v>
      </c>
      <c r="S1547" s="122">
        <v>1.9</v>
      </c>
      <c r="T1547" s="122" t="s">
        <v>343</v>
      </c>
    </row>
    <row r="1548" spans="7:20" s="145" customFormat="1" hidden="1">
      <c r="G1548" s="152"/>
      <c r="M1548" s="114" t="s">
        <v>2426</v>
      </c>
      <c r="N1548" s="118">
        <v>8.1999999999999993</v>
      </c>
      <c r="O1548" s="118">
        <v>20.3</v>
      </c>
      <c r="P1548" s="119">
        <f t="shared" si="27"/>
        <v>1.81</v>
      </c>
      <c r="Q1548" s="122" t="s">
        <v>719</v>
      </c>
      <c r="R1548" s="121" t="s">
        <v>3908</v>
      </c>
      <c r="S1548" s="122">
        <v>1.81</v>
      </c>
      <c r="T1548" s="122" t="s">
        <v>381</v>
      </c>
    </row>
    <row r="1549" spans="7:20" s="145" customFormat="1" hidden="1">
      <c r="G1549" s="152"/>
      <c r="M1549" s="114" t="s">
        <v>2640</v>
      </c>
      <c r="N1549" s="118">
        <v>8.8000000000000007</v>
      </c>
      <c r="O1549" s="118">
        <v>16.899999999999999</v>
      </c>
      <c r="P1549" s="119">
        <f t="shared" si="27"/>
        <v>1.4</v>
      </c>
      <c r="Q1549" s="122" t="s">
        <v>166</v>
      </c>
      <c r="R1549" s="121" t="s">
        <v>3910</v>
      </c>
      <c r="S1549" s="122">
        <v>1.4</v>
      </c>
      <c r="T1549" s="122" t="s">
        <v>466</v>
      </c>
    </row>
    <row r="1550" spans="7:20" s="145" customFormat="1" hidden="1">
      <c r="G1550" s="152"/>
      <c r="M1550" s="114" t="s">
        <v>2641</v>
      </c>
      <c r="N1550" s="118">
        <v>24.3</v>
      </c>
      <c r="O1550" s="118">
        <v>48.8</v>
      </c>
      <c r="P1550" s="119">
        <f t="shared" si="27"/>
        <v>1.2</v>
      </c>
      <c r="Q1550" s="122" t="s">
        <v>343</v>
      </c>
      <c r="R1550" s="121" t="s">
        <v>4222</v>
      </c>
      <c r="S1550" s="122">
        <v>1.2</v>
      </c>
      <c r="T1550" s="122" t="s">
        <v>586</v>
      </c>
    </row>
    <row r="1551" spans="7:20" s="145" customFormat="1" hidden="1">
      <c r="G1551" s="152"/>
      <c r="M1551" s="114" t="s">
        <v>2529</v>
      </c>
      <c r="N1551" s="118">
        <v>7.6</v>
      </c>
      <c r="O1551" s="118">
        <v>17.5</v>
      </c>
      <c r="P1551" s="119">
        <f t="shared" si="27"/>
        <v>0.72</v>
      </c>
      <c r="Q1551" s="120" t="s">
        <v>30</v>
      </c>
      <c r="R1551" s="121" t="s">
        <v>4051</v>
      </c>
      <c r="S1551" s="122">
        <v>0.72</v>
      </c>
      <c r="T1551" s="122" t="s">
        <v>566</v>
      </c>
    </row>
    <row r="1552" spans="7:20" s="145" customFormat="1" hidden="1">
      <c r="G1552" s="152"/>
      <c r="M1552" s="114" t="s">
        <v>2530</v>
      </c>
      <c r="N1552" s="118">
        <v>23.8</v>
      </c>
      <c r="O1552" s="118">
        <v>56.3</v>
      </c>
      <c r="P1552" s="119">
        <f t="shared" si="27"/>
        <v>1.62</v>
      </c>
      <c r="Q1552" s="122" t="s">
        <v>343</v>
      </c>
      <c r="R1552" s="121" t="s">
        <v>4335</v>
      </c>
      <c r="S1552" s="122">
        <v>1.62</v>
      </c>
      <c r="T1552" s="122" t="s">
        <v>426</v>
      </c>
    </row>
    <row r="1553" spans="7:20" s="145" customFormat="1" hidden="1">
      <c r="G1553" s="152"/>
      <c r="M1553" s="114" t="s">
        <v>2193</v>
      </c>
      <c r="N1553" s="118">
        <v>1.2</v>
      </c>
      <c r="O1553" s="118">
        <v>1.4</v>
      </c>
      <c r="P1553" s="119">
        <f t="shared" si="27"/>
        <v>1.62</v>
      </c>
      <c r="Q1553" s="122" t="s">
        <v>304</v>
      </c>
      <c r="R1553" s="121" t="s">
        <v>4294</v>
      </c>
      <c r="S1553" s="122">
        <v>1.62</v>
      </c>
      <c r="T1553" s="122" t="s">
        <v>426</v>
      </c>
    </row>
    <row r="1554" spans="7:20" s="145" customFormat="1" hidden="1">
      <c r="G1554" s="152"/>
      <c r="M1554" s="114" t="s">
        <v>2194</v>
      </c>
      <c r="N1554" s="120" t="s">
        <v>30</v>
      </c>
      <c r="O1554" s="118">
        <v>6</v>
      </c>
      <c r="P1554" s="119">
        <f t="shared" si="27"/>
        <v>1.6</v>
      </c>
      <c r="Q1554" s="122" t="s">
        <v>418</v>
      </c>
      <c r="R1554" s="121" t="s">
        <v>3907</v>
      </c>
      <c r="S1554" s="122">
        <v>1.6</v>
      </c>
      <c r="T1554" s="122" t="s">
        <v>392</v>
      </c>
    </row>
    <row r="1555" spans="7:20" s="145" customFormat="1" hidden="1">
      <c r="G1555" s="152"/>
      <c r="M1555" s="114" t="s">
        <v>2195</v>
      </c>
      <c r="N1555" s="118">
        <v>0.1</v>
      </c>
      <c r="O1555" s="118">
        <v>29.8</v>
      </c>
      <c r="P1555" s="119">
        <f t="shared" si="27"/>
        <v>1.73</v>
      </c>
      <c r="Q1555" s="122" t="s">
        <v>418</v>
      </c>
      <c r="R1555" s="121" t="s">
        <v>4035</v>
      </c>
      <c r="S1555" s="122">
        <v>1.73</v>
      </c>
      <c r="T1555" s="122" t="s">
        <v>499</v>
      </c>
    </row>
    <row r="1556" spans="7:20" s="145" customFormat="1" hidden="1">
      <c r="G1556" s="152"/>
      <c r="M1556" s="114" t="s">
        <v>2196</v>
      </c>
      <c r="N1556" s="118">
        <v>0.4</v>
      </c>
      <c r="O1556" s="120">
        <v>1.6</v>
      </c>
      <c r="P1556" s="119">
        <f t="shared" si="27"/>
        <v>1.4</v>
      </c>
      <c r="Q1556" s="120" t="s">
        <v>30</v>
      </c>
      <c r="R1556" s="121" t="s">
        <v>4392</v>
      </c>
      <c r="S1556" s="122">
        <v>1.4</v>
      </c>
      <c r="T1556" s="122" t="s">
        <v>1418</v>
      </c>
    </row>
    <row r="1557" spans="7:20" s="145" customFormat="1" hidden="1">
      <c r="G1557" s="152"/>
      <c r="M1557" s="114" t="s">
        <v>2197</v>
      </c>
      <c r="N1557" s="118">
        <v>0.7</v>
      </c>
      <c r="O1557" s="118">
        <v>0.8</v>
      </c>
      <c r="P1557" s="119">
        <f t="shared" si="27"/>
        <v>1.69</v>
      </c>
      <c r="Q1557" s="122" t="s">
        <v>166</v>
      </c>
      <c r="R1557" s="121" t="s">
        <v>4392</v>
      </c>
      <c r="S1557" s="122">
        <v>1.69</v>
      </c>
      <c r="T1557" s="122" t="s">
        <v>503</v>
      </c>
    </row>
    <row r="1558" spans="7:20" s="145" customFormat="1" hidden="1">
      <c r="G1558" s="152"/>
      <c r="M1558" s="114" t="s">
        <v>2198</v>
      </c>
      <c r="N1558" s="118">
        <v>0.5</v>
      </c>
      <c r="O1558" s="118">
        <v>0.6</v>
      </c>
      <c r="P1558" s="119">
        <f t="shared" si="27"/>
        <v>1.62</v>
      </c>
      <c r="Q1558" s="120" t="s">
        <v>30</v>
      </c>
      <c r="R1558" s="121" t="s">
        <v>4340</v>
      </c>
      <c r="S1558" s="122">
        <v>1.62</v>
      </c>
      <c r="T1558" s="122" t="s">
        <v>734</v>
      </c>
    </row>
    <row r="1559" spans="7:20" s="145" customFormat="1" hidden="1">
      <c r="G1559" s="152"/>
      <c r="M1559" s="114" t="s">
        <v>2199</v>
      </c>
      <c r="N1559" s="118">
        <v>18.8</v>
      </c>
      <c r="O1559" s="118">
        <v>0</v>
      </c>
      <c r="P1559" s="119">
        <f t="shared" si="27"/>
        <v>1.65</v>
      </c>
      <c r="Q1559" s="120" t="s">
        <v>147</v>
      </c>
      <c r="R1559" s="121" t="s">
        <v>3995</v>
      </c>
      <c r="S1559" s="122">
        <v>1.65</v>
      </c>
      <c r="T1559" s="122" t="s">
        <v>1602</v>
      </c>
    </row>
    <row r="1560" spans="7:20" s="145" customFormat="1" hidden="1">
      <c r="G1560" s="152"/>
      <c r="M1560" s="114" t="s">
        <v>2200</v>
      </c>
      <c r="N1560" s="118">
        <v>3</v>
      </c>
      <c r="O1560" s="118">
        <v>21.8</v>
      </c>
      <c r="P1560" s="119">
        <f t="shared" si="27"/>
        <v>1.54</v>
      </c>
      <c r="Q1560" s="122" t="s">
        <v>405</v>
      </c>
      <c r="R1560" s="121" t="s">
        <v>4162</v>
      </c>
      <c r="S1560" s="122">
        <v>1.54</v>
      </c>
      <c r="T1560" s="122" t="s">
        <v>450</v>
      </c>
    </row>
    <row r="1561" spans="7:20" s="145" customFormat="1" hidden="1">
      <c r="G1561" s="152"/>
      <c r="M1561" s="114" t="s">
        <v>2201</v>
      </c>
      <c r="N1561" s="120" t="s">
        <v>30</v>
      </c>
      <c r="O1561" s="118">
        <v>24.4</v>
      </c>
      <c r="P1561" s="119">
        <f t="shared" si="27"/>
        <v>1</v>
      </c>
      <c r="Q1561" s="122" t="s">
        <v>418</v>
      </c>
      <c r="R1561" s="121" t="s">
        <v>4232</v>
      </c>
      <c r="S1561" s="122">
        <v>1</v>
      </c>
      <c r="T1561" s="122" t="s">
        <v>189</v>
      </c>
    </row>
    <row r="1562" spans="7:20" s="145" customFormat="1" hidden="1">
      <c r="G1562" s="152"/>
      <c r="M1562" s="114" t="s">
        <v>2202</v>
      </c>
      <c r="N1562" s="120" t="s">
        <v>30</v>
      </c>
      <c r="O1562" s="118">
        <v>32.799999999999997</v>
      </c>
      <c r="P1562" s="119">
        <f t="shared" si="27"/>
        <v>1.52</v>
      </c>
      <c r="Q1562" s="122" t="s">
        <v>418</v>
      </c>
      <c r="R1562" s="121" t="s">
        <v>4196</v>
      </c>
      <c r="S1562" s="122">
        <v>1.52</v>
      </c>
      <c r="T1562" s="122" t="s">
        <v>497</v>
      </c>
    </row>
    <row r="1563" spans="7:20" s="145" customFormat="1" hidden="1">
      <c r="G1563" s="152"/>
      <c r="M1563" s="114" t="s">
        <v>2203</v>
      </c>
      <c r="N1563" s="118">
        <v>3.7</v>
      </c>
      <c r="O1563" s="118">
        <v>76.7</v>
      </c>
      <c r="P1563" s="119">
        <f t="shared" si="27"/>
        <v>0.7</v>
      </c>
      <c r="Q1563" s="122" t="s">
        <v>553</v>
      </c>
      <c r="R1563" s="121" t="s">
        <v>4064</v>
      </c>
      <c r="S1563" s="122">
        <v>0.7</v>
      </c>
      <c r="T1563" s="122" t="s">
        <v>1146</v>
      </c>
    </row>
    <row r="1564" spans="7:20" s="145" customFormat="1" hidden="1">
      <c r="G1564" s="152"/>
      <c r="M1564" s="114" t="s">
        <v>2313</v>
      </c>
      <c r="N1564" s="118">
        <v>6.3</v>
      </c>
      <c r="O1564" s="120" t="s">
        <v>147</v>
      </c>
      <c r="P1564" s="119">
        <f t="shared" si="27"/>
        <v>0.8</v>
      </c>
      <c r="Q1564" s="120" t="s">
        <v>147</v>
      </c>
      <c r="R1564" s="120" t="s">
        <v>147</v>
      </c>
      <c r="S1564" s="122">
        <v>0.8</v>
      </c>
      <c r="T1564" s="122" t="s">
        <v>797</v>
      </c>
    </row>
    <row r="1565" spans="7:20" s="145" customFormat="1" hidden="1">
      <c r="G1565" s="152"/>
      <c r="M1565" s="114" t="s">
        <v>2314</v>
      </c>
      <c r="N1565" s="118">
        <v>28.9</v>
      </c>
      <c r="O1565" s="118" t="s">
        <v>30</v>
      </c>
      <c r="P1565" s="119">
        <f t="shared" si="27"/>
        <v>0.6</v>
      </c>
      <c r="Q1565" s="120" t="s">
        <v>147</v>
      </c>
      <c r="R1565" s="121" t="s">
        <v>3732</v>
      </c>
      <c r="S1565" s="122">
        <v>0.6</v>
      </c>
      <c r="T1565" s="122" t="s">
        <v>661</v>
      </c>
    </row>
    <row r="1566" spans="7:20" s="145" customFormat="1" hidden="1">
      <c r="G1566" s="152"/>
      <c r="M1566" s="114" t="s">
        <v>2315</v>
      </c>
      <c r="N1566" s="118">
        <v>14.7</v>
      </c>
      <c r="O1566" s="118">
        <v>5.4</v>
      </c>
      <c r="P1566" s="119">
        <f t="shared" si="27"/>
        <v>1</v>
      </c>
      <c r="Q1566" s="122" t="s">
        <v>581</v>
      </c>
      <c r="R1566" s="121" t="s">
        <v>4457</v>
      </c>
      <c r="S1566" s="122">
        <v>1</v>
      </c>
      <c r="T1566" s="122" t="s">
        <v>377</v>
      </c>
    </row>
    <row r="1567" spans="7:20" s="145" customFormat="1" hidden="1">
      <c r="G1567" s="152"/>
      <c r="M1567" s="114" t="s">
        <v>2316</v>
      </c>
      <c r="N1567" s="118">
        <v>13.4</v>
      </c>
      <c r="O1567" s="118">
        <v>6</v>
      </c>
      <c r="P1567" s="119">
        <f t="shared" si="27"/>
        <v>1.4</v>
      </c>
      <c r="Q1567" s="122" t="s">
        <v>277</v>
      </c>
      <c r="R1567" s="121" t="s">
        <v>3808</v>
      </c>
      <c r="S1567" s="122">
        <v>1.4</v>
      </c>
      <c r="T1567" s="122" t="s">
        <v>719</v>
      </c>
    </row>
    <row r="1568" spans="7:20" s="145" customFormat="1" hidden="1">
      <c r="G1568" s="152"/>
      <c r="M1568" s="114" t="s">
        <v>2317</v>
      </c>
      <c r="N1568" s="118">
        <v>22.3</v>
      </c>
      <c r="O1568" s="120" t="s">
        <v>30</v>
      </c>
      <c r="P1568" s="119">
        <f t="shared" si="27"/>
        <v>1.5</v>
      </c>
      <c r="Q1568" s="120" t="s">
        <v>147</v>
      </c>
      <c r="R1568" s="121" t="s">
        <v>3936</v>
      </c>
      <c r="S1568" s="122">
        <v>1.5</v>
      </c>
      <c r="T1568" s="122" t="s">
        <v>234</v>
      </c>
    </row>
    <row r="1569" spans="7:20" s="145" customFormat="1" hidden="1">
      <c r="G1569" s="152"/>
      <c r="M1569" s="114" t="s">
        <v>2318</v>
      </c>
      <c r="N1569" s="118">
        <v>18.3</v>
      </c>
      <c r="O1569" s="120" t="s">
        <v>30</v>
      </c>
      <c r="P1569" s="119">
        <f t="shared" si="27"/>
        <v>1.7</v>
      </c>
      <c r="Q1569" s="122" t="s">
        <v>377</v>
      </c>
      <c r="R1569" s="121" t="s">
        <v>4077</v>
      </c>
      <c r="S1569" s="122">
        <v>1.7</v>
      </c>
      <c r="T1569" s="122" t="s">
        <v>213</v>
      </c>
    </row>
    <row r="1570" spans="7:20" s="145" customFormat="1" hidden="1">
      <c r="G1570" s="152"/>
      <c r="M1570" s="114" t="s">
        <v>2319</v>
      </c>
      <c r="N1570" s="118">
        <v>22.1</v>
      </c>
      <c r="O1570" s="120" t="s">
        <v>30</v>
      </c>
      <c r="P1570" s="119">
        <f t="shared" si="27"/>
        <v>1.2</v>
      </c>
      <c r="Q1570" s="120" t="s">
        <v>147</v>
      </c>
      <c r="R1570" s="121" t="s">
        <v>3969</v>
      </c>
      <c r="S1570" s="122">
        <v>1.2</v>
      </c>
      <c r="T1570" s="122" t="s">
        <v>728</v>
      </c>
    </row>
    <row r="1571" spans="7:20" s="145" customFormat="1" hidden="1">
      <c r="G1571" s="152"/>
      <c r="M1571" s="114" t="s">
        <v>2320</v>
      </c>
      <c r="N1571" s="118">
        <v>17.7</v>
      </c>
      <c r="O1571" s="120" t="s">
        <v>30</v>
      </c>
      <c r="P1571" s="119">
        <f t="shared" si="27"/>
        <v>1.5</v>
      </c>
      <c r="Q1571" s="122" t="s">
        <v>466</v>
      </c>
      <c r="R1571" s="121" t="s">
        <v>4560</v>
      </c>
      <c r="S1571" s="122">
        <v>1.5</v>
      </c>
      <c r="T1571" s="122" t="s">
        <v>234</v>
      </c>
    </row>
    <row r="1572" spans="7:20" s="145" customFormat="1" hidden="1">
      <c r="G1572" s="152"/>
      <c r="M1572" s="114" t="s">
        <v>2321</v>
      </c>
      <c r="N1572" s="118">
        <v>30.1</v>
      </c>
      <c r="O1572" s="120" t="s">
        <v>30</v>
      </c>
      <c r="P1572" s="119">
        <f t="shared" si="27"/>
        <v>1.65</v>
      </c>
      <c r="Q1572" s="120" t="s">
        <v>147</v>
      </c>
      <c r="R1572" s="121" t="s">
        <v>4200</v>
      </c>
      <c r="S1572" s="122">
        <v>1.65</v>
      </c>
      <c r="T1572" s="122" t="s">
        <v>503</v>
      </c>
    </row>
    <row r="1573" spans="7:20" s="145" customFormat="1" hidden="1">
      <c r="G1573" s="152"/>
      <c r="M1573" s="114" t="s">
        <v>2444</v>
      </c>
      <c r="N1573" s="118">
        <v>20.3</v>
      </c>
      <c r="O1573" s="120" t="s">
        <v>30</v>
      </c>
      <c r="P1573" s="119">
        <f t="shared" si="27"/>
        <v>1.82</v>
      </c>
      <c r="Q1573" s="122" t="s">
        <v>223</v>
      </c>
      <c r="R1573" s="121" t="s">
        <v>4274</v>
      </c>
      <c r="S1573" s="122">
        <v>1.82</v>
      </c>
      <c r="T1573" s="122" t="s">
        <v>2803</v>
      </c>
    </row>
    <row r="1574" spans="7:20" s="145" customFormat="1" hidden="1">
      <c r="G1574" s="152"/>
      <c r="M1574" s="114" t="s">
        <v>2445</v>
      </c>
      <c r="N1574" s="118">
        <v>21.1</v>
      </c>
      <c r="O1574" s="120" t="s">
        <v>30</v>
      </c>
      <c r="P1574" s="119">
        <f t="shared" si="27"/>
        <v>1.05</v>
      </c>
      <c r="Q1574" s="122" t="s">
        <v>369</v>
      </c>
      <c r="R1574" s="121" t="s">
        <v>4125</v>
      </c>
      <c r="S1574" s="122">
        <v>1.05</v>
      </c>
      <c r="T1574" s="122" t="s">
        <v>3500</v>
      </c>
    </row>
    <row r="1575" spans="7:20" s="145" customFormat="1" hidden="1">
      <c r="G1575" s="152"/>
      <c r="M1575" s="114" t="s">
        <v>2446</v>
      </c>
      <c r="N1575" s="118">
        <v>24.8</v>
      </c>
      <c r="O1575" s="118">
        <v>3.6</v>
      </c>
      <c r="P1575" s="119">
        <f t="shared" si="27"/>
        <v>1.46</v>
      </c>
      <c r="Q1575" s="122" t="s">
        <v>371</v>
      </c>
      <c r="R1575" s="121" t="s">
        <v>3738</v>
      </c>
      <c r="S1575" s="122">
        <v>1.46</v>
      </c>
      <c r="T1575" s="122" t="s">
        <v>459</v>
      </c>
    </row>
    <row r="1576" spans="7:20" s="145" customFormat="1" hidden="1">
      <c r="G1576" s="152"/>
      <c r="M1576" s="114" t="s">
        <v>2447</v>
      </c>
      <c r="N1576" s="118">
        <v>21.3</v>
      </c>
      <c r="O1576" s="120" t="s">
        <v>30</v>
      </c>
      <c r="P1576" s="119">
        <f t="shared" si="27"/>
        <v>1.74</v>
      </c>
      <c r="Q1576" s="122" t="s">
        <v>377</v>
      </c>
      <c r="R1576" s="121" t="s">
        <v>3935</v>
      </c>
      <c r="S1576" s="122">
        <v>1.74</v>
      </c>
      <c r="T1576" s="122" t="s">
        <v>438</v>
      </c>
    </row>
    <row r="1577" spans="7:20" s="145" customFormat="1" hidden="1">
      <c r="G1577" s="152"/>
      <c r="M1577" s="114" t="s">
        <v>2324</v>
      </c>
      <c r="N1577" s="118">
        <v>25.6</v>
      </c>
      <c r="O1577" s="118">
        <v>3.6</v>
      </c>
      <c r="P1577" s="119">
        <f t="shared" si="27"/>
        <v>1.47</v>
      </c>
      <c r="Q1577" s="122" t="s">
        <v>217</v>
      </c>
      <c r="R1577" s="121" t="s">
        <v>4417</v>
      </c>
      <c r="S1577" s="122">
        <v>1.47</v>
      </c>
      <c r="T1577" s="122" t="s">
        <v>497</v>
      </c>
    </row>
    <row r="1578" spans="7:20" s="145" customFormat="1" hidden="1">
      <c r="G1578" s="152"/>
      <c r="M1578" s="114" t="s">
        <v>2325</v>
      </c>
      <c r="N1578" s="118">
        <v>22.1</v>
      </c>
      <c r="O1578" s="120" t="s">
        <v>30</v>
      </c>
      <c r="P1578" s="119">
        <f t="shared" si="27"/>
        <v>0.82</v>
      </c>
      <c r="Q1578" s="122" t="s">
        <v>343</v>
      </c>
      <c r="R1578" s="121" t="s">
        <v>3891</v>
      </c>
      <c r="S1578" s="122">
        <v>0.82</v>
      </c>
      <c r="T1578" s="122" t="s">
        <v>3575</v>
      </c>
    </row>
    <row r="1579" spans="7:20" s="145" customFormat="1" hidden="1">
      <c r="G1579" s="152"/>
      <c r="M1579" s="114" t="s">
        <v>2208</v>
      </c>
      <c r="N1579" s="118">
        <v>8</v>
      </c>
      <c r="O1579" s="120" t="s">
        <v>30</v>
      </c>
      <c r="P1579" s="119">
        <f t="shared" si="27"/>
        <v>1.1399999999999999</v>
      </c>
      <c r="Q1579" s="122" t="s">
        <v>166</v>
      </c>
      <c r="R1579" s="121" t="s">
        <v>4548</v>
      </c>
      <c r="S1579" s="122">
        <v>1.1399999999999999</v>
      </c>
      <c r="T1579" s="122" t="s">
        <v>728</v>
      </c>
    </row>
    <row r="1580" spans="7:20" s="145" customFormat="1" hidden="1">
      <c r="G1580" s="152"/>
      <c r="M1580" s="114" t="s">
        <v>2209</v>
      </c>
      <c r="N1580" s="118">
        <v>1.1000000000000001</v>
      </c>
      <c r="O1580" s="118">
        <v>3.4</v>
      </c>
      <c r="P1580" s="119">
        <f t="shared" si="27"/>
        <v>1.83</v>
      </c>
      <c r="Q1580" s="120" t="s">
        <v>147</v>
      </c>
      <c r="R1580" s="121" t="s">
        <v>4420</v>
      </c>
      <c r="S1580" s="122">
        <v>1.83</v>
      </c>
      <c r="T1580" s="122" t="s">
        <v>166</v>
      </c>
    </row>
    <row r="1581" spans="7:20" s="145" customFormat="1" hidden="1">
      <c r="G1581" s="152"/>
      <c r="M1581" s="114" t="s">
        <v>2210</v>
      </c>
      <c r="N1581" s="118">
        <v>0.8</v>
      </c>
      <c r="O1581" s="118">
        <v>12.5</v>
      </c>
      <c r="P1581" s="119">
        <f t="shared" si="27"/>
        <v>1.72</v>
      </c>
      <c r="Q1581" s="120" t="s">
        <v>30</v>
      </c>
      <c r="R1581" s="121" t="s">
        <v>4338</v>
      </c>
      <c r="S1581" s="122">
        <v>1.72</v>
      </c>
      <c r="T1581" s="122" t="s">
        <v>954</v>
      </c>
    </row>
    <row r="1582" spans="7:20" s="145" customFormat="1" hidden="1">
      <c r="G1582" s="152"/>
      <c r="M1582" s="114" t="s">
        <v>2105</v>
      </c>
      <c r="N1582" s="118">
        <v>0.9</v>
      </c>
      <c r="O1582" s="118">
        <v>2.9</v>
      </c>
      <c r="P1582" s="119">
        <f t="shared" si="27"/>
        <v>1.68</v>
      </c>
      <c r="Q1582" s="120" t="s">
        <v>30</v>
      </c>
      <c r="R1582" s="121" t="s">
        <v>4376</v>
      </c>
      <c r="S1582" s="120">
        <v>1.68</v>
      </c>
      <c r="T1582" s="120" t="s">
        <v>438</v>
      </c>
    </row>
    <row r="1583" spans="7:20" s="145" customFormat="1" hidden="1">
      <c r="G1583" s="152"/>
      <c r="M1583" s="114" t="s">
        <v>2106</v>
      </c>
      <c r="N1583" s="118">
        <v>1.4</v>
      </c>
      <c r="O1583" s="118">
        <v>20.9</v>
      </c>
      <c r="P1583" s="119">
        <f t="shared" si="27"/>
        <v>1.39</v>
      </c>
      <c r="Q1583" s="122" t="s">
        <v>944</v>
      </c>
      <c r="R1583" s="121" t="s">
        <v>3902</v>
      </c>
      <c r="S1583" s="122">
        <v>1.39</v>
      </c>
      <c r="T1583" s="122" t="s">
        <v>459</v>
      </c>
    </row>
    <row r="1584" spans="7:20" s="145" customFormat="1" hidden="1">
      <c r="G1584" s="152"/>
      <c r="M1584" s="114" t="s">
        <v>2107</v>
      </c>
      <c r="N1584" s="118">
        <v>0.1</v>
      </c>
      <c r="O1584" s="118">
        <v>18.600000000000001</v>
      </c>
      <c r="P1584" s="119">
        <f t="shared" si="27"/>
        <v>1.21</v>
      </c>
      <c r="Q1584" s="120" t="s">
        <v>147</v>
      </c>
      <c r="R1584" s="121" t="s">
        <v>4256</v>
      </c>
      <c r="S1584" s="122">
        <v>1.21</v>
      </c>
      <c r="T1584" s="122" t="s">
        <v>743</v>
      </c>
    </row>
    <row r="1585" spans="7:20" s="145" customFormat="1" hidden="1">
      <c r="G1585" s="152"/>
      <c r="M1585" s="114" t="s">
        <v>2216</v>
      </c>
      <c r="N1585" s="118">
        <v>0.4</v>
      </c>
      <c r="O1585" s="118">
        <v>17.100000000000001</v>
      </c>
      <c r="P1585" s="119">
        <f t="shared" si="27"/>
        <v>0.51</v>
      </c>
      <c r="Q1585" s="122" t="s">
        <v>166</v>
      </c>
      <c r="R1585" s="121" t="s">
        <v>4566</v>
      </c>
      <c r="S1585" s="122">
        <v>0.51</v>
      </c>
      <c r="T1585" s="122" t="s">
        <v>2957</v>
      </c>
    </row>
    <row r="1586" spans="7:20" s="145" customFormat="1" hidden="1">
      <c r="G1586" s="152"/>
      <c r="M1586" s="114" t="s">
        <v>2217</v>
      </c>
      <c r="N1586" s="118">
        <v>0.3</v>
      </c>
      <c r="O1586" s="118">
        <v>16.5</v>
      </c>
      <c r="P1586" s="119">
        <f t="shared" si="27"/>
        <v>1.3</v>
      </c>
      <c r="Q1586" s="120" t="s">
        <v>30</v>
      </c>
      <c r="R1586" s="121" t="s">
        <v>4226</v>
      </c>
      <c r="S1586" s="122">
        <v>1.3</v>
      </c>
      <c r="T1586" s="122" t="s">
        <v>719</v>
      </c>
    </row>
    <row r="1587" spans="7:20" s="145" customFormat="1" hidden="1">
      <c r="G1587" s="152"/>
      <c r="M1587" s="114" t="s">
        <v>2218</v>
      </c>
      <c r="N1587" s="118">
        <v>4.9000000000000004</v>
      </c>
      <c r="O1587" s="118">
        <v>72</v>
      </c>
      <c r="P1587" s="119">
        <f t="shared" si="27"/>
        <v>1.3</v>
      </c>
      <c r="Q1587" s="122" t="s">
        <v>166</v>
      </c>
      <c r="R1587" s="121" t="s">
        <v>3899</v>
      </c>
      <c r="S1587" s="122">
        <v>1.3</v>
      </c>
      <c r="T1587" s="122" t="s">
        <v>719</v>
      </c>
    </row>
    <row r="1588" spans="7:20" s="145" customFormat="1" hidden="1">
      <c r="G1588" s="152"/>
      <c r="M1588" s="114" t="s">
        <v>2219</v>
      </c>
      <c r="N1588" s="118">
        <v>0.7</v>
      </c>
      <c r="O1588" s="118">
        <v>6.3</v>
      </c>
      <c r="P1588" s="119">
        <f t="shared" si="27"/>
        <v>1.3</v>
      </c>
      <c r="Q1588" s="120" t="s">
        <v>30</v>
      </c>
      <c r="R1588" s="121" t="s">
        <v>3955</v>
      </c>
      <c r="S1588" s="122">
        <v>1.3</v>
      </c>
      <c r="T1588" s="122" t="s">
        <v>719</v>
      </c>
    </row>
    <row r="1589" spans="7:20" s="145" customFormat="1" hidden="1">
      <c r="G1589" s="152"/>
      <c r="M1589" s="114" t="s">
        <v>2220</v>
      </c>
      <c r="N1589" s="118">
        <v>2.1</v>
      </c>
      <c r="O1589" s="118">
        <v>11</v>
      </c>
      <c r="P1589" s="119">
        <f t="shared" si="27"/>
        <v>1</v>
      </c>
      <c r="Q1589" s="120" t="s">
        <v>30</v>
      </c>
      <c r="R1589" s="121" t="s">
        <v>4557</v>
      </c>
      <c r="S1589" s="122">
        <v>1</v>
      </c>
      <c r="T1589" s="122" t="s">
        <v>141</v>
      </c>
    </row>
    <row r="1590" spans="7:20" s="145" customFormat="1" hidden="1">
      <c r="G1590" s="152"/>
      <c r="M1590" s="114" t="s">
        <v>2346</v>
      </c>
      <c r="N1590" s="120" t="s">
        <v>30</v>
      </c>
      <c r="O1590" s="118">
        <v>16</v>
      </c>
      <c r="P1590" s="119">
        <f t="shared" si="27"/>
        <v>1.2</v>
      </c>
      <c r="Q1590" s="122" t="s">
        <v>418</v>
      </c>
      <c r="R1590" s="121" t="s">
        <v>4297</v>
      </c>
      <c r="S1590" s="122">
        <v>1.2</v>
      </c>
      <c r="T1590" s="122" t="s">
        <v>466</v>
      </c>
    </row>
    <row r="1591" spans="7:20" s="145" customFormat="1" hidden="1">
      <c r="G1591" s="152"/>
      <c r="M1591" s="114" t="s">
        <v>2347</v>
      </c>
      <c r="N1591" s="118">
        <v>11.9</v>
      </c>
      <c r="O1591" s="118">
        <v>10.5</v>
      </c>
      <c r="P1591" s="119">
        <f t="shared" si="27"/>
        <v>1.49</v>
      </c>
      <c r="Q1591" s="120" t="s">
        <v>147</v>
      </c>
      <c r="R1591" s="121" t="s">
        <v>4293</v>
      </c>
      <c r="S1591" s="122">
        <v>1.49</v>
      </c>
      <c r="T1591" s="122" t="s">
        <v>734</v>
      </c>
    </row>
    <row r="1592" spans="7:20" s="145" customFormat="1" hidden="1">
      <c r="G1592" s="152"/>
      <c r="M1592" s="114" t="s">
        <v>2222</v>
      </c>
      <c r="N1592" s="118">
        <v>0.5</v>
      </c>
      <c r="O1592" s="118">
        <v>8.9</v>
      </c>
      <c r="P1592" s="119">
        <f t="shared" si="27"/>
        <v>1.67</v>
      </c>
      <c r="Q1592" s="120" t="s">
        <v>30</v>
      </c>
      <c r="R1592" s="121" t="s">
        <v>3956</v>
      </c>
      <c r="S1592" s="122">
        <v>1.67</v>
      </c>
      <c r="T1592" s="122" t="s">
        <v>954</v>
      </c>
    </row>
    <row r="1593" spans="7:20" s="145" customFormat="1" hidden="1">
      <c r="G1593" s="152"/>
      <c r="M1593" s="114" t="s">
        <v>2223</v>
      </c>
      <c r="N1593" s="118">
        <v>0.9</v>
      </c>
      <c r="O1593" s="118">
        <v>14.3</v>
      </c>
      <c r="P1593" s="119">
        <f t="shared" si="27"/>
        <v>1.58</v>
      </c>
      <c r="Q1593" s="120" t="s">
        <v>30</v>
      </c>
      <c r="R1593" s="121" t="s">
        <v>4545</v>
      </c>
      <c r="S1593" s="122">
        <v>1.58</v>
      </c>
      <c r="T1593" s="122" t="s">
        <v>1626</v>
      </c>
    </row>
    <row r="1594" spans="7:20" s="145" customFormat="1" hidden="1">
      <c r="G1594" s="152"/>
      <c r="M1594" s="114" t="s">
        <v>2118</v>
      </c>
      <c r="N1594" s="118">
        <v>7.9</v>
      </c>
      <c r="O1594" s="118">
        <v>4.8</v>
      </c>
      <c r="P1594" s="119">
        <f t="shared" si="27"/>
        <v>1.22</v>
      </c>
      <c r="Q1594" s="122" t="s">
        <v>2119</v>
      </c>
      <c r="R1594" s="121" t="s">
        <v>4163</v>
      </c>
      <c r="S1594" s="122">
        <v>1.22</v>
      </c>
      <c r="T1594" s="122" t="s">
        <v>1383</v>
      </c>
    </row>
    <row r="1595" spans="7:20" s="145" customFormat="1" hidden="1">
      <c r="G1595" s="152"/>
      <c r="M1595" s="114" t="s">
        <v>2120</v>
      </c>
      <c r="N1595" s="118">
        <v>7.8</v>
      </c>
      <c r="O1595" s="118">
        <v>19.8</v>
      </c>
      <c r="P1595" s="119">
        <f t="shared" si="27"/>
        <v>1.38</v>
      </c>
      <c r="Q1595" s="122" t="s">
        <v>2121</v>
      </c>
      <c r="R1595" s="121" t="s">
        <v>3725</v>
      </c>
      <c r="S1595" s="122">
        <v>1.38</v>
      </c>
      <c r="T1595" s="122" t="s">
        <v>450</v>
      </c>
    </row>
    <row r="1596" spans="7:20" s="145" customFormat="1" hidden="1">
      <c r="G1596" s="152"/>
      <c r="M1596" s="114" t="s">
        <v>2233</v>
      </c>
      <c r="N1596" s="118">
        <v>9.9</v>
      </c>
      <c r="O1596" s="118">
        <v>64</v>
      </c>
      <c r="P1596" s="119">
        <f t="shared" si="27"/>
        <v>1.63</v>
      </c>
      <c r="Q1596" s="122" t="s">
        <v>1911</v>
      </c>
      <c r="R1596" s="121" t="s">
        <v>4164</v>
      </c>
      <c r="S1596" s="122">
        <v>1.63</v>
      </c>
      <c r="T1596" s="122" t="s">
        <v>424</v>
      </c>
    </row>
    <row r="1597" spans="7:20" s="145" customFormat="1" hidden="1">
      <c r="G1597" s="152"/>
      <c r="M1597" s="114" t="s">
        <v>2234</v>
      </c>
      <c r="N1597" s="118">
        <v>6.7</v>
      </c>
      <c r="O1597" s="120" t="s">
        <v>147</v>
      </c>
      <c r="P1597" s="119">
        <f t="shared" si="27"/>
        <v>0.83</v>
      </c>
      <c r="Q1597" s="122" t="s">
        <v>961</v>
      </c>
      <c r="R1597" s="120" t="s">
        <v>147</v>
      </c>
      <c r="S1597" s="122">
        <v>0.83</v>
      </c>
      <c r="T1597" s="122" t="s">
        <v>189</v>
      </c>
    </row>
    <row r="1598" spans="7:20" s="145" customFormat="1" hidden="1">
      <c r="G1598" s="152"/>
      <c r="M1598" s="114" t="s">
        <v>2235</v>
      </c>
      <c r="N1598" s="118">
        <v>20.3</v>
      </c>
      <c r="O1598" s="118">
        <v>0</v>
      </c>
      <c r="P1598" s="119">
        <f t="shared" si="27"/>
        <v>1.21</v>
      </c>
      <c r="Q1598" s="122" t="s">
        <v>327</v>
      </c>
      <c r="R1598" s="121" t="s">
        <v>4227</v>
      </c>
      <c r="S1598" s="122">
        <v>1.21</v>
      </c>
      <c r="T1598" s="122" t="s">
        <v>982</v>
      </c>
    </row>
    <row r="1599" spans="7:20" s="145" customFormat="1" hidden="1">
      <c r="G1599" s="152"/>
      <c r="M1599" s="114" t="s">
        <v>2236</v>
      </c>
      <c r="N1599" s="118">
        <v>19.899999999999999</v>
      </c>
      <c r="O1599" s="118">
        <v>0</v>
      </c>
      <c r="P1599" s="119">
        <f t="shared" si="27"/>
        <v>1.5</v>
      </c>
      <c r="Q1599" s="122" t="s">
        <v>44</v>
      </c>
      <c r="R1599" s="121" t="s">
        <v>4452</v>
      </c>
      <c r="S1599" s="122">
        <v>1.5</v>
      </c>
      <c r="T1599" s="122" t="s">
        <v>1499</v>
      </c>
    </row>
    <row r="1600" spans="7:20" s="145" customFormat="1" hidden="1">
      <c r="G1600" s="152"/>
      <c r="M1600" s="114" t="s">
        <v>2237</v>
      </c>
      <c r="N1600" s="118">
        <v>18</v>
      </c>
      <c r="O1600" s="118">
        <v>0</v>
      </c>
      <c r="P1600" s="119">
        <f t="shared" si="27"/>
        <v>1.47</v>
      </c>
      <c r="Q1600" s="122" t="s">
        <v>758</v>
      </c>
      <c r="R1600" s="121" t="s">
        <v>3941</v>
      </c>
      <c r="S1600" s="122">
        <v>1.47</v>
      </c>
      <c r="T1600" s="122" t="s">
        <v>499</v>
      </c>
    </row>
    <row r="1601" spans="7:20" s="145" customFormat="1" hidden="1">
      <c r="G1601" s="152"/>
      <c r="M1601" s="114" t="s">
        <v>2238</v>
      </c>
      <c r="N1601" s="118">
        <v>21.1</v>
      </c>
      <c r="O1601" s="118">
        <v>0</v>
      </c>
      <c r="P1601" s="119">
        <f t="shared" si="27"/>
        <v>0.9</v>
      </c>
      <c r="Q1601" s="122" t="s">
        <v>2239</v>
      </c>
      <c r="R1601" s="121" t="s">
        <v>4336</v>
      </c>
      <c r="S1601" s="122">
        <v>0.9</v>
      </c>
      <c r="T1601" s="122" t="s">
        <v>141</v>
      </c>
    </row>
    <row r="1602" spans="7:20" s="145" customFormat="1" hidden="1">
      <c r="G1602" s="152"/>
      <c r="M1602" s="114" t="s">
        <v>2364</v>
      </c>
      <c r="N1602" s="118">
        <v>7.6</v>
      </c>
      <c r="O1602" s="118">
        <v>63</v>
      </c>
      <c r="P1602" s="119">
        <f t="shared" si="27"/>
        <v>1.6</v>
      </c>
      <c r="Q1602" s="122" t="s">
        <v>588</v>
      </c>
      <c r="R1602" s="121" t="s">
        <v>4286</v>
      </c>
      <c r="S1602" s="122">
        <v>1.6</v>
      </c>
      <c r="T1602" s="122" t="s">
        <v>343</v>
      </c>
    </row>
    <row r="1603" spans="7:20" s="145" customFormat="1" hidden="1">
      <c r="G1603" s="152"/>
      <c r="M1603" s="114" t="s">
        <v>2365</v>
      </c>
      <c r="N1603" s="118">
        <v>0.5</v>
      </c>
      <c r="O1603" s="118">
        <v>14.4</v>
      </c>
      <c r="P1603" s="119">
        <f t="shared" si="27"/>
        <v>1</v>
      </c>
      <c r="Q1603" s="120" t="s">
        <v>147</v>
      </c>
      <c r="R1603" s="121" t="s">
        <v>4297</v>
      </c>
      <c r="S1603" s="122">
        <v>1</v>
      </c>
      <c r="T1603" s="122" t="s">
        <v>728</v>
      </c>
    </row>
    <row r="1604" spans="7:20" s="145" customFormat="1" hidden="1">
      <c r="G1604" s="152"/>
      <c r="M1604" s="114" t="s">
        <v>2366</v>
      </c>
      <c r="N1604" s="118">
        <v>0.7</v>
      </c>
      <c r="O1604" s="118">
        <v>7.7</v>
      </c>
      <c r="P1604" s="119">
        <f t="shared" si="27"/>
        <v>1.6</v>
      </c>
      <c r="Q1604" s="120" t="s">
        <v>30</v>
      </c>
      <c r="R1604" s="121" t="s">
        <v>4036</v>
      </c>
      <c r="S1604" s="122">
        <v>1.6</v>
      </c>
      <c r="T1604" s="122" t="s">
        <v>343</v>
      </c>
    </row>
    <row r="1605" spans="7:20" s="145" customFormat="1" hidden="1">
      <c r="G1605" s="152"/>
      <c r="M1605" s="114" t="s">
        <v>2367</v>
      </c>
      <c r="N1605" s="118">
        <v>0.5</v>
      </c>
      <c r="O1605" s="118">
        <v>11.2</v>
      </c>
      <c r="P1605" s="119">
        <f t="shared" si="27"/>
        <v>0.67</v>
      </c>
      <c r="Q1605" s="122" t="s">
        <v>166</v>
      </c>
      <c r="R1605" s="121" t="s">
        <v>3954</v>
      </c>
      <c r="S1605" s="122">
        <v>0.67</v>
      </c>
      <c r="T1605" s="122" t="s">
        <v>3575</v>
      </c>
    </row>
    <row r="1606" spans="7:20" s="145" customFormat="1" hidden="1">
      <c r="G1606" s="152"/>
      <c r="M1606" s="114" t="s">
        <v>2473</v>
      </c>
      <c r="N1606" s="118">
        <v>0.5</v>
      </c>
      <c r="O1606" s="118">
        <v>9.6</v>
      </c>
      <c r="P1606" s="119">
        <f t="shared" si="27"/>
        <v>1.2</v>
      </c>
      <c r="Q1606" s="120" t="s">
        <v>30</v>
      </c>
      <c r="R1606" s="121" t="s">
        <v>4328</v>
      </c>
      <c r="S1606" s="122">
        <v>1.2</v>
      </c>
      <c r="T1606" s="122" t="s">
        <v>719</v>
      </c>
    </row>
    <row r="1607" spans="7:20" s="145" customFormat="1" hidden="1">
      <c r="G1607" s="152"/>
      <c r="M1607" s="114" t="s">
        <v>2474</v>
      </c>
      <c r="N1607" s="118">
        <v>0.7</v>
      </c>
      <c r="O1607" s="118">
        <v>14.1</v>
      </c>
      <c r="P1607" s="119">
        <f t="shared" si="27"/>
        <v>1.25</v>
      </c>
      <c r="Q1607" s="122" t="s">
        <v>166</v>
      </c>
      <c r="R1607" s="121" t="s">
        <v>4551</v>
      </c>
      <c r="S1607" s="122">
        <v>1.25</v>
      </c>
      <c r="T1607" s="122" t="s">
        <v>642</v>
      </c>
    </row>
    <row r="1608" spans="7:20" s="145" customFormat="1" hidden="1">
      <c r="G1608" s="152"/>
      <c r="M1608" s="114" t="s">
        <v>2583</v>
      </c>
      <c r="N1608" s="118">
        <v>0.6</v>
      </c>
      <c r="O1608" s="118">
        <v>16.399999999999999</v>
      </c>
      <c r="P1608" s="119">
        <f t="shared" si="27"/>
        <v>1.42</v>
      </c>
      <c r="Q1608" s="120" t="s">
        <v>147</v>
      </c>
      <c r="R1608" s="121" t="s">
        <v>4256</v>
      </c>
      <c r="S1608" s="122">
        <v>1.42</v>
      </c>
      <c r="T1608" s="122" t="s">
        <v>1309</v>
      </c>
    </row>
    <row r="1609" spans="7:20" s="145" customFormat="1" hidden="1">
      <c r="G1609" s="152"/>
      <c r="M1609" s="114" t="s">
        <v>2584</v>
      </c>
      <c r="N1609" s="118">
        <v>12.7</v>
      </c>
      <c r="O1609" s="118">
        <v>42.5</v>
      </c>
      <c r="P1609" s="119">
        <f t="shared" si="27"/>
        <v>1.4</v>
      </c>
      <c r="Q1609" s="120" t="s">
        <v>147</v>
      </c>
      <c r="R1609" s="121" t="s">
        <v>4198</v>
      </c>
      <c r="S1609" s="122">
        <v>1.4</v>
      </c>
      <c r="T1609" s="122" t="s">
        <v>1602</v>
      </c>
    </row>
    <row r="1610" spans="7:20" s="145" customFormat="1" hidden="1">
      <c r="G1610" s="152"/>
      <c r="M1610" s="114" t="s">
        <v>2701</v>
      </c>
      <c r="N1610" s="118">
        <v>0.1</v>
      </c>
      <c r="O1610" s="118">
        <v>69.5</v>
      </c>
      <c r="P1610" s="119">
        <f t="shared" ref="P1610:P1673" si="28">SUM(S1610:T1610)</f>
        <v>1.43</v>
      </c>
      <c r="Q1610" s="122" t="s">
        <v>418</v>
      </c>
      <c r="R1610" s="121" t="s">
        <v>3991</v>
      </c>
      <c r="S1610" s="122">
        <v>1.43</v>
      </c>
      <c r="T1610" s="122" t="s">
        <v>503</v>
      </c>
    </row>
    <row r="1611" spans="7:20" s="145" customFormat="1" hidden="1">
      <c r="G1611" s="152"/>
      <c r="M1611" s="114" t="s">
        <v>2702</v>
      </c>
      <c r="N1611" s="118">
        <v>0.4</v>
      </c>
      <c r="O1611" s="118">
        <v>1.6</v>
      </c>
      <c r="P1611" s="119">
        <f t="shared" si="28"/>
        <v>0.79</v>
      </c>
      <c r="Q1611" s="120" t="s">
        <v>30</v>
      </c>
      <c r="R1611" s="121" t="s">
        <v>4392</v>
      </c>
      <c r="S1611" s="122">
        <v>0.79</v>
      </c>
      <c r="T1611" s="122" t="s">
        <v>745</v>
      </c>
    </row>
    <row r="1612" spans="7:20" s="145" customFormat="1" hidden="1">
      <c r="G1612" s="152"/>
      <c r="M1612" s="114" t="s">
        <v>2587</v>
      </c>
      <c r="N1612" s="118">
        <v>1.6</v>
      </c>
      <c r="O1612" s="118">
        <v>2.1</v>
      </c>
      <c r="P1612" s="119">
        <f t="shared" si="28"/>
        <v>0.92</v>
      </c>
      <c r="Q1612" s="120" t="s">
        <v>30</v>
      </c>
      <c r="R1612" s="121" t="s">
        <v>4376</v>
      </c>
      <c r="S1612" s="122">
        <v>0.92</v>
      </c>
      <c r="T1612" s="122" t="s">
        <v>3266</v>
      </c>
    </row>
    <row r="1613" spans="7:20" s="145" customFormat="1" hidden="1">
      <c r="G1613" s="152"/>
      <c r="M1613" s="114" t="s">
        <v>2478</v>
      </c>
      <c r="N1613" s="118">
        <v>0.5</v>
      </c>
      <c r="O1613" s="118">
        <v>2.2000000000000002</v>
      </c>
      <c r="P1613" s="119">
        <f t="shared" si="28"/>
        <v>0.69</v>
      </c>
      <c r="Q1613" s="120" t="s">
        <v>30</v>
      </c>
      <c r="R1613" s="121" t="s">
        <v>4052</v>
      </c>
      <c r="S1613" s="122">
        <v>0.69</v>
      </c>
      <c r="T1613" s="122" t="s">
        <v>2172</v>
      </c>
    </row>
    <row r="1614" spans="7:20" s="145" customFormat="1" hidden="1">
      <c r="G1614" s="152"/>
      <c r="M1614" s="114" t="s">
        <v>2370</v>
      </c>
      <c r="N1614" s="118">
        <v>4.0999999999999996</v>
      </c>
      <c r="O1614" s="118">
        <v>66.599999999999994</v>
      </c>
      <c r="P1614" s="119">
        <f t="shared" si="28"/>
        <v>1.27</v>
      </c>
      <c r="Q1614" s="122" t="s">
        <v>2371</v>
      </c>
      <c r="R1614" s="121" t="s">
        <v>4165</v>
      </c>
      <c r="S1614" s="122">
        <v>1.27</v>
      </c>
      <c r="T1614" s="122" t="s">
        <v>450</v>
      </c>
    </row>
    <row r="1615" spans="7:20" s="145" customFormat="1" hidden="1">
      <c r="G1615" s="152"/>
      <c r="M1615" s="114" t="s">
        <v>2372</v>
      </c>
      <c r="N1615" s="118">
        <v>3.9</v>
      </c>
      <c r="O1615" s="118">
        <v>83.1</v>
      </c>
      <c r="P1615" s="119">
        <f t="shared" si="28"/>
        <v>1.36</v>
      </c>
      <c r="Q1615" s="122" t="s">
        <v>418</v>
      </c>
      <c r="R1615" s="121" t="s">
        <v>3906</v>
      </c>
      <c r="S1615" s="122">
        <v>1.36</v>
      </c>
      <c r="T1615" s="122" t="s">
        <v>1602</v>
      </c>
    </row>
    <row r="1616" spans="7:20" s="145" customFormat="1" hidden="1">
      <c r="G1616" s="152"/>
      <c r="M1616" s="114" t="s">
        <v>2373</v>
      </c>
      <c r="N1616" s="118">
        <v>10.4</v>
      </c>
      <c r="O1616" s="118">
        <v>50.1</v>
      </c>
      <c r="P1616" s="119">
        <f t="shared" si="28"/>
        <v>0.74</v>
      </c>
      <c r="Q1616" s="122" t="s">
        <v>2374</v>
      </c>
      <c r="R1616" s="121" t="s">
        <v>4254</v>
      </c>
      <c r="S1616" s="122">
        <v>0.74</v>
      </c>
      <c r="T1616" s="122" t="s">
        <v>377</v>
      </c>
    </row>
    <row r="1617" spans="7:20" s="145" customFormat="1" hidden="1">
      <c r="G1617" s="152"/>
      <c r="M1617" s="114" t="s">
        <v>2250</v>
      </c>
      <c r="N1617" s="118">
        <v>5.3</v>
      </c>
      <c r="O1617" s="118">
        <v>67.599999999999994</v>
      </c>
      <c r="P1617" s="119">
        <f t="shared" si="28"/>
        <v>1.1200000000000001</v>
      </c>
      <c r="Q1617" s="122" t="s">
        <v>1263</v>
      </c>
      <c r="R1617" s="121" t="s">
        <v>3832</v>
      </c>
      <c r="S1617" s="122">
        <v>1.1200000000000001</v>
      </c>
      <c r="T1617" s="122" t="s">
        <v>719</v>
      </c>
    </row>
    <row r="1618" spans="7:20" s="145" customFormat="1" hidden="1">
      <c r="G1618" s="152"/>
      <c r="M1618" s="114" t="s">
        <v>2251</v>
      </c>
      <c r="N1618" s="118">
        <v>1.3</v>
      </c>
      <c r="O1618" s="118">
        <v>22.3</v>
      </c>
      <c r="P1618" s="119">
        <f t="shared" si="28"/>
        <v>0.67</v>
      </c>
      <c r="Q1618" s="122" t="s">
        <v>166</v>
      </c>
      <c r="R1618" s="121" t="s">
        <v>3773</v>
      </c>
      <c r="S1618" s="122">
        <v>0.67</v>
      </c>
      <c r="T1618" s="122" t="s">
        <v>3788</v>
      </c>
    </row>
    <row r="1619" spans="7:20" s="145" customFormat="1" hidden="1">
      <c r="G1619" s="152"/>
      <c r="M1619" s="114" t="s">
        <v>2252</v>
      </c>
      <c r="N1619" s="118">
        <v>1.2</v>
      </c>
      <c r="O1619" s="118">
        <v>22.3</v>
      </c>
      <c r="P1619" s="119">
        <f t="shared" si="28"/>
        <v>1.37</v>
      </c>
      <c r="Q1619" s="122" t="s">
        <v>166</v>
      </c>
      <c r="R1619" s="121" t="s">
        <v>4269</v>
      </c>
      <c r="S1619" s="122">
        <v>1.37</v>
      </c>
      <c r="T1619" s="122" t="s">
        <v>503</v>
      </c>
    </row>
    <row r="1620" spans="7:20" s="145" customFormat="1" hidden="1">
      <c r="G1620" s="152"/>
      <c r="M1620" s="114" t="s">
        <v>2253</v>
      </c>
      <c r="N1620" s="118">
        <v>1.7</v>
      </c>
      <c r="O1620" s="118">
        <v>0.1</v>
      </c>
      <c r="P1620" s="119">
        <f t="shared" si="28"/>
        <v>0.88</v>
      </c>
      <c r="Q1620" s="122" t="s">
        <v>2254</v>
      </c>
      <c r="R1620" s="121" t="s">
        <v>4166</v>
      </c>
      <c r="S1620" s="122">
        <v>0.88</v>
      </c>
      <c r="T1620" s="122" t="s">
        <v>3266</v>
      </c>
    </row>
    <row r="1621" spans="7:20" s="145" customFormat="1" hidden="1">
      <c r="G1621" s="152"/>
      <c r="M1621" s="114" t="s">
        <v>2255</v>
      </c>
      <c r="N1621" s="118">
        <v>1</v>
      </c>
      <c r="O1621" s="118">
        <v>8.1999999999999993</v>
      </c>
      <c r="P1621" s="119">
        <f t="shared" si="28"/>
        <v>1.01</v>
      </c>
      <c r="Q1621" s="120" t="s">
        <v>569</v>
      </c>
      <c r="R1621" s="121" t="s">
        <v>4293</v>
      </c>
      <c r="S1621" s="122">
        <v>1.01</v>
      </c>
      <c r="T1621" s="122" t="s">
        <v>466</v>
      </c>
    </row>
    <row r="1622" spans="7:20" s="145" customFormat="1" hidden="1">
      <c r="G1622" s="152"/>
      <c r="M1622" s="114" t="s">
        <v>2256</v>
      </c>
      <c r="N1622" s="118">
        <v>1.1000000000000001</v>
      </c>
      <c r="O1622" s="118">
        <v>2.4</v>
      </c>
      <c r="P1622" s="119">
        <f t="shared" si="28"/>
        <v>1.07</v>
      </c>
      <c r="Q1622" s="122" t="s">
        <v>2257</v>
      </c>
      <c r="R1622" s="121" t="s">
        <v>4167</v>
      </c>
      <c r="S1622" s="122">
        <v>1.07</v>
      </c>
      <c r="T1622" s="122" t="s">
        <v>1383</v>
      </c>
    </row>
    <row r="1623" spans="7:20" s="145" customFormat="1" hidden="1">
      <c r="G1623" s="152"/>
      <c r="M1623" s="114" t="s">
        <v>2258</v>
      </c>
      <c r="N1623" s="118">
        <v>3.6</v>
      </c>
      <c r="O1623" s="118">
        <v>4</v>
      </c>
      <c r="P1623" s="119">
        <f t="shared" si="28"/>
        <v>0.8</v>
      </c>
      <c r="Q1623" s="122" t="s">
        <v>503</v>
      </c>
      <c r="R1623" s="121" t="s">
        <v>4256</v>
      </c>
      <c r="S1623" s="122">
        <v>0.8</v>
      </c>
      <c r="T1623" s="122" t="s">
        <v>141</v>
      </c>
    </row>
    <row r="1624" spans="7:20" s="145" customFormat="1" hidden="1">
      <c r="G1624" s="152"/>
      <c r="M1624" s="114" t="s">
        <v>2379</v>
      </c>
      <c r="N1624" s="118">
        <v>16.600000000000001</v>
      </c>
      <c r="O1624" s="118">
        <v>12.7</v>
      </c>
      <c r="P1624" s="119">
        <f t="shared" si="28"/>
        <v>1.6</v>
      </c>
      <c r="Q1624" s="122" t="s">
        <v>456</v>
      </c>
      <c r="R1624" s="121" t="s">
        <v>4422</v>
      </c>
      <c r="S1624" s="122">
        <v>1.6</v>
      </c>
      <c r="T1624" s="122" t="s">
        <v>166</v>
      </c>
    </row>
    <row r="1625" spans="7:20" s="145" customFormat="1" hidden="1">
      <c r="G1625" s="152"/>
      <c r="M1625" s="114" t="s">
        <v>2380</v>
      </c>
      <c r="N1625" s="118">
        <v>11.4</v>
      </c>
      <c r="O1625" s="118">
        <v>18.899999999999999</v>
      </c>
      <c r="P1625" s="119">
        <f t="shared" si="28"/>
        <v>1.32</v>
      </c>
      <c r="Q1625" s="122" t="s">
        <v>2381</v>
      </c>
      <c r="R1625" s="121" t="s">
        <v>4040</v>
      </c>
      <c r="S1625" s="122">
        <v>1.32</v>
      </c>
      <c r="T1625" s="122" t="s">
        <v>1602</v>
      </c>
    </row>
    <row r="1626" spans="7:20" s="145" customFormat="1" hidden="1">
      <c r="G1626" s="152"/>
      <c r="M1626" s="114" t="s">
        <v>2382</v>
      </c>
      <c r="N1626" s="118">
        <v>15.7</v>
      </c>
      <c r="O1626" s="118">
        <v>2.2999999999999998</v>
      </c>
      <c r="P1626" s="119">
        <f t="shared" si="28"/>
        <v>0.5</v>
      </c>
      <c r="Q1626" s="122" t="s">
        <v>2044</v>
      </c>
      <c r="R1626" s="121" t="s">
        <v>4122</v>
      </c>
      <c r="S1626" s="122">
        <v>0.5</v>
      </c>
      <c r="T1626" s="122" t="s">
        <v>797</v>
      </c>
    </row>
    <row r="1627" spans="7:20" s="145" customFormat="1" hidden="1">
      <c r="G1627" s="152"/>
      <c r="M1627" s="114" t="s">
        <v>2383</v>
      </c>
      <c r="N1627" s="118">
        <v>10</v>
      </c>
      <c r="O1627" s="118">
        <v>4.5999999999999996</v>
      </c>
      <c r="P1627" s="119">
        <f t="shared" si="28"/>
        <v>1.4</v>
      </c>
      <c r="Q1627" s="122" t="s">
        <v>2384</v>
      </c>
      <c r="R1627" s="121" t="s">
        <v>4421</v>
      </c>
      <c r="S1627" s="122">
        <v>1.4</v>
      </c>
      <c r="T1627" s="122" t="s">
        <v>213</v>
      </c>
    </row>
    <row r="1628" spans="7:20" s="145" customFormat="1" hidden="1">
      <c r="G1628" s="152"/>
      <c r="M1628" s="114" t="s">
        <v>2385</v>
      </c>
      <c r="N1628" s="118">
        <v>0.5</v>
      </c>
      <c r="O1628" s="118">
        <v>10.6</v>
      </c>
      <c r="P1628" s="119">
        <f t="shared" si="28"/>
        <v>0.87</v>
      </c>
      <c r="Q1628" s="120" t="s">
        <v>30</v>
      </c>
      <c r="R1628" s="121" t="s">
        <v>3953</v>
      </c>
      <c r="S1628" s="122">
        <v>0.87</v>
      </c>
      <c r="T1628" s="122" t="s">
        <v>1921</v>
      </c>
    </row>
    <row r="1629" spans="7:20" s="145" customFormat="1" hidden="1">
      <c r="G1629" s="152"/>
      <c r="M1629" s="114" t="s">
        <v>2386</v>
      </c>
      <c r="N1629" s="118">
        <v>28.5</v>
      </c>
      <c r="O1629" s="118">
        <v>9.9</v>
      </c>
      <c r="P1629" s="119">
        <f t="shared" si="28"/>
        <v>1.39</v>
      </c>
      <c r="Q1629" s="122" t="s">
        <v>1074</v>
      </c>
      <c r="R1629" s="121" t="s">
        <v>4168</v>
      </c>
      <c r="S1629" s="122">
        <v>1.39</v>
      </c>
      <c r="T1629" s="122" t="s">
        <v>213</v>
      </c>
    </row>
    <row r="1630" spans="7:20" s="145" customFormat="1" hidden="1">
      <c r="G1630" s="152"/>
      <c r="M1630" s="114" t="s">
        <v>2387</v>
      </c>
      <c r="N1630" s="118">
        <v>0.6</v>
      </c>
      <c r="O1630" s="118">
        <v>4.2</v>
      </c>
      <c r="P1630" s="119">
        <f t="shared" si="28"/>
        <v>1</v>
      </c>
      <c r="Q1630" s="120" t="s">
        <v>30</v>
      </c>
      <c r="R1630" s="121" t="s">
        <v>4296</v>
      </c>
      <c r="S1630" s="122">
        <v>1</v>
      </c>
      <c r="T1630" s="122" t="s">
        <v>1624</v>
      </c>
    </row>
    <row r="1631" spans="7:20" s="145" customFormat="1" hidden="1">
      <c r="G1631" s="152"/>
      <c r="M1631" s="114" t="s">
        <v>2388</v>
      </c>
      <c r="N1631" s="118">
        <v>0.4</v>
      </c>
      <c r="O1631" s="118">
        <v>2.5</v>
      </c>
      <c r="P1631" s="119">
        <f t="shared" si="28"/>
        <v>1.1399999999999999</v>
      </c>
      <c r="Q1631" s="120" t="s">
        <v>30</v>
      </c>
      <c r="R1631" s="121" t="s">
        <v>4052</v>
      </c>
      <c r="S1631" s="122">
        <v>1.1399999999999999</v>
      </c>
      <c r="T1631" s="122" t="s">
        <v>642</v>
      </c>
    </row>
    <row r="1632" spans="7:20" s="145" customFormat="1" hidden="1">
      <c r="G1632" s="152"/>
      <c r="M1632" s="114" t="s">
        <v>2493</v>
      </c>
      <c r="N1632" s="118">
        <v>0.4</v>
      </c>
      <c r="O1632" s="118">
        <v>2.8</v>
      </c>
      <c r="P1632" s="119">
        <f t="shared" si="28"/>
        <v>1.1599999999999999</v>
      </c>
      <c r="Q1632" s="120" t="s">
        <v>30</v>
      </c>
      <c r="R1632" s="121" t="s">
        <v>4313</v>
      </c>
      <c r="S1632" s="122">
        <v>1.1599999999999999</v>
      </c>
      <c r="T1632" s="122" t="s">
        <v>234</v>
      </c>
    </row>
    <row r="1633" spans="7:20" s="145" customFormat="1" hidden="1">
      <c r="G1633" s="152"/>
      <c r="M1633" s="114" t="s">
        <v>2494</v>
      </c>
      <c r="N1633" s="118">
        <v>0.5</v>
      </c>
      <c r="O1633" s="118">
        <v>5.5</v>
      </c>
      <c r="P1633" s="119">
        <f t="shared" si="28"/>
        <v>0.69</v>
      </c>
      <c r="Q1633" s="120" t="s">
        <v>30</v>
      </c>
      <c r="R1633" s="121" t="s">
        <v>4540</v>
      </c>
      <c r="S1633" s="122">
        <v>0.69</v>
      </c>
      <c r="T1633" s="122" t="s">
        <v>1172</v>
      </c>
    </row>
    <row r="1634" spans="7:20" s="145" customFormat="1" hidden="1">
      <c r="G1634" s="152"/>
      <c r="M1634" s="114" t="s">
        <v>2495</v>
      </c>
      <c r="N1634" s="118">
        <v>0.3</v>
      </c>
      <c r="O1634" s="118">
        <v>3.5</v>
      </c>
      <c r="P1634" s="119">
        <f t="shared" si="28"/>
        <v>0.75</v>
      </c>
      <c r="Q1634" s="120" t="s">
        <v>30</v>
      </c>
      <c r="R1634" s="121" t="s">
        <v>3780</v>
      </c>
      <c r="S1634" s="122">
        <v>0.75</v>
      </c>
      <c r="T1634" s="122" t="s">
        <v>586</v>
      </c>
    </row>
    <row r="1635" spans="7:20" s="145" customFormat="1" hidden="1">
      <c r="G1635" s="152"/>
      <c r="M1635" s="114" t="s">
        <v>2496</v>
      </c>
      <c r="N1635" s="118">
        <v>0.3</v>
      </c>
      <c r="O1635" s="118">
        <v>3.7</v>
      </c>
      <c r="P1635" s="119">
        <f t="shared" si="28"/>
        <v>0.69</v>
      </c>
      <c r="Q1635" s="120" t="s">
        <v>30</v>
      </c>
      <c r="R1635" s="121" t="s">
        <v>4538</v>
      </c>
      <c r="S1635" s="122">
        <v>0.69</v>
      </c>
      <c r="T1635" s="122" t="s">
        <v>2852</v>
      </c>
    </row>
    <row r="1636" spans="7:20" s="145" customFormat="1" hidden="1">
      <c r="G1636" s="152"/>
      <c r="M1636" s="114" t="s">
        <v>2392</v>
      </c>
      <c r="N1636" s="118">
        <v>0.5</v>
      </c>
      <c r="O1636" s="118">
        <v>5.6</v>
      </c>
      <c r="P1636" s="119">
        <f t="shared" si="28"/>
        <v>1.31</v>
      </c>
      <c r="Q1636" s="120" t="s">
        <v>30</v>
      </c>
      <c r="R1636" s="121" t="s">
        <v>4540</v>
      </c>
      <c r="S1636" s="122">
        <v>1.31</v>
      </c>
      <c r="T1636" s="122" t="s">
        <v>454</v>
      </c>
    </row>
    <row r="1637" spans="7:20" s="145" customFormat="1" hidden="1">
      <c r="G1637" s="152"/>
      <c r="M1637" s="114" t="s">
        <v>2271</v>
      </c>
      <c r="N1637" s="118">
        <v>0.3</v>
      </c>
      <c r="O1637" s="118">
        <v>3.6</v>
      </c>
      <c r="P1637" s="119">
        <f t="shared" si="28"/>
        <v>0.64</v>
      </c>
      <c r="Q1637" s="120" t="s">
        <v>30</v>
      </c>
      <c r="R1637" s="121" t="s">
        <v>4538</v>
      </c>
      <c r="S1637" s="122">
        <v>0.64</v>
      </c>
      <c r="T1637" s="122" t="s">
        <v>1019</v>
      </c>
    </row>
    <row r="1638" spans="7:20" s="145" customFormat="1" hidden="1">
      <c r="G1638" s="152"/>
      <c r="M1638" s="114" t="s">
        <v>2157</v>
      </c>
      <c r="N1638" s="118">
        <v>0.3</v>
      </c>
      <c r="O1638" s="118">
        <v>3.8</v>
      </c>
      <c r="P1638" s="119">
        <f t="shared" si="28"/>
        <v>1.32</v>
      </c>
      <c r="Q1638" s="120" t="s">
        <v>30</v>
      </c>
      <c r="R1638" s="121" t="s">
        <v>4538</v>
      </c>
      <c r="S1638" s="122">
        <v>1.32</v>
      </c>
      <c r="T1638" s="122" t="s">
        <v>381</v>
      </c>
    </row>
    <row r="1639" spans="7:20" s="145" customFormat="1" hidden="1">
      <c r="G1639" s="152"/>
      <c r="M1639" s="114" t="s">
        <v>2158</v>
      </c>
      <c r="N1639" s="118">
        <v>0.3</v>
      </c>
      <c r="O1639" s="118">
        <v>4</v>
      </c>
      <c r="P1639" s="119">
        <f t="shared" si="28"/>
        <v>0.96</v>
      </c>
      <c r="Q1639" s="122" t="s">
        <v>575</v>
      </c>
      <c r="R1639" s="121" t="s">
        <v>4420</v>
      </c>
      <c r="S1639" s="122">
        <v>0.96</v>
      </c>
      <c r="T1639" s="122" t="s">
        <v>1418</v>
      </c>
    </row>
    <row r="1640" spans="7:20" s="145" customFormat="1" hidden="1">
      <c r="G1640" s="152"/>
      <c r="M1640" s="114" t="s">
        <v>2279</v>
      </c>
      <c r="N1640" s="118">
        <v>0.3</v>
      </c>
      <c r="O1640" s="118">
        <v>4.3</v>
      </c>
      <c r="P1640" s="119">
        <f t="shared" si="28"/>
        <v>1.22</v>
      </c>
      <c r="Q1640" s="122" t="s">
        <v>575</v>
      </c>
      <c r="R1640" s="121" t="s">
        <v>4544</v>
      </c>
      <c r="S1640" s="122">
        <v>1.22</v>
      </c>
      <c r="T1640" s="122" t="s">
        <v>628</v>
      </c>
    </row>
    <row r="1641" spans="7:20" s="145" customFormat="1" hidden="1">
      <c r="G1641" s="152"/>
      <c r="M1641" s="114" t="s">
        <v>2280</v>
      </c>
      <c r="N1641" s="118">
        <v>0.5</v>
      </c>
      <c r="O1641" s="118">
        <v>7.1</v>
      </c>
      <c r="P1641" s="119">
        <f t="shared" si="28"/>
        <v>0.1</v>
      </c>
      <c r="Q1641" s="122" t="s">
        <v>166</v>
      </c>
      <c r="R1641" s="121" t="s">
        <v>4562</v>
      </c>
      <c r="S1641" s="122">
        <v>0.1</v>
      </c>
      <c r="T1641" s="122" t="s">
        <v>338</v>
      </c>
    </row>
    <row r="1642" spans="7:20" s="145" customFormat="1" hidden="1">
      <c r="G1642" s="152"/>
      <c r="M1642" s="114" t="s">
        <v>2281</v>
      </c>
      <c r="N1642" s="118">
        <v>0.3</v>
      </c>
      <c r="O1642" s="118">
        <v>4</v>
      </c>
      <c r="P1642" s="119">
        <f t="shared" si="28"/>
        <v>0.8</v>
      </c>
      <c r="Q1642" s="120" t="s">
        <v>30</v>
      </c>
      <c r="R1642" s="121" t="s">
        <v>4544</v>
      </c>
      <c r="S1642" s="122">
        <v>0.8</v>
      </c>
      <c r="T1642" s="122" t="s">
        <v>728</v>
      </c>
    </row>
    <row r="1643" spans="7:20" s="145" customFormat="1" hidden="1">
      <c r="G1643" s="152"/>
      <c r="M1643" s="114" t="s">
        <v>2282</v>
      </c>
      <c r="N1643" s="118">
        <v>0.5</v>
      </c>
      <c r="O1643" s="118">
        <v>6.8</v>
      </c>
      <c r="P1643" s="119">
        <f t="shared" si="28"/>
        <v>1.06</v>
      </c>
      <c r="Q1643" s="120" t="s">
        <v>304</v>
      </c>
      <c r="R1643" s="121" t="s">
        <v>4563</v>
      </c>
      <c r="S1643" s="122">
        <v>1.06</v>
      </c>
      <c r="T1643" s="122" t="s">
        <v>642</v>
      </c>
    </row>
    <row r="1644" spans="7:20" s="145" customFormat="1" hidden="1">
      <c r="G1644" s="152"/>
      <c r="M1644" s="114" t="s">
        <v>2401</v>
      </c>
      <c r="N1644" s="118">
        <v>6.3</v>
      </c>
      <c r="O1644" s="118">
        <v>96</v>
      </c>
      <c r="P1644" s="119">
        <f t="shared" si="28"/>
        <v>0.9</v>
      </c>
      <c r="Q1644" s="120" t="s">
        <v>30</v>
      </c>
      <c r="R1644" s="121" t="s">
        <v>3938</v>
      </c>
      <c r="S1644" s="122">
        <v>0.9</v>
      </c>
      <c r="T1644" s="122" t="s">
        <v>466</v>
      </c>
    </row>
    <row r="1645" spans="7:20" s="145" customFormat="1" hidden="1">
      <c r="G1645" s="152"/>
      <c r="M1645" s="114" t="s">
        <v>2286</v>
      </c>
      <c r="N1645" s="118">
        <v>2.9</v>
      </c>
      <c r="O1645" s="118">
        <v>27.2</v>
      </c>
      <c r="P1645" s="119">
        <f t="shared" si="28"/>
        <v>1</v>
      </c>
      <c r="Q1645" s="122" t="s">
        <v>2287</v>
      </c>
      <c r="R1645" s="121" t="s">
        <v>4261</v>
      </c>
      <c r="S1645" s="122">
        <v>1</v>
      </c>
      <c r="T1645" s="122" t="s">
        <v>719</v>
      </c>
    </row>
    <row r="1646" spans="7:20" s="145" customFormat="1" hidden="1">
      <c r="G1646" s="152"/>
      <c r="M1646" s="114" t="s">
        <v>2288</v>
      </c>
      <c r="N1646" s="118">
        <v>2.7</v>
      </c>
      <c r="O1646" s="118">
        <v>10.1</v>
      </c>
      <c r="P1646" s="119">
        <f t="shared" si="28"/>
        <v>1.5</v>
      </c>
      <c r="Q1646" s="122" t="s">
        <v>2172</v>
      </c>
      <c r="R1646" s="121" t="s">
        <v>4457</v>
      </c>
      <c r="S1646" s="122">
        <v>1.5</v>
      </c>
      <c r="T1646" s="122" t="s">
        <v>166</v>
      </c>
    </row>
    <row r="1647" spans="7:20" s="145" customFormat="1" hidden="1">
      <c r="G1647" s="152"/>
      <c r="M1647" s="114" t="s">
        <v>2173</v>
      </c>
      <c r="N1647" s="118">
        <v>8.8000000000000007</v>
      </c>
      <c r="O1647" s="118">
        <v>50.8</v>
      </c>
      <c r="P1647" s="119">
        <f t="shared" si="28"/>
        <v>1.22</v>
      </c>
      <c r="Q1647" s="122" t="s">
        <v>1721</v>
      </c>
      <c r="R1647" s="121" t="s">
        <v>4233</v>
      </c>
      <c r="S1647" s="122">
        <v>1.22</v>
      </c>
      <c r="T1647" s="122" t="s">
        <v>1602</v>
      </c>
    </row>
    <row r="1648" spans="7:20" s="145" customFormat="1" hidden="1">
      <c r="G1648" s="152"/>
      <c r="M1648" s="114" t="s">
        <v>2174</v>
      </c>
      <c r="N1648" s="118">
        <v>3</v>
      </c>
      <c r="O1648" s="118">
        <v>12.7</v>
      </c>
      <c r="P1648" s="119">
        <f t="shared" si="28"/>
        <v>0.96</v>
      </c>
      <c r="Q1648" s="122" t="s">
        <v>1544</v>
      </c>
      <c r="R1648" s="121" t="s">
        <v>4301</v>
      </c>
      <c r="S1648" s="122">
        <v>0.96</v>
      </c>
      <c r="T1648" s="122" t="s">
        <v>618</v>
      </c>
    </row>
    <row r="1649" spans="7:20" s="145" customFormat="1" hidden="1">
      <c r="G1649" s="152"/>
      <c r="M1649" s="114" t="s">
        <v>2290</v>
      </c>
      <c r="N1649" s="118">
        <v>1.3</v>
      </c>
      <c r="O1649" s="118">
        <v>98.3</v>
      </c>
      <c r="P1649" s="119">
        <f t="shared" si="28"/>
        <v>0.4</v>
      </c>
      <c r="Q1649" s="120" t="s">
        <v>147</v>
      </c>
      <c r="R1649" s="121" t="s">
        <v>4308</v>
      </c>
      <c r="S1649" s="122">
        <v>0.4</v>
      </c>
      <c r="T1649" s="122" t="s">
        <v>54</v>
      </c>
    </row>
    <row r="1650" spans="7:20" s="145" customFormat="1" hidden="1">
      <c r="G1650" s="152"/>
      <c r="M1650" s="114" t="s">
        <v>2175</v>
      </c>
      <c r="N1650" s="118">
        <v>3.3</v>
      </c>
      <c r="O1650" s="118">
        <v>11.2</v>
      </c>
      <c r="P1650" s="119">
        <f t="shared" si="28"/>
        <v>1.24</v>
      </c>
      <c r="Q1650" s="120" t="s">
        <v>147</v>
      </c>
      <c r="R1650" s="121" t="s">
        <v>4301</v>
      </c>
      <c r="S1650" s="122">
        <v>1.24</v>
      </c>
      <c r="T1650" s="122" t="s">
        <v>1499</v>
      </c>
    </row>
    <row r="1651" spans="7:20" s="145" customFormat="1" hidden="1">
      <c r="G1651" s="152"/>
      <c r="M1651" s="114" t="s">
        <v>2295</v>
      </c>
      <c r="N1651" s="118">
        <v>3.3</v>
      </c>
      <c r="O1651" s="118">
        <v>11.3</v>
      </c>
      <c r="P1651" s="119">
        <f t="shared" si="28"/>
        <v>1.19</v>
      </c>
      <c r="Q1651" s="120" t="s">
        <v>147</v>
      </c>
      <c r="R1651" s="121" t="s">
        <v>3890</v>
      </c>
      <c r="S1651" s="122">
        <v>1.19</v>
      </c>
      <c r="T1651" s="122" t="s">
        <v>1602</v>
      </c>
    </row>
    <row r="1652" spans="7:20" s="145" customFormat="1" hidden="1">
      <c r="G1652" s="152"/>
      <c r="M1652" s="114" t="s">
        <v>2296</v>
      </c>
      <c r="N1652" s="118">
        <v>3.3</v>
      </c>
      <c r="O1652" s="118">
        <v>11.1</v>
      </c>
      <c r="P1652" s="119">
        <f t="shared" si="28"/>
        <v>0.88</v>
      </c>
      <c r="Q1652" s="120" t="s">
        <v>147</v>
      </c>
      <c r="R1652" s="121" t="s">
        <v>3782</v>
      </c>
      <c r="S1652" s="122">
        <v>0.88</v>
      </c>
      <c r="T1652" s="122" t="s">
        <v>1624</v>
      </c>
    </row>
    <row r="1653" spans="7:20" s="145" customFormat="1" hidden="1">
      <c r="G1653" s="152"/>
      <c r="M1653" s="114" t="s">
        <v>2297</v>
      </c>
      <c r="N1653" s="118">
        <v>3.5</v>
      </c>
      <c r="O1653" s="118">
        <v>4.8</v>
      </c>
      <c r="P1653" s="119">
        <f t="shared" si="28"/>
        <v>0.93</v>
      </c>
      <c r="Q1653" s="122" t="s">
        <v>719</v>
      </c>
      <c r="R1653" s="121" t="s">
        <v>3777</v>
      </c>
      <c r="S1653" s="122">
        <v>0.93</v>
      </c>
      <c r="T1653" s="122" t="s">
        <v>982</v>
      </c>
    </row>
    <row r="1654" spans="7:20" s="145" customFormat="1" hidden="1">
      <c r="G1654" s="152"/>
      <c r="M1654" s="114" t="s">
        <v>2298</v>
      </c>
      <c r="N1654" s="118">
        <v>3.5</v>
      </c>
      <c r="O1654" s="118">
        <v>4.3</v>
      </c>
      <c r="P1654" s="119">
        <f t="shared" si="28"/>
        <v>1.33</v>
      </c>
      <c r="Q1654" s="122" t="s">
        <v>1254</v>
      </c>
      <c r="R1654" s="121" t="s">
        <v>4565</v>
      </c>
      <c r="S1654" s="122">
        <v>1.33</v>
      </c>
      <c r="T1654" s="122" t="s">
        <v>364</v>
      </c>
    </row>
    <row r="1655" spans="7:20" s="145" customFormat="1" hidden="1">
      <c r="G1655" s="152"/>
      <c r="M1655" s="114" t="s">
        <v>2299</v>
      </c>
      <c r="N1655" s="118">
        <v>3.9</v>
      </c>
      <c r="O1655" s="118">
        <v>4.0999999999999996</v>
      </c>
      <c r="P1655" s="119">
        <f t="shared" si="28"/>
        <v>0.8</v>
      </c>
      <c r="Q1655" s="122" t="s">
        <v>2420</v>
      </c>
      <c r="R1655" s="121" t="s">
        <v>4256</v>
      </c>
      <c r="S1655" s="122">
        <v>0.8</v>
      </c>
      <c r="T1655" s="122" t="s">
        <v>1798</v>
      </c>
    </row>
    <row r="1656" spans="7:20" s="145" customFormat="1" hidden="1">
      <c r="G1656" s="152"/>
      <c r="M1656" s="114" t="s">
        <v>2421</v>
      </c>
      <c r="N1656" s="118">
        <v>3.2</v>
      </c>
      <c r="O1656" s="118">
        <v>4.4000000000000004</v>
      </c>
      <c r="P1656" s="119">
        <f t="shared" si="28"/>
        <v>1.28</v>
      </c>
      <c r="Q1656" s="122" t="s">
        <v>1284</v>
      </c>
      <c r="R1656" s="121" t="s">
        <v>4565</v>
      </c>
      <c r="S1656" s="122">
        <v>1.28</v>
      </c>
      <c r="T1656" s="122" t="s">
        <v>690</v>
      </c>
    </row>
    <row r="1657" spans="7:20" s="145" customFormat="1" hidden="1">
      <c r="G1657" s="152"/>
      <c r="M1657" s="114" t="s">
        <v>2422</v>
      </c>
      <c r="N1657" s="118">
        <v>7.4</v>
      </c>
      <c r="O1657" s="118">
        <v>55.5</v>
      </c>
      <c r="P1657" s="119">
        <f t="shared" si="28"/>
        <v>0.47</v>
      </c>
      <c r="Q1657" s="120" t="s">
        <v>2423</v>
      </c>
      <c r="R1657" s="121">
        <v>310</v>
      </c>
      <c r="S1657" s="122">
        <v>0.47</v>
      </c>
      <c r="T1657" s="122" t="s">
        <v>3788</v>
      </c>
    </row>
    <row r="1658" spans="7:20" s="145" customFormat="1" hidden="1">
      <c r="G1658" s="152"/>
      <c r="M1658" s="114" t="s">
        <v>2525</v>
      </c>
      <c r="N1658" s="118">
        <v>7.8</v>
      </c>
      <c r="O1658" s="118">
        <v>10.3</v>
      </c>
      <c r="P1658" s="119">
        <f t="shared" si="28"/>
        <v>0.88</v>
      </c>
      <c r="Q1658" s="122" t="s">
        <v>217</v>
      </c>
      <c r="R1658" s="121" t="s">
        <v>3774</v>
      </c>
      <c r="S1658" s="122">
        <v>0.88</v>
      </c>
      <c r="T1658" s="122" t="s">
        <v>1383</v>
      </c>
    </row>
    <row r="1659" spans="7:20" s="145" customFormat="1" hidden="1">
      <c r="G1659" s="152"/>
      <c r="M1659" s="114" t="s">
        <v>2526</v>
      </c>
      <c r="N1659" s="118">
        <v>8.4</v>
      </c>
      <c r="O1659" s="118">
        <v>12.7</v>
      </c>
      <c r="P1659" s="119">
        <f t="shared" si="28"/>
        <v>0.73</v>
      </c>
      <c r="Q1659" s="122" t="s">
        <v>493</v>
      </c>
      <c r="R1659" s="121">
        <v>166</v>
      </c>
      <c r="S1659" s="122">
        <v>0.73</v>
      </c>
      <c r="T1659" s="122" t="s">
        <v>1544</v>
      </c>
    </row>
    <row r="1660" spans="7:20" s="145" customFormat="1" hidden="1">
      <c r="G1660" s="152"/>
      <c r="M1660" s="114" t="s">
        <v>2527</v>
      </c>
      <c r="N1660" s="118">
        <v>3.6</v>
      </c>
      <c r="O1660" s="118">
        <v>11.7</v>
      </c>
      <c r="P1660" s="119">
        <f t="shared" si="28"/>
        <v>0.3</v>
      </c>
      <c r="Q1660" s="122" t="s">
        <v>1019</v>
      </c>
      <c r="R1660" s="121">
        <v>72</v>
      </c>
      <c r="S1660" s="122">
        <v>0.3</v>
      </c>
      <c r="T1660" s="122" t="s">
        <v>797</v>
      </c>
    </row>
    <row r="1661" spans="7:20" s="145" customFormat="1" hidden="1">
      <c r="G1661" s="152"/>
      <c r="M1661" s="114" t="s">
        <v>2638</v>
      </c>
      <c r="N1661" s="118">
        <v>3.6</v>
      </c>
      <c r="O1661" s="118">
        <v>9.6</v>
      </c>
      <c r="P1661" s="119">
        <f t="shared" si="28"/>
        <v>0.3</v>
      </c>
      <c r="Q1661" s="122" t="s">
        <v>446</v>
      </c>
      <c r="R1661" s="121" t="s">
        <v>3781</v>
      </c>
      <c r="S1661" s="122">
        <v>0.3</v>
      </c>
      <c r="T1661" s="122" t="s">
        <v>797</v>
      </c>
    </row>
    <row r="1662" spans="7:20" s="145" customFormat="1" hidden="1">
      <c r="G1662" s="152"/>
      <c r="M1662" s="114" t="s">
        <v>2639</v>
      </c>
      <c r="N1662" s="118">
        <v>3.1</v>
      </c>
      <c r="O1662" s="118">
        <v>4.4000000000000004</v>
      </c>
      <c r="P1662" s="119">
        <f t="shared" si="28"/>
        <v>0.77</v>
      </c>
      <c r="Q1662" s="122" t="s">
        <v>1955</v>
      </c>
      <c r="R1662" s="121" t="s">
        <v>4306</v>
      </c>
      <c r="S1662" s="122">
        <v>0.77</v>
      </c>
      <c r="T1662" s="122" t="s">
        <v>873</v>
      </c>
    </row>
    <row r="1663" spans="7:20" s="145" customFormat="1" hidden="1">
      <c r="G1663" s="152"/>
      <c r="M1663" s="114" t="s">
        <v>2754</v>
      </c>
      <c r="N1663" s="118">
        <v>2</v>
      </c>
      <c r="O1663" s="118">
        <v>6.6</v>
      </c>
      <c r="P1663" s="119">
        <f t="shared" si="28"/>
        <v>0.8</v>
      </c>
      <c r="Q1663" s="122" t="s">
        <v>543</v>
      </c>
      <c r="R1663" s="121" t="s">
        <v>4224</v>
      </c>
      <c r="S1663" s="122">
        <v>0.8</v>
      </c>
      <c r="T1663" s="122" t="s">
        <v>466</v>
      </c>
    </row>
    <row r="1664" spans="7:20" s="145" customFormat="1" hidden="1">
      <c r="G1664" s="152"/>
      <c r="M1664" s="114" t="s">
        <v>2532</v>
      </c>
      <c r="N1664" s="118">
        <v>1.3</v>
      </c>
      <c r="O1664" s="118">
        <v>7.2</v>
      </c>
      <c r="P1664" s="119">
        <f t="shared" si="28"/>
        <v>1.1399999999999999</v>
      </c>
      <c r="Q1664" s="122" t="s">
        <v>2533</v>
      </c>
      <c r="R1664" s="121" t="s">
        <v>4550</v>
      </c>
      <c r="S1664" s="122">
        <v>1.1399999999999999</v>
      </c>
      <c r="T1664" s="122" t="s">
        <v>1309</v>
      </c>
    </row>
    <row r="1665" spans="7:20" s="145" customFormat="1" hidden="1">
      <c r="G1665" s="152"/>
      <c r="M1665" s="114" t="s">
        <v>2534</v>
      </c>
      <c r="N1665" s="118">
        <v>1.5</v>
      </c>
      <c r="O1665" s="118">
        <v>6.9</v>
      </c>
      <c r="P1665" s="119">
        <f t="shared" si="28"/>
        <v>1.1200000000000001</v>
      </c>
      <c r="Q1665" s="122" t="s">
        <v>338</v>
      </c>
      <c r="R1665" s="121" t="s">
        <v>4566</v>
      </c>
      <c r="S1665" s="122">
        <v>1.1200000000000001</v>
      </c>
      <c r="T1665" s="122" t="s">
        <v>1602</v>
      </c>
    </row>
    <row r="1666" spans="7:20" s="145" customFormat="1" hidden="1">
      <c r="G1666" s="152"/>
      <c r="M1666" s="114" t="s">
        <v>2531</v>
      </c>
      <c r="N1666" s="118">
        <v>3.5</v>
      </c>
      <c r="O1666" s="118">
        <v>4.7</v>
      </c>
      <c r="P1666" s="119">
        <f t="shared" si="28"/>
        <v>1.34</v>
      </c>
      <c r="Q1666" s="122" t="s">
        <v>1661</v>
      </c>
      <c r="R1666" s="121" t="s">
        <v>3954</v>
      </c>
      <c r="S1666" s="122">
        <v>1.34</v>
      </c>
      <c r="T1666" s="122" t="s">
        <v>710</v>
      </c>
    </row>
    <row r="1667" spans="7:20" s="145" customFormat="1" hidden="1">
      <c r="G1667" s="152"/>
      <c r="M1667" s="114" t="s">
        <v>2429</v>
      </c>
      <c r="N1667" s="118">
        <v>3.5</v>
      </c>
      <c r="O1667" s="118">
        <v>4.5</v>
      </c>
      <c r="P1667" s="119">
        <f t="shared" si="28"/>
        <v>0.78</v>
      </c>
      <c r="Q1667" s="122" t="s">
        <v>189</v>
      </c>
      <c r="R1667" s="121" t="s">
        <v>3954</v>
      </c>
      <c r="S1667" s="122">
        <v>0.78</v>
      </c>
      <c r="T1667" s="122" t="s">
        <v>466</v>
      </c>
    </row>
    <row r="1668" spans="7:20" s="145" customFormat="1" hidden="1">
      <c r="G1668" s="152"/>
      <c r="M1668" s="114" t="s">
        <v>2430</v>
      </c>
      <c r="N1668" s="118">
        <v>3.4</v>
      </c>
      <c r="O1668" s="118">
        <v>4.9000000000000004</v>
      </c>
      <c r="P1668" s="119">
        <f t="shared" si="28"/>
        <v>0.98</v>
      </c>
      <c r="Q1668" s="122" t="s">
        <v>745</v>
      </c>
      <c r="R1668" s="121" t="s">
        <v>4552</v>
      </c>
      <c r="S1668" s="122">
        <v>0.98</v>
      </c>
      <c r="T1668" s="122" t="s">
        <v>234</v>
      </c>
    </row>
    <row r="1669" spans="7:20" s="145" customFormat="1" hidden="1">
      <c r="G1669" s="152"/>
      <c r="M1669" s="114" t="s">
        <v>2431</v>
      </c>
      <c r="N1669" s="118">
        <v>3.3</v>
      </c>
      <c r="O1669" s="118">
        <v>4.9000000000000004</v>
      </c>
      <c r="P1669" s="119">
        <f t="shared" si="28"/>
        <v>1.28</v>
      </c>
      <c r="Q1669" s="122" t="s">
        <v>543</v>
      </c>
      <c r="R1669" s="121" t="s">
        <v>3954</v>
      </c>
      <c r="S1669" s="122">
        <v>1.28</v>
      </c>
      <c r="T1669" s="122" t="s">
        <v>1619</v>
      </c>
    </row>
    <row r="1670" spans="7:20" s="145" customFormat="1" hidden="1">
      <c r="G1670" s="152"/>
      <c r="M1670" s="114" t="s">
        <v>2432</v>
      </c>
      <c r="N1670" s="118">
        <v>5.4</v>
      </c>
      <c r="O1670" s="118">
        <v>5.0999999999999996</v>
      </c>
      <c r="P1670" s="119">
        <f t="shared" si="28"/>
        <v>1.1599999999999999</v>
      </c>
      <c r="Q1670" s="122" t="s">
        <v>1557</v>
      </c>
      <c r="R1670" s="121" t="s">
        <v>4300</v>
      </c>
      <c r="S1670" s="122">
        <v>1.1599999999999999</v>
      </c>
      <c r="T1670" s="122" t="s">
        <v>381</v>
      </c>
    </row>
    <row r="1671" spans="7:20" s="145" customFormat="1" hidden="1">
      <c r="G1671" s="152"/>
      <c r="M1671" s="114" t="s">
        <v>2310</v>
      </c>
      <c r="N1671" s="118">
        <v>36.1</v>
      </c>
      <c r="O1671" s="118">
        <v>52.9</v>
      </c>
      <c r="P1671" s="119">
        <f t="shared" si="28"/>
        <v>0.56000000000000005</v>
      </c>
      <c r="Q1671" s="122" t="s">
        <v>468</v>
      </c>
      <c r="R1671" s="121" t="s">
        <v>4199</v>
      </c>
      <c r="S1671" s="122">
        <v>0.56000000000000005</v>
      </c>
      <c r="T1671" s="122" t="s">
        <v>2294</v>
      </c>
    </row>
    <row r="1672" spans="7:20" s="145" customFormat="1" hidden="1">
      <c r="G1672" s="152"/>
      <c r="M1672" s="114" t="s">
        <v>2311</v>
      </c>
      <c r="N1672" s="118">
        <v>3.5</v>
      </c>
      <c r="O1672" s="118">
        <v>4.8</v>
      </c>
      <c r="P1672" s="119">
        <f t="shared" si="28"/>
        <v>0.33</v>
      </c>
      <c r="Q1672" s="122" t="s">
        <v>2312</v>
      </c>
      <c r="R1672" s="121" t="s">
        <v>4295</v>
      </c>
      <c r="S1672" s="122">
        <v>0.33</v>
      </c>
      <c r="T1672" s="122" t="s">
        <v>543</v>
      </c>
    </row>
    <row r="1673" spans="7:20" s="145" customFormat="1" hidden="1">
      <c r="G1673" s="152"/>
      <c r="M1673" s="114" t="s">
        <v>2439</v>
      </c>
      <c r="N1673" s="118">
        <v>3.5</v>
      </c>
      <c r="O1673" s="118">
        <v>4.4000000000000004</v>
      </c>
      <c r="P1673" s="119">
        <f t="shared" si="28"/>
        <v>0.72</v>
      </c>
      <c r="Q1673" s="122" t="s">
        <v>166</v>
      </c>
      <c r="R1673" s="121" t="s">
        <v>4036</v>
      </c>
      <c r="S1673" s="122">
        <v>0.72</v>
      </c>
      <c r="T1673" s="122" t="s">
        <v>2353</v>
      </c>
    </row>
    <row r="1674" spans="7:20" s="145" customFormat="1" hidden="1">
      <c r="G1674" s="152"/>
      <c r="M1674" s="114" t="s">
        <v>2440</v>
      </c>
      <c r="N1674" s="118">
        <v>3.5</v>
      </c>
      <c r="O1674" s="118">
        <v>4.2</v>
      </c>
      <c r="P1674" s="119">
        <f t="shared" ref="P1674:P1737" si="29">SUM(S1674:T1674)</f>
        <v>0.25</v>
      </c>
      <c r="Q1674" s="122" t="s">
        <v>166</v>
      </c>
      <c r="R1674" s="121" t="s">
        <v>4036</v>
      </c>
      <c r="S1674" s="122">
        <v>0.25</v>
      </c>
      <c r="T1674" s="122" t="s">
        <v>54</v>
      </c>
    </row>
    <row r="1675" spans="7:20" s="145" customFormat="1" hidden="1">
      <c r="G1675" s="152"/>
      <c r="M1675" s="114" t="s">
        <v>2441</v>
      </c>
      <c r="N1675" s="118">
        <v>3.4</v>
      </c>
      <c r="O1675" s="118">
        <v>4.9000000000000004</v>
      </c>
      <c r="P1675" s="119">
        <f t="shared" si="29"/>
        <v>1.24</v>
      </c>
      <c r="Q1675" s="120" t="s">
        <v>147</v>
      </c>
      <c r="R1675" s="121" t="s">
        <v>3952</v>
      </c>
      <c r="S1675" s="122">
        <v>1.24</v>
      </c>
      <c r="T1675" s="122" t="s">
        <v>956</v>
      </c>
    </row>
    <row r="1676" spans="7:20" s="145" customFormat="1" hidden="1">
      <c r="G1676" s="152"/>
      <c r="M1676" s="114" t="s">
        <v>2442</v>
      </c>
      <c r="N1676" s="118">
        <v>3.1</v>
      </c>
      <c r="O1676" s="118">
        <v>2.5</v>
      </c>
      <c r="P1676" s="119">
        <f t="shared" si="29"/>
        <v>0.79</v>
      </c>
      <c r="Q1676" s="122" t="s">
        <v>1602</v>
      </c>
      <c r="R1676" s="121" t="s">
        <v>4558</v>
      </c>
      <c r="S1676" s="122">
        <v>0.79</v>
      </c>
      <c r="T1676" s="122" t="s">
        <v>982</v>
      </c>
    </row>
    <row r="1677" spans="7:20" s="145" customFormat="1" hidden="1">
      <c r="G1677" s="152"/>
      <c r="M1677" s="114" t="s">
        <v>2443</v>
      </c>
      <c r="N1677" s="118">
        <v>2.4</v>
      </c>
      <c r="O1677" s="118">
        <v>0.5</v>
      </c>
      <c r="P1677" s="119">
        <f t="shared" si="29"/>
        <v>0.88</v>
      </c>
      <c r="Q1677" s="122" t="s">
        <v>438</v>
      </c>
      <c r="R1677" s="121" t="s">
        <v>3778</v>
      </c>
      <c r="S1677" s="122">
        <v>0.88</v>
      </c>
      <c r="T1677" s="122" t="s">
        <v>774</v>
      </c>
    </row>
    <row r="1678" spans="7:20" s="145" customFormat="1" hidden="1">
      <c r="G1678" s="152"/>
      <c r="M1678" s="114" t="s">
        <v>2548</v>
      </c>
      <c r="N1678" s="118">
        <v>3.4</v>
      </c>
      <c r="O1678" s="118">
        <v>4.5999999999999996</v>
      </c>
      <c r="P1678" s="119">
        <f t="shared" si="29"/>
        <v>0.59</v>
      </c>
      <c r="Q1678" s="122" t="s">
        <v>2549</v>
      </c>
      <c r="R1678" s="121" t="s">
        <v>4226</v>
      </c>
      <c r="S1678" s="122">
        <v>0.59</v>
      </c>
      <c r="T1678" s="122" t="s">
        <v>1921</v>
      </c>
    </row>
    <row r="1679" spans="7:20" s="145" customFormat="1" hidden="1">
      <c r="G1679" s="152"/>
      <c r="M1679" s="114" t="s">
        <v>2550</v>
      </c>
      <c r="N1679" s="118">
        <v>3.4</v>
      </c>
      <c r="O1679" s="118">
        <v>4.0999999999999996</v>
      </c>
      <c r="P1679" s="119">
        <f t="shared" si="29"/>
        <v>0.59</v>
      </c>
      <c r="Q1679" s="122" t="s">
        <v>2549</v>
      </c>
      <c r="R1679" s="121" t="s">
        <v>3957</v>
      </c>
      <c r="S1679" s="122">
        <v>0.59</v>
      </c>
      <c r="T1679" s="122" t="s">
        <v>1921</v>
      </c>
    </row>
    <row r="1680" spans="7:20" s="145" customFormat="1" hidden="1">
      <c r="G1680" s="152"/>
      <c r="M1680" s="114" t="s">
        <v>2551</v>
      </c>
      <c r="N1680" s="118">
        <v>3.3</v>
      </c>
      <c r="O1680" s="118">
        <v>5</v>
      </c>
      <c r="P1680" s="119">
        <f t="shared" si="29"/>
        <v>0.3</v>
      </c>
      <c r="Q1680" s="122" t="s">
        <v>2549</v>
      </c>
      <c r="R1680" s="121" t="s">
        <v>3781</v>
      </c>
      <c r="S1680" s="122">
        <v>0.3</v>
      </c>
      <c r="T1680" s="122" t="s">
        <v>543</v>
      </c>
    </row>
    <row r="1681" spans="7:20" s="145" customFormat="1" hidden="1">
      <c r="G1681" s="152"/>
      <c r="M1681" s="114" t="s">
        <v>2552</v>
      </c>
      <c r="N1681" s="118">
        <v>3.2</v>
      </c>
      <c r="O1681" s="118">
        <v>4.8</v>
      </c>
      <c r="P1681" s="119">
        <f t="shared" si="29"/>
        <v>0.31</v>
      </c>
      <c r="Q1681" s="122" t="s">
        <v>2553</v>
      </c>
      <c r="R1681" s="121" t="s">
        <v>4496</v>
      </c>
      <c r="S1681" s="122">
        <v>0.31</v>
      </c>
      <c r="T1681" s="122" t="s">
        <v>2399</v>
      </c>
    </row>
    <row r="1682" spans="7:20" s="145" customFormat="1" hidden="1">
      <c r="G1682" s="152"/>
      <c r="M1682" s="114" t="s">
        <v>2554</v>
      </c>
      <c r="N1682" s="118">
        <v>3.7</v>
      </c>
      <c r="O1682" s="118">
        <v>15.3</v>
      </c>
      <c r="P1682" s="119">
        <f t="shared" si="29"/>
        <v>0.3</v>
      </c>
      <c r="Q1682" s="122" t="s">
        <v>2555</v>
      </c>
      <c r="R1682" s="121" t="s">
        <v>4197</v>
      </c>
      <c r="S1682" s="122">
        <v>0.3</v>
      </c>
      <c r="T1682" s="122" t="s">
        <v>543</v>
      </c>
    </row>
    <row r="1683" spans="7:20" s="145" customFormat="1" hidden="1">
      <c r="G1683" s="152"/>
      <c r="M1683" s="114" t="s">
        <v>2556</v>
      </c>
      <c r="N1683" s="118">
        <v>3.8</v>
      </c>
      <c r="O1683" s="118">
        <v>76.599999999999994</v>
      </c>
      <c r="P1683" s="119">
        <f t="shared" si="29"/>
        <v>1.1000000000000001</v>
      </c>
      <c r="Q1683" s="122" t="s">
        <v>2557</v>
      </c>
      <c r="R1683" s="121" t="s">
        <v>4186</v>
      </c>
      <c r="S1683" s="122">
        <v>1.1000000000000001</v>
      </c>
      <c r="T1683" s="122" t="s">
        <v>213</v>
      </c>
    </row>
    <row r="1684" spans="7:20" s="145" customFormat="1" hidden="1">
      <c r="G1684" s="152"/>
      <c r="M1684" s="114" t="s">
        <v>2326</v>
      </c>
      <c r="N1684" s="118">
        <v>4.2</v>
      </c>
      <c r="O1684" s="118">
        <v>55.5</v>
      </c>
      <c r="P1684" s="119">
        <f t="shared" si="29"/>
        <v>1.1000000000000001</v>
      </c>
      <c r="Q1684" s="120" t="s">
        <v>147</v>
      </c>
      <c r="R1684" s="121" t="s">
        <v>4465</v>
      </c>
      <c r="S1684" s="122">
        <v>1.1000000000000001</v>
      </c>
      <c r="T1684" s="122" t="s">
        <v>213</v>
      </c>
    </row>
    <row r="1685" spans="7:20" s="145" customFormat="1" hidden="1">
      <c r="G1685" s="152"/>
      <c r="M1685" s="114" t="s">
        <v>2211</v>
      </c>
      <c r="N1685" s="118">
        <v>3.8</v>
      </c>
      <c r="O1685" s="118">
        <v>60.7</v>
      </c>
      <c r="P1685" s="119">
        <f t="shared" si="29"/>
        <v>1.3</v>
      </c>
      <c r="Q1685" s="122" t="s">
        <v>2212</v>
      </c>
      <c r="R1685" s="121" t="s">
        <v>4071</v>
      </c>
      <c r="S1685" s="122">
        <v>1.3</v>
      </c>
      <c r="T1685" s="122" t="s">
        <v>166</v>
      </c>
    </row>
    <row r="1686" spans="7:20" s="145" customFormat="1" hidden="1">
      <c r="G1686" s="152"/>
      <c r="M1686" s="114" t="s">
        <v>2213</v>
      </c>
      <c r="N1686" s="118">
        <v>0.6</v>
      </c>
      <c r="O1686" s="118">
        <v>62.1</v>
      </c>
      <c r="P1686" s="119">
        <f t="shared" si="29"/>
        <v>1.3</v>
      </c>
      <c r="Q1686" s="120" t="s">
        <v>147</v>
      </c>
      <c r="R1686" s="121" t="s">
        <v>4248</v>
      </c>
      <c r="S1686" s="122">
        <v>1.3</v>
      </c>
      <c r="T1686" s="122" t="s">
        <v>166</v>
      </c>
    </row>
    <row r="1687" spans="7:20" s="145" customFormat="1" hidden="1">
      <c r="G1687" s="152"/>
      <c r="M1687" s="114" t="s">
        <v>2214</v>
      </c>
      <c r="N1687" s="118">
        <v>1.7</v>
      </c>
      <c r="O1687" s="118">
        <v>43.8</v>
      </c>
      <c r="P1687" s="119">
        <f t="shared" si="29"/>
        <v>1.3</v>
      </c>
      <c r="Q1687" s="122" t="s">
        <v>556</v>
      </c>
      <c r="R1687" s="121" t="s">
        <v>4143</v>
      </c>
      <c r="S1687" s="122">
        <v>1.3</v>
      </c>
      <c r="T1687" s="122" t="s">
        <v>166</v>
      </c>
    </row>
    <row r="1688" spans="7:20" s="145" customFormat="1" hidden="1">
      <c r="G1688" s="152"/>
      <c r="M1688" s="114" t="s">
        <v>2215</v>
      </c>
      <c r="N1688" s="118">
        <v>10.5</v>
      </c>
      <c r="O1688" s="118">
        <v>68.900000000000006</v>
      </c>
      <c r="P1688" s="119">
        <f t="shared" si="29"/>
        <v>0.4</v>
      </c>
      <c r="Q1688" s="122" t="s">
        <v>2270</v>
      </c>
      <c r="R1688" s="121" t="s">
        <v>4060</v>
      </c>
      <c r="S1688" s="122">
        <v>0.4</v>
      </c>
      <c r="T1688" s="122" t="s">
        <v>377</v>
      </c>
    </row>
    <row r="1689" spans="7:20" s="145" customFormat="1" hidden="1">
      <c r="G1689" s="152"/>
      <c r="M1689" s="114" t="s">
        <v>2340</v>
      </c>
      <c r="N1689" s="118">
        <v>1.6</v>
      </c>
      <c r="O1689" s="118">
        <v>21.5</v>
      </c>
      <c r="P1689" s="119">
        <f t="shared" si="29"/>
        <v>0.4</v>
      </c>
      <c r="Q1689" s="120" t="s">
        <v>30</v>
      </c>
      <c r="R1689" s="121" t="s">
        <v>4460</v>
      </c>
      <c r="S1689" s="122">
        <v>0.4</v>
      </c>
      <c r="T1689" s="122" t="s">
        <v>377</v>
      </c>
    </row>
    <row r="1690" spans="7:20" s="145" customFormat="1" hidden="1">
      <c r="G1690" s="152"/>
      <c r="M1690" s="114" t="s">
        <v>2341</v>
      </c>
      <c r="N1690" s="118">
        <v>0.8</v>
      </c>
      <c r="O1690" s="118">
        <v>19.399999999999999</v>
      </c>
      <c r="P1690" s="119">
        <f t="shared" si="29"/>
        <v>0.7</v>
      </c>
      <c r="Q1690" s="120" t="s">
        <v>30</v>
      </c>
      <c r="R1690" s="121" t="s">
        <v>3965</v>
      </c>
      <c r="S1690" s="122">
        <v>0.7</v>
      </c>
      <c r="T1690" s="122" t="s">
        <v>466</v>
      </c>
    </row>
    <row r="1691" spans="7:20" s="145" customFormat="1" hidden="1">
      <c r="G1691" s="152"/>
      <c r="M1691" s="114" t="s">
        <v>2342</v>
      </c>
      <c r="N1691" s="118">
        <v>24.8</v>
      </c>
      <c r="O1691" s="118">
        <v>34.6</v>
      </c>
      <c r="P1691" s="119">
        <f t="shared" si="29"/>
        <v>0.5</v>
      </c>
      <c r="Q1691" s="120" t="s">
        <v>147</v>
      </c>
      <c r="R1691" s="121" t="s">
        <v>3901</v>
      </c>
      <c r="S1691" s="120">
        <v>0.5</v>
      </c>
      <c r="T1691" s="120" t="s">
        <v>141</v>
      </c>
    </row>
    <row r="1692" spans="7:20" s="145" customFormat="1" hidden="1">
      <c r="G1692" s="152"/>
      <c r="M1692" s="114" t="s">
        <v>2343</v>
      </c>
      <c r="N1692" s="118">
        <v>3.8</v>
      </c>
      <c r="O1692" s="118">
        <v>5.3</v>
      </c>
      <c r="P1692" s="119">
        <f t="shared" si="29"/>
        <v>0.2</v>
      </c>
      <c r="Q1692" s="120" t="s">
        <v>147</v>
      </c>
      <c r="R1692" s="121" t="s">
        <v>4558</v>
      </c>
      <c r="S1692" s="122">
        <v>0.2</v>
      </c>
      <c r="T1692" s="122" t="s">
        <v>797</v>
      </c>
    </row>
    <row r="1693" spans="7:20" s="145" customFormat="1" hidden="1">
      <c r="G1693" s="152"/>
      <c r="M1693" s="114" t="s">
        <v>2344</v>
      </c>
      <c r="N1693" s="118">
        <v>13.2</v>
      </c>
      <c r="O1693" s="120" t="s">
        <v>147</v>
      </c>
      <c r="P1693" s="119">
        <f t="shared" si="29"/>
        <v>1</v>
      </c>
      <c r="Q1693" s="120" t="s">
        <v>147</v>
      </c>
      <c r="R1693" s="120" t="s">
        <v>147</v>
      </c>
      <c r="S1693" s="122">
        <v>1</v>
      </c>
      <c r="T1693" s="122" t="s">
        <v>468</v>
      </c>
    </row>
    <row r="1694" spans="7:20" s="145" customFormat="1" hidden="1">
      <c r="G1694" s="152"/>
      <c r="M1694" s="114" t="s">
        <v>2345</v>
      </c>
      <c r="N1694" s="118">
        <v>12.1</v>
      </c>
      <c r="O1694" s="118">
        <v>36.299999999999997</v>
      </c>
      <c r="P1694" s="119">
        <f t="shared" si="29"/>
        <v>1</v>
      </c>
      <c r="Q1694" s="120" t="s">
        <v>147</v>
      </c>
      <c r="R1694" s="121" t="s">
        <v>3991</v>
      </c>
      <c r="S1694" s="122">
        <v>1</v>
      </c>
      <c r="T1694" s="122" t="s">
        <v>468</v>
      </c>
    </row>
    <row r="1695" spans="7:20" s="145" customFormat="1" hidden="1">
      <c r="G1695" s="152"/>
      <c r="M1695" s="114" t="s">
        <v>2338</v>
      </c>
      <c r="N1695" s="118">
        <v>0</v>
      </c>
      <c r="O1695" s="118">
        <v>68.8</v>
      </c>
      <c r="P1695" s="119">
        <f t="shared" si="29"/>
        <v>0.6</v>
      </c>
      <c r="Q1695" s="120" t="s">
        <v>30</v>
      </c>
      <c r="R1695" s="121" t="s">
        <v>4263</v>
      </c>
      <c r="S1695" s="122">
        <v>0.6</v>
      </c>
      <c r="T1695" s="122" t="s">
        <v>728</v>
      </c>
    </row>
    <row r="1696" spans="7:20" s="145" customFormat="1" hidden="1">
      <c r="G1696" s="152"/>
      <c r="M1696" s="114" t="s">
        <v>2348</v>
      </c>
      <c r="N1696" s="118">
        <v>22.7</v>
      </c>
      <c r="O1696" s="118">
        <v>0</v>
      </c>
      <c r="P1696" s="119">
        <f t="shared" si="29"/>
        <v>0.5</v>
      </c>
      <c r="Q1696" s="122" t="s">
        <v>166</v>
      </c>
      <c r="R1696" s="121" t="s">
        <v>4218</v>
      </c>
      <c r="S1696" s="122">
        <v>0.5</v>
      </c>
      <c r="T1696" s="122" t="s">
        <v>141</v>
      </c>
    </row>
    <row r="1697" spans="7:20" s="145" customFormat="1" hidden="1">
      <c r="G1697" s="152"/>
      <c r="M1697" s="114" t="s">
        <v>2349</v>
      </c>
      <c r="N1697" s="118">
        <v>17.5</v>
      </c>
      <c r="O1697" s="118">
        <v>0</v>
      </c>
      <c r="P1697" s="119">
        <f t="shared" si="29"/>
        <v>1.2</v>
      </c>
      <c r="Q1697" s="122" t="s">
        <v>166</v>
      </c>
      <c r="R1697" s="121" t="s">
        <v>4320</v>
      </c>
      <c r="S1697" s="122">
        <v>1.2</v>
      </c>
      <c r="T1697" s="122" t="s">
        <v>343</v>
      </c>
    </row>
    <row r="1698" spans="7:20" s="145" customFormat="1" hidden="1">
      <c r="G1698" s="152"/>
      <c r="M1698" s="114" t="s">
        <v>2224</v>
      </c>
      <c r="N1698" s="118">
        <v>15.7</v>
      </c>
      <c r="O1698" s="118">
        <v>0</v>
      </c>
      <c r="P1698" s="119">
        <f t="shared" si="29"/>
        <v>0.9</v>
      </c>
      <c r="Q1698" s="122" t="s">
        <v>166</v>
      </c>
      <c r="R1698" s="121" t="s">
        <v>4496</v>
      </c>
      <c r="S1698" s="122">
        <v>0.9</v>
      </c>
      <c r="T1698" s="122" t="s">
        <v>234</v>
      </c>
    </row>
    <row r="1699" spans="7:20" s="145" customFormat="1" hidden="1">
      <c r="G1699" s="152"/>
      <c r="M1699" s="114" t="s">
        <v>2225</v>
      </c>
      <c r="N1699" s="118">
        <v>5.9</v>
      </c>
      <c r="O1699" s="118">
        <v>33.799999999999997</v>
      </c>
      <c r="P1699" s="119">
        <f t="shared" si="29"/>
        <v>0.8</v>
      </c>
      <c r="Q1699" s="122" t="s">
        <v>734</v>
      </c>
      <c r="R1699" s="121" t="s">
        <v>3914</v>
      </c>
      <c r="S1699" s="122">
        <v>0.8</v>
      </c>
      <c r="T1699" s="122" t="s">
        <v>719</v>
      </c>
    </row>
    <row r="1700" spans="7:20" s="145" customFormat="1" hidden="1">
      <c r="G1700" s="152"/>
      <c r="M1700" s="114" t="s">
        <v>2226</v>
      </c>
      <c r="N1700" s="118">
        <v>8.5</v>
      </c>
      <c r="O1700" s="118">
        <v>4.5</v>
      </c>
      <c r="P1700" s="119">
        <f t="shared" si="29"/>
        <v>0.7</v>
      </c>
      <c r="Q1700" s="122" t="s">
        <v>2227</v>
      </c>
      <c r="R1700" s="121" t="s">
        <v>3962</v>
      </c>
      <c r="S1700" s="122">
        <v>0.7</v>
      </c>
      <c r="T1700" s="122" t="s">
        <v>466</v>
      </c>
    </row>
    <row r="1701" spans="7:20" s="145" customFormat="1" hidden="1">
      <c r="G1701" s="152"/>
      <c r="M1701" s="114" t="s">
        <v>2351</v>
      </c>
      <c r="N1701" s="118">
        <v>8.3000000000000007</v>
      </c>
      <c r="O1701" s="118">
        <v>8.6</v>
      </c>
      <c r="P1701" s="119">
        <f t="shared" si="29"/>
        <v>1.2</v>
      </c>
      <c r="Q1701" s="122" t="s">
        <v>369</v>
      </c>
      <c r="R1701" s="121" t="s">
        <v>4265</v>
      </c>
      <c r="S1701" s="122">
        <v>1.2</v>
      </c>
      <c r="T1701" s="122" t="s">
        <v>343</v>
      </c>
    </row>
    <row r="1702" spans="7:20" s="145" customFormat="1" hidden="1">
      <c r="G1702" s="152"/>
      <c r="M1702" s="114" t="s">
        <v>2228</v>
      </c>
      <c r="N1702" s="118">
        <v>4.4000000000000004</v>
      </c>
      <c r="O1702" s="118">
        <v>8.6999999999999993</v>
      </c>
      <c r="P1702" s="119">
        <f t="shared" si="29"/>
        <v>0.81</v>
      </c>
      <c r="Q1702" s="122" t="s">
        <v>404</v>
      </c>
      <c r="R1702" s="121" t="s">
        <v>4027</v>
      </c>
      <c r="S1702" s="122">
        <v>0.81</v>
      </c>
      <c r="T1702" s="122" t="s">
        <v>737</v>
      </c>
    </row>
    <row r="1703" spans="7:20" s="145" customFormat="1" hidden="1">
      <c r="G1703" s="152"/>
      <c r="M1703" s="114" t="s">
        <v>2229</v>
      </c>
      <c r="N1703" s="118">
        <v>5.9</v>
      </c>
      <c r="O1703" s="118">
        <v>8</v>
      </c>
      <c r="P1703" s="119">
        <f t="shared" si="29"/>
        <v>0.83</v>
      </c>
      <c r="Q1703" s="120" t="s">
        <v>147</v>
      </c>
      <c r="R1703" s="121" t="s">
        <v>4119</v>
      </c>
      <c r="S1703" s="122">
        <v>0.83</v>
      </c>
      <c r="T1703" s="122" t="s">
        <v>1615</v>
      </c>
    </row>
    <row r="1704" spans="7:20" s="145" customFormat="1" hidden="1">
      <c r="G1704" s="152"/>
      <c r="M1704" s="114" t="s">
        <v>2230</v>
      </c>
      <c r="N1704" s="118">
        <v>5.5</v>
      </c>
      <c r="O1704" s="118">
        <v>18</v>
      </c>
      <c r="P1704" s="119">
        <f t="shared" si="29"/>
        <v>0.55000000000000004</v>
      </c>
      <c r="Q1704" s="122" t="s">
        <v>2231</v>
      </c>
      <c r="R1704" s="121" t="s">
        <v>4421</v>
      </c>
      <c r="S1704" s="122">
        <v>0.55000000000000004</v>
      </c>
      <c r="T1704" s="122" t="s">
        <v>3879</v>
      </c>
    </row>
    <row r="1705" spans="7:20" s="145" customFormat="1" hidden="1">
      <c r="G1705" s="152"/>
      <c r="M1705" s="114" t="s">
        <v>2232</v>
      </c>
      <c r="N1705" s="118">
        <v>4.5</v>
      </c>
      <c r="O1705" s="118">
        <v>18</v>
      </c>
      <c r="P1705" s="119">
        <f t="shared" si="29"/>
        <v>0.86</v>
      </c>
      <c r="Q1705" s="122" t="s">
        <v>1876</v>
      </c>
      <c r="R1705" s="121" t="s">
        <v>4250</v>
      </c>
      <c r="S1705" s="122">
        <v>0.86</v>
      </c>
      <c r="T1705" s="122" t="s">
        <v>850</v>
      </c>
    </row>
    <row r="1706" spans="7:20" s="145" customFormat="1" hidden="1">
      <c r="G1706" s="152"/>
      <c r="M1706" s="114" t="s">
        <v>2358</v>
      </c>
      <c r="N1706" s="118">
        <v>9.8000000000000007</v>
      </c>
      <c r="O1706" s="118">
        <v>70.7</v>
      </c>
      <c r="P1706" s="119">
        <f t="shared" si="29"/>
        <v>0.61</v>
      </c>
      <c r="Q1706" s="120" t="s">
        <v>1244</v>
      </c>
      <c r="R1706" s="121" t="s">
        <v>4497</v>
      </c>
      <c r="S1706" s="122">
        <v>0.61</v>
      </c>
      <c r="T1706" s="122" t="s">
        <v>1149</v>
      </c>
    </row>
    <row r="1707" spans="7:20" s="145" customFormat="1" hidden="1">
      <c r="G1707" s="152"/>
      <c r="M1707" s="114" t="s">
        <v>2359</v>
      </c>
      <c r="N1707" s="118">
        <v>9.1999999999999993</v>
      </c>
      <c r="O1707" s="118">
        <v>72.599999999999994</v>
      </c>
      <c r="P1707" s="119">
        <f t="shared" si="29"/>
        <v>1.19</v>
      </c>
      <c r="Q1707" s="122" t="s">
        <v>1307</v>
      </c>
      <c r="R1707" s="121" t="s">
        <v>4284</v>
      </c>
      <c r="S1707" s="122">
        <v>1.19</v>
      </c>
      <c r="T1707" s="122" t="s">
        <v>2803</v>
      </c>
    </row>
    <row r="1708" spans="7:20" s="145" customFormat="1" hidden="1">
      <c r="G1708" s="152"/>
      <c r="M1708" s="114" t="s">
        <v>2360</v>
      </c>
      <c r="N1708" s="118">
        <v>6.3</v>
      </c>
      <c r="O1708" s="118">
        <v>53.6</v>
      </c>
      <c r="P1708" s="119">
        <f t="shared" si="29"/>
        <v>1.07</v>
      </c>
      <c r="Q1708" s="122" t="s">
        <v>2361</v>
      </c>
      <c r="R1708" s="121" t="s">
        <v>3834</v>
      </c>
      <c r="S1708" s="122">
        <v>1.07</v>
      </c>
      <c r="T1708" s="122" t="s">
        <v>1626</v>
      </c>
    </row>
    <row r="1709" spans="7:20" s="145" customFormat="1" hidden="1">
      <c r="G1709" s="152"/>
      <c r="M1709" s="114" t="s">
        <v>2362</v>
      </c>
      <c r="N1709" s="118">
        <v>5.5</v>
      </c>
      <c r="O1709" s="118">
        <v>49.5</v>
      </c>
      <c r="P1709" s="119">
        <f t="shared" si="29"/>
        <v>1.1000000000000001</v>
      </c>
      <c r="Q1709" s="122" t="s">
        <v>2363</v>
      </c>
      <c r="R1709" s="121" t="s">
        <v>4465</v>
      </c>
      <c r="S1709" s="122">
        <v>1.1000000000000001</v>
      </c>
      <c r="T1709" s="122" t="s">
        <v>438</v>
      </c>
    </row>
    <row r="1710" spans="7:20" s="145" customFormat="1" hidden="1">
      <c r="G1710" s="152"/>
      <c r="M1710" s="114" t="s">
        <v>2580</v>
      </c>
      <c r="N1710" s="118">
        <v>5</v>
      </c>
      <c r="O1710" s="118">
        <v>47.8</v>
      </c>
      <c r="P1710" s="119">
        <f t="shared" si="29"/>
        <v>0.5</v>
      </c>
      <c r="Q1710" s="122" t="s">
        <v>404</v>
      </c>
      <c r="R1710" s="121" t="s">
        <v>4069</v>
      </c>
      <c r="S1710" s="122">
        <v>0.5</v>
      </c>
      <c r="T1710" s="122" t="s">
        <v>728</v>
      </c>
    </row>
    <row r="1711" spans="7:20" s="145" customFormat="1" hidden="1">
      <c r="G1711" s="152"/>
      <c r="M1711" s="114" t="s">
        <v>2581</v>
      </c>
      <c r="N1711" s="118">
        <v>8.1999999999999993</v>
      </c>
      <c r="O1711" s="118">
        <v>44.5</v>
      </c>
      <c r="P1711" s="119">
        <f t="shared" si="29"/>
        <v>0.5</v>
      </c>
      <c r="Q1711" s="122" t="s">
        <v>371</v>
      </c>
      <c r="R1711" s="121" t="s">
        <v>4152</v>
      </c>
      <c r="S1711" s="120">
        <v>0.5</v>
      </c>
      <c r="T1711" s="120" t="s">
        <v>728</v>
      </c>
    </row>
    <row r="1712" spans="7:20" s="145" customFormat="1" hidden="1">
      <c r="G1712" s="152"/>
      <c r="M1712" s="114" t="s">
        <v>2582</v>
      </c>
      <c r="N1712" s="118">
        <v>10</v>
      </c>
      <c r="O1712" s="118">
        <v>44.2</v>
      </c>
      <c r="P1712" s="119">
        <f t="shared" si="29"/>
        <v>0.8</v>
      </c>
      <c r="Q1712" s="122" t="s">
        <v>1602</v>
      </c>
      <c r="R1712" s="121" t="s">
        <v>4547</v>
      </c>
      <c r="S1712" s="122">
        <v>0.8</v>
      </c>
      <c r="T1712" s="122" t="s">
        <v>234</v>
      </c>
    </row>
    <row r="1713" spans="7:20" s="145" customFormat="1" hidden="1">
      <c r="G1713" s="152"/>
      <c r="M1713" s="114" t="s">
        <v>2699</v>
      </c>
      <c r="N1713" s="118">
        <v>11.3</v>
      </c>
      <c r="O1713" s="118">
        <v>51</v>
      </c>
      <c r="P1713" s="119">
        <f t="shared" si="29"/>
        <v>0.9</v>
      </c>
      <c r="Q1713" s="122" t="s">
        <v>614</v>
      </c>
      <c r="R1713" s="121" t="s">
        <v>3991</v>
      </c>
      <c r="S1713" s="122">
        <v>0.9</v>
      </c>
      <c r="T1713" s="122" t="s">
        <v>468</v>
      </c>
    </row>
    <row r="1714" spans="7:20" s="145" customFormat="1" hidden="1">
      <c r="G1714" s="152"/>
      <c r="M1714" s="114" t="s">
        <v>2700</v>
      </c>
      <c r="N1714" s="118">
        <v>1.3</v>
      </c>
      <c r="O1714" s="118">
        <v>8.1</v>
      </c>
      <c r="P1714" s="119">
        <f t="shared" si="29"/>
        <v>0.9</v>
      </c>
      <c r="Q1714" s="120" t="s">
        <v>147</v>
      </c>
      <c r="R1714" s="121" t="s">
        <v>3956</v>
      </c>
      <c r="S1714" s="122">
        <v>0.9</v>
      </c>
      <c r="T1714" s="122" t="s">
        <v>468</v>
      </c>
    </row>
    <row r="1715" spans="7:20" s="145" customFormat="1" hidden="1">
      <c r="G1715" s="152"/>
      <c r="M1715" s="114" t="s">
        <v>2800</v>
      </c>
      <c r="N1715" s="118">
        <v>1</v>
      </c>
      <c r="O1715" s="118">
        <v>16.2</v>
      </c>
      <c r="P1715" s="119">
        <f t="shared" si="29"/>
        <v>0.7</v>
      </c>
      <c r="Q1715" s="120" t="s">
        <v>30</v>
      </c>
      <c r="R1715" s="121" t="s">
        <v>4415</v>
      </c>
      <c r="S1715" s="122">
        <v>0.7</v>
      </c>
      <c r="T1715" s="122" t="s">
        <v>719</v>
      </c>
    </row>
    <row r="1716" spans="7:20" s="145" customFormat="1" hidden="1">
      <c r="G1716" s="152"/>
      <c r="M1716" s="114" t="s">
        <v>2703</v>
      </c>
      <c r="N1716" s="118">
        <v>1.1000000000000001</v>
      </c>
      <c r="O1716" s="118">
        <v>6.9</v>
      </c>
      <c r="P1716" s="119">
        <f t="shared" si="29"/>
        <v>0.6</v>
      </c>
      <c r="Q1716" s="120" t="s">
        <v>30</v>
      </c>
      <c r="R1716" s="121" t="s">
        <v>3951</v>
      </c>
      <c r="S1716" s="122">
        <v>0.6</v>
      </c>
      <c r="T1716" s="122" t="s">
        <v>466</v>
      </c>
    </row>
    <row r="1717" spans="7:20" s="145" customFormat="1" hidden="1">
      <c r="G1717" s="152"/>
      <c r="M1717" s="114" t="s">
        <v>2704</v>
      </c>
      <c r="N1717" s="118">
        <v>25.7</v>
      </c>
      <c r="O1717" s="118">
        <v>0</v>
      </c>
      <c r="P1717" s="119">
        <f t="shared" si="29"/>
        <v>0.6</v>
      </c>
      <c r="Q1717" s="122" t="s">
        <v>661</v>
      </c>
      <c r="R1717" s="121" t="s">
        <v>4450</v>
      </c>
      <c r="S1717" s="122">
        <v>0.6</v>
      </c>
      <c r="T1717" s="122" t="s">
        <v>466</v>
      </c>
    </row>
    <row r="1718" spans="7:20" s="145" customFormat="1" hidden="1">
      <c r="G1718" s="152"/>
      <c r="M1718" s="114" t="s">
        <v>2479</v>
      </c>
      <c r="N1718" s="118">
        <v>19.8</v>
      </c>
      <c r="O1718" s="118">
        <v>0</v>
      </c>
      <c r="P1718" s="119">
        <f t="shared" si="29"/>
        <v>0.7</v>
      </c>
      <c r="Q1718" s="122" t="s">
        <v>543</v>
      </c>
      <c r="R1718" s="121" t="s">
        <v>3893</v>
      </c>
      <c r="S1718" s="122">
        <v>0.7</v>
      </c>
      <c r="T1718" s="122" t="s">
        <v>719</v>
      </c>
    </row>
    <row r="1719" spans="7:20" s="145" customFormat="1" hidden="1">
      <c r="G1719" s="152"/>
      <c r="M1719" s="114" t="s">
        <v>2480</v>
      </c>
      <c r="N1719" s="118">
        <v>14.1</v>
      </c>
      <c r="O1719" s="118">
        <v>0</v>
      </c>
      <c r="P1719" s="119">
        <f t="shared" si="29"/>
        <v>0.5</v>
      </c>
      <c r="Q1719" s="122" t="s">
        <v>728</v>
      </c>
      <c r="R1719" s="121" t="s">
        <v>3995</v>
      </c>
      <c r="S1719" s="122">
        <v>0.5</v>
      </c>
      <c r="T1719" s="122" t="s">
        <v>4019</v>
      </c>
    </row>
    <row r="1720" spans="7:20" s="145" customFormat="1" hidden="1">
      <c r="G1720" s="152"/>
      <c r="M1720" s="114" t="s">
        <v>2481</v>
      </c>
      <c r="N1720" s="118">
        <v>20.399999999999999</v>
      </c>
      <c r="O1720" s="118">
        <v>0</v>
      </c>
      <c r="P1720" s="119">
        <f t="shared" si="29"/>
        <v>1.1299999999999999</v>
      </c>
      <c r="Q1720" s="120" t="s">
        <v>147</v>
      </c>
      <c r="R1720" s="121" t="s">
        <v>3896</v>
      </c>
      <c r="S1720" s="122">
        <v>1.1299999999999999</v>
      </c>
      <c r="T1720" s="122" t="s">
        <v>940</v>
      </c>
    </row>
    <row r="1721" spans="7:20" s="145" customFormat="1" hidden="1">
      <c r="G1721" s="152"/>
      <c r="M1721" s="114" t="s">
        <v>2375</v>
      </c>
      <c r="N1721" s="118">
        <v>9.6</v>
      </c>
      <c r="O1721" s="118">
        <v>0</v>
      </c>
      <c r="P1721" s="119">
        <f t="shared" si="29"/>
        <v>0.22</v>
      </c>
      <c r="Q1721" s="120" t="s">
        <v>147</v>
      </c>
      <c r="R1721" s="121" t="s">
        <v>4551</v>
      </c>
      <c r="S1721" s="122">
        <v>0.22</v>
      </c>
      <c r="T1721" s="122" t="s">
        <v>2172</v>
      </c>
    </row>
    <row r="1722" spans="7:20" s="145" customFormat="1" hidden="1">
      <c r="G1722" s="152"/>
      <c r="M1722" s="114" t="s">
        <v>2376</v>
      </c>
      <c r="N1722" s="118">
        <v>18.7</v>
      </c>
      <c r="O1722" s="118">
        <v>0</v>
      </c>
      <c r="P1722" s="119">
        <f t="shared" si="29"/>
        <v>0.51</v>
      </c>
      <c r="Q1722" s="120" t="s">
        <v>147</v>
      </c>
      <c r="R1722" s="121" t="s">
        <v>4024</v>
      </c>
      <c r="S1722" s="122">
        <v>0.51</v>
      </c>
      <c r="T1722" s="122" t="s">
        <v>1149</v>
      </c>
    </row>
    <row r="1723" spans="7:20" s="145" customFormat="1" hidden="1">
      <c r="G1723" s="152"/>
      <c r="M1723" s="114" t="s">
        <v>2377</v>
      </c>
      <c r="N1723" s="118">
        <v>21.8</v>
      </c>
      <c r="O1723" s="118">
        <v>4.8</v>
      </c>
      <c r="P1723" s="119">
        <f t="shared" si="29"/>
        <v>0.76</v>
      </c>
      <c r="Q1723" s="120" t="s">
        <v>797</v>
      </c>
      <c r="R1723" s="121" t="s">
        <v>3912</v>
      </c>
      <c r="S1723" s="122">
        <v>0.76</v>
      </c>
      <c r="T1723" s="122" t="s">
        <v>234</v>
      </c>
    </row>
    <row r="1724" spans="7:20" s="145" customFormat="1" hidden="1">
      <c r="G1724" s="152"/>
      <c r="M1724" s="114" t="s">
        <v>2378</v>
      </c>
      <c r="N1724" s="118">
        <v>10</v>
      </c>
      <c r="O1724" s="118">
        <v>59.9</v>
      </c>
      <c r="P1724" s="119">
        <f t="shared" si="29"/>
        <v>0.53</v>
      </c>
      <c r="Q1724" s="120" t="s">
        <v>147</v>
      </c>
      <c r="R1724" s="121" t="s">
        <v>4079</v>
      </c>
      <c r="S1724" s="122">
        <v>0.53</v>
      </c>
      <c r="T1724" s="122" t="s">
        <v>2353</v>
      </c>
    </row>
    <row r="1725" spans="7:20" s="145" customFormat="1" hidden="1">
      <c r="G1725" s="152"/>
      <c r="M1725" s="114" t="s">
        <v>2489</v>
      </c>
      <c r="N1725" s="118">
        <v>6.9</v>
      </c>
      <c r="O1725" s="118">
        <v>62.4</v>
      </c>
      <c r="P1725" s="119">
        <f t="shared" si="29"/>
        <v>1.0900000000000001</v>
      </c>
      <c r="Q1725" s="120" t="s">
        <v>147</v>
      </c>
      <c r="R1725" s="121" t="s">
        <v>3901</v>
      </c>
      <c r="S1725" s="122">
        <v>1.0900000000000001</v>
      </c>
      <c r="T1725" s="122" t="s">
        <v>710</v>
      </c>
    </row>
    <row r="1726" spans="7:20" s="145" customFormat="1" hidden="1">
      <c r="G1726" s="152"/>
      <c r="M1726" s="114" t="s">
        <v>2490</v>
      </c>
      <c r="N1726" s="118">
        <v>0.7</v>
      </c>
      <c r="O1726" s="118">
        <v>5.7</v>
      </c>
      <c r="P1726" s="119">
        <f t="shared" si="29"/>
        <v>0.36</v>
      </c>
      <c r="Q1726" s="120" t="s">
        <v>147</v>
      </c>
      <c r="R1726" s="121" t="s">
        <v>4563</v>
      </c>
      <c r="S1726" s="122">
        <v>0.36</v>
      </c>
      <c r="T1726" s="122" t="s">
        <v>1422</v>
      </c>
    </row>
    <row r="1727" spans="7:20" s="145" customFormat="1" hidden="1">
      <c r="G1727" s="152"/>
      <c r="M1727" s="114" t="s">
        <v>2491</v>
      </c>
      <c r="N1727" s="118">
        <v>4.8</v>
      </c>
      <c r="O1727" s="118">
        <v>68.7</v>
      </c>
      <c r="P1727" s="119">
        <f t="shared" si="29"/>
        <v>1.1100000000000001</v>
      </c>
      <c r="Q1727" s="120" t="s">
        <v>147</v>
      </c>
      <c r="R1727" s="121" t="s">
        <v>3895</v>
      </c>
      <c r="S1727" s="122">
        <v>1.1100000000000001</v>
      </c>
      <c r="T1727" s="122" t="s">
        <v>56</v>
      </c>
    </row>
    <row r="1728" spans="7:20" s="145" customFormat="1" hidden="1">
      <c r="G1728" s="152"/>
      <c r="M1728" s="114" t="s">
        <v>2492</v>
      </c>
      <c r="N1728" s="118">
        <v>1.1000000000000001</v>
      </c>
      <c r="O1728" s="118">
        <v>15.1</v>
      </c>
      <c r="P1728" s="119">
        <f t="shared" si="29"/>
        <v>0.81</v>
      </c>
      <c r="Q1728" s="120" t="s">
        <v>147</v>
      </c>
      <c r="R1728" s="121" t="s">
        <v>4081</v>
      </c>
      <c r="S1728" s="122">
        <v>0.81</v>
      </c>
      <c r="T1728" s="122" t="s">
        <v>734</v>
      </c>
    </row>
    <row r="1729" spans="7:20" s="145" customFormat="1" hidden="1">
      <c r="G1729" s="152"/>
      <c r="M1729" s="114" t="s">
        <v>2598</v>
      </c>
      <c r="N1729" s="118">
        <v>1.6</v>
      </c>
      <c r="O1729" s="120" t="s">
        <v>30</v>
      </c>
      <c r="P1729" s="119">
        <f t="shared" si="29"/>
        <v>1.02</v>
      </c>
      <c r="Q1729" s="120" t="s">
        <v>30</v>
      </c>
      <c r="R1729" s="121" t="s">
        <v>3776</v>
      </c>
      <c r="S1729" s="122">
        <v>1.02</v>
      </c>
      <c r="T1729" s="122" t="s">
        <v>343</v>
      </c>
    </row>
    <row r="1730" spans="7:20" s="145" customFormat="1" hidden="1">
      <c r="G1730" s="152"/>
      <c r="M1730" s="114" t="s">
        <v>2599</v>
      </c>
      <c r="N1730" s="118">
        <v>1.6</v>
      </c>
      <c r="O1730" s="118">
        <v>12.3</v>
      </c>
      <c r="P1730" s="119">
        <f t="shared" si="29"/>
        <v>1.08</v>
      </c>
      <c r="Q1730" s="122" t="s">
        <v>166</v>
      </c>
      <c r="R1730" s="121" t="s">
        <v>4463</v>
      </c>
      <c r="S1730" s="122">
        <v>1.08</v>
      </c>
      <c r="T1730" s="122" t="s">
        <v>56</v>
      </c>
    </row>
    <row r="1731" spans="7:20" s="145" customFormat="1" hidden="1">
      <c r="G1731" s="152"/>
      <c r="M1731" s="114" t="s">
        <v>2600</v>
      </c>
      <c r="N1731" s="118">
        <v>9.6</v>
      </c>
      <c r="O1731" s="118">
        <v>63.9</v>
      </c>
      <c r="P1731" s="119">
        <f t="shared" si="29"/>
        <v>1.1000000000000001</v>
      </c>
      <c r="Q1731" s="122" t="s">
        <v>343</v>
      </c>
      <c r="R1731" s="121" t="s">
        <v>4498</v>
      </c>
      <c r="S1731" s="122">
        <v>1.1000000000000001</v>
      </c>
      <c r="T1731" s="122" t="s">
        <v>166</v>
      </c>
    </row>
    <row r="1732" spans="7:20" s="145" customFormat="1" hidden="1">
      <c r="G1732" s="152"/>
      <c r="M1732" s="114" t="s">
        <v>2601</v>
      </c>
      <c r="N1732" s="118">
        <v>1.4</v>
      </c>
      <c r="O1732" s="118">
        <v>0.4</v>
      </c>
      <c r="P1732" s="119">
        <f t="shared" si="29"/>
        <v>0.5</v>
      </c>
      <c r="Q1732" s="122" t="s">
        <v>283</v>
      </c>
      <c r="R1732" s="121" t="s">
        <v>3960</v>
      </c>
      <c r="S1732" s="122">
        <v>0.5</v>
      </c>
      <c r="T1732" s="122" t="s">
        <v>466</v>
      </c>
    </row>
    <row r="1733" spans="7:20" s="145" customFormat="1" hidden="1">
      <c r="G1733" s="152"/>
      <c r="M1733" s="114" t="s">
        <v>2602</v>
      </c>
      <c r="N1733" s="118">
        <v>1.4</v>
      </c>
      <c r="O1733" s="118">
        <v>0.4</v>
      </c>
      <c r="P1733" s="119">
        <f t="shared" si="29"/>
        <v>0.7</v>
      </c>
      <c r="Q1733" s="122" t="s">
        <v>2603</v>
      </c>
      <c r="R1733" s="121" t="s">
        <v>3960</v>
      </c>
      <c r="S1733" s="122">
        <v>0.7</v>
      </c>
      <c r="T1733" s="122" t="s">
        <v>234</v>
      </c>
    </row>
    <row r="1734" spans="7:20" s="145" customFormat="1" hidden="1">
      <c r="G1734" s="152"/>
      <c r="M1734" s="114" t="s">
        <v>2604</v>
      </c>
      <c r="N1734" s="118">
        <v>1.4</v>
      </c>
      <c r="O1734" s="118">
        <v>0.4</v>
      </c>
      <c r="P1734" s="119">
        <f t="shared" si="29"/>
        <v>0.48</v>
      </c>
      <c r="Q1734" s="122" t="s">
        <v>1994</v>
      </c>
      <c r="R1734" s="121" t="s">
        <v>3960</v>
      </c>
      <c r="S1734" s="122">
        <v>0.48</v>
      </c>
      <c r="T1734" s="122" t="s">
        <v>875</v>
      </c>
    </row>
    <row r="1735" spans="7:20" s="145" customFormat="1" hidden="1">
      <c r="G1735" s="152"/>
      <c r="M1735" s="114" t="s">
        <v>2605</v>
      </c>
      <c r="N1735" s="118">
        <v>1</v>
      </c>
      <c r="O1735" s="118">
        <v>0.3</v>
      </c>
      <c r="P1735" s="119">
        <f t="shared" si="29"/>
        <v>0.9</v>
      </c>
      <c r="Q1735" s="122" t="s">
        <v>51</v>
      </c>
      <c r="R1735" s="121" t="s">
        <v>4464</v>
      </c>
      <c r="S1735" s="122">
        <v>0.9</v>
      </c>
      <c r="T1735" s="122" t="s">
        <v>213</v>
      </c>
    </row>
    <row r="1736" spans="7:20" s="145" customFormat="1" hidden="1">
      <c r="G1736" s="152"/>
      <c r="M1736" s="114" t="s">
        <v>2606</v>
      </c>
      <c r="N1736" s="118">
        <v>1.4</v>
      </c>
      <c r="O1736" s="118">
        <v>0.1</v>
      </c>
      <c r="P1736" s="119">
        <f t="shared" si="29"/>
        <v>0.6</v>
      </c>
      <c r="Q1736" s="122" t="s">
        <v>476</v>
      </c>
      <c r="R1736" s="121" t="s">
        <v>4392</v>
      </c>
      <c r="S1736" s="122">
        <v>0.6</v>
      </c>
      <c r="T1736" s="122" t="s">
        <v>719</v>
      </c>
    </row>
    <row r="1737" spans="7:20" s="145" customFormat="1" hidden="1">
      <c r="G1737" s="152"/>
      <c r="M1737" s="114" t="s">
        <v>2607</v>
      </c>
      <c r="N1737" s="118">
        <v>9.6999999999999993</v>
      </c>
      <c r="O1737" s="118">
        <v>3.7</v>
      </c>
      <c r="P1737" s="119">
        <f t="shared" si="29"/>
        <v>0.7</v>
      </c>
      <c r="Q1737" s="122" t="s">
        <v>1415</v>
      </c>
      <c r="R1737" s="121" t="s">
        <v>3995</v>
      </c>
      <c r="S1737" s="122">
        <v>0.7</v>
      </c>
      <c r="T1737" s="122" t="s">
        <v>234</v>
      </c>
    </row>
    <row r="1738" spans="7:20" s="145" customFormat="1" hidden="1">
      <c r="G1738" s="152"/>
      <c r="M1738" s="114" t="s">
        <v>2272</v>
      </c>
      <c r="N1738" s="118">
        <v>17.7</v>
      </c>
      <c r="O1738" s="118">
        <v>3.5</v>
      </c>
      <c r="P1738" s="119">
        <f t="shared" ref="P1738:P1801" si="30">SUM(S1738:T1738)</f>
        <v>0.9</v>
      </c>
      <c r="Q1738" s="122" t="s">
        <v>499</v>
      </c>
      <c r="R1738" s="121" t="s">
        <v>4077</v>
      </c>
      <c r="S1738" s="122">
        <v>0.9</v>
      </c>
      <c r="T1738" s="122" t="s">
        <v>213</v>
      </c>
    </row>
    <row r="1739" spans="7:20" s="145" customFormat="1" hidden="1">
      <c r="G1739" s="152"/>
      <c r="M1739" s="114" t="s">
        <v>2273</v>
      </c>
      <c r="N1739" s="118">
        <v>12.1</v>
      </c>
      <c r="O1739" s="118">
        <v>2.5</v>
      </c>
      <c r="P1739" s="119">
        <f t="shared" si="30"/>
        <v>0.74</v>
      </c>
      <c r="Q1739" s="122" t="s">
        <v>468</v>
      </c>
      <c r="R1739" s="121" t="s">
        <v>4320</v>
      </c>
      <c r="S1739" s="122">
        <v>0.74</v>
      </c>
      <c r="T1739" s="122" t="s">
        <v>1571</v>
      </c>
    </row>
    <row r="1740" spans="7:20" s="145" customFormat="1" hidden="1">
      <c r="G1740" s="152"/>
      <c r="M1740" s="114" t="s">
        <v>2274</v>
      </c>
      <c r="N1740" s="118">
        <v>1.6</v>
      </c>
      <c r="O1740" s="118">
        <v>0.4</v>
      </c>
      <c r="P1740" s="119">
        <f t="shared" si="30"/>
        <v>0.73</v>
      </c>
      <c r="Q1740" s="120" t="s">
        <v>30</v>
      </c>
      <c r="R1740" s="121" t="s">
        <v>4313</v>
      </c>
      <c r="S1740" s="122">
        <v>0.73</v>
      </c>
      <c r="T1740" s="122" t="s">
        <v>1571</v>
      </c>
    </row>
    <row r="1741" spans="7:20" s="145" customFormat="1" hidden="1">
      <c r="G1741" s="152"/>
      <c r="M1741" s="114" t="s">
        <v>2275</v>
      </c>
      <c r="N1741" s="118">
        <v>2</v>
      </c>
      <c r="O1741" s="118">
        <v>1.9</v>
      </c>
      <c r="P1741" s="119">
        <f t="shared" si="30"/>
        <v>0.87</v>
      </c>
      <c r="Q1741" s="120" t="s">
        <v>30</v>
      </c>
      <c r="R1741" s="121" t="s">
        <v>4420</v>
      </c>
      <c r="S1741" s="122">
        <v>0.87</v>
      </c>
      <c r="T1741" s="122" t="s">
        <v>772</v>
      </c>
    </row>
    <row r="1742" spans="7:20" s="145" customFormat="1" hidden="1">
      <c r="G1742" s="152"/>
      <c r="M1742" s="114" t="s">
        <v>2276</v>
      </c>
      <c r="N1742" s="118">
        <v>2.5</v>
      </c>
      <c r="O1742" s="118">
        <v>3.6</v>
      </c>
      <c r="P1742" s="119">
        <f t="shared" si="30"/>
        <v>0.71</v>
      </c>
      <c r="Q1742" s="120" t="s">
        <v>30</v>
      </c>
      <c r="R1742" s="121" t="s">
        <v>4554</v>
      </c>
      <c r="S1742" s="122">
        <v>0.71</v>
      </c>
      <c r="T1742" s="122" t="s">
        <v>426</v>
      </c>
    </row>
    <row r="1743" spans="7:20" s="145" customFormat="1" hidden="1">
      <c r="G1743" s="152"/>
      <c r="M1743" s="114" t="s">
        <v>2277</v>
      </c>
      <c r="N1743" s="118">
        <v>28.9</v>
      </c>
      <c r="O1743" s="118">
        <v>20.7</v>
      </c>
      <c r="P1743" s="119">
        <f t="shared" si="30"/>
        <v>0.72</v>
      </c>
      <c r="Q1743" s="122" t="s">
        <v>338</v>
      </c>
      <c r="R1743" s="121" t="s">
        <v>4054</v>
      </c>
      <c r="S1743" s="122">
        <v>0.72</v>
      </c>
      <c r="T1743" s="122" t="s">
        <v>1571</v>
      </c>
    </row>
    <row r="1744" spans="7:20" s="145" customFormat="1" hidden="1">
      <c r="G1744" s="152"/>
      <c r="M1744" s="114" t="s">
        <v>2278</v>
      </c>
      <c r="N1744" s="118">
        <v>24.9</v>
      </c>
      <c r="O1744" s="120" t="s">
        <v>147</v>
      </c>
      <c r="P1744" s="119">
        <f t="shared" si="30"/>
        <v>0.78</v>
      </c>
      <c r="Q1744" s="122" t="s">
        <v>338</v>
      </c>
      <c r="R1744" s="120" t="s">
        <v>147</v>
      </c>
      <c r="S1744" s="122">
        <v>0.78</v>
      </c>
      <c r="T1744" s="122" t="s">
        <v>1602</v>
      </c>
    </row>
    <row r="1745" spans="7:20" s="145" customFormat="1" hidden="1">
      <c r="G1745" s="152"/>
      <c r="M1745" s="114" t="s">
        <v>2400</v>
      </c>
      <c r="N1745" s="118">
        <v>14.5</v>
      </c>
      <c r="O1745" s="118">
        <v>10.4</v>
      </c>
      <c r="P1745" s="119">
        <f t="shared" si="30"/>
        <v>0.93</v>
      </c>
      <c r="Q1745" s="122" t="s">
        <v>728</v>
      </c>
      <c r="R1745" s="121" t="s">
        <v>3808</v>
      </c>
      <c r="S1745" s="122">
        <v>0.93</v>
      </c>
      <c r="T1745" s="122" t="s">
        <v>424</v>
      </c>
    </row>
    <row r="1746" spans="7:20" s="145" customFormat="1" hidden="1">
      <c r="G1746" s="152"/>
      <c r="M1746" s="114" t="s">
        <v>2402</v>
      </c>
      <c r="N1746" s="118">
        <v>7.1</v>
      </c>
      <c r="O1746" s="118">
        <v>9.6999999999999993</v>
      </c>
      <c r="P1746" s="119">
        <f t="shared" si="30"/>
        <v>1.06</v>
      </c>
      <c r="Q1746" s="122" t="s">
        <v>234</v>
      </c>
      <c r="R1746" s="121" t="s">
        <v>3918</v>
      </c>
      <c r="S1746" s="122">
        <v>1.06</v>
      </c>
      <c r="T1746" s="122" t="s">
        <v>166</v>
      </c>
    </row>
    <row r="1747" spans="7:20" s="145" customFormat="1" hidden="1">
      <c r="G1747" s="152"/>
      <c r="M1747" s="114" t="s">
        <v>2403</v>
      </c>
      <c r="N1747" s="118">
        <v>8.1999999999999993</v>
      </c>
      <c r="O1747" s="118">
        <v>4.2</v>
      </c>
      <c r="P1747" s="119">
        <f t="shared" si="30"/>
        <v>1.02</v>
      </c>
      <c r="Q1747" s="122" t="s">
        <v>719</v>
      </c>
      <c r="R1747" s="121" t="s">
        <v>4265</v>
      </c>
      <c r="S1747" s="122">
        <v>1.02</v>
      </c>
      <c r="T1747" s="122" t="s">
        <v>647</v>
      </c>
    </row>
    <row r="1748" spans="7:20" s="145" customFormat="1" hidden="1">
      <c r="G1748" s="152"/>
      <c r="M1748" s="114" t="s">
        <v>2404</v>
      </c>
      <c r="N1748" s="118">
        <v>1.4</v>
      </c>
      <c r="O1748" s="118">
        <v>9</v>
      </c>
      <c r="P1748" s="119">
        <f t="shared" si="30"/>
        <v>0.96</v>
      </c>
      <c r="Q1748" s="120" t="s">
        <v>30</v>
      </c>
      <c r="R1748" s="121" t="s">
        <v>4553</v>
      </c>
      <c r="S1748" s="122">
        <v>0.96</v>
      </c>
      <c r="T1748" s="122" t="s">
        <v>343</v>
      </c>
    </row>
    <row r="1749" spans="7:20" s="145" customFormat="1" hidden="1">
      <c r="G1749" s="152"/>
      <c r="M1749" s="114" t="s">
        <v>2405</v>
      </c>
      <c r="N1749" s="118">
        <v>1.2</v>
      </c>
      <c r="O1749" s="118">
        <v>8</v>
      </c>
      <c r="P1749" s="119">
        <f t="shared" si="30"/>
        <v>0.98</v>
      </c>
      <c r="Q1749" s="120" t="s">
        <v>30</v>
      </c>
      <c r="R1749" s="121" t="s">
        <v>3956</v>
      </c>
      <c r="S1749" s="122">
        <v>0.98</v>
      </c>
      <c r="T1749" s="122" t="s">
        <v>956</v>
      </c>
    </row>
    <row r="1750" spans="7:20" s="145" customFormat="1" hidden="1">
      <c r="G1750" s="152"/>
      <c r="M1750" s="114" t="s">
        <v>2289</v>
      </c>
      <c r="N1750" s="118">
        <v>12</v>
      </c>
      <c r="O1750" s="118">
        <v>72.599999999999994</v>
      </c>
      <c r="P1750" s="119">
        <f t="shared" si="30"/>
        <v>1.05</v>
      </c>
      <c r="Q1750" s="122" t="s">
        <v>772</v>
      </c>
      <c r="R1750" s="121" t="s">
        <v>4342</v>
      </c>
      <c r="S1750" s="122">
        <v>1.05</v>
      </c>
      <c r="T1750" s="122" t="s">
        <v>166</v>
      </c>
    </row>
    <row r="1751" spans="7:20" s="145" customFormat="1" hidden="1">
      <c r="G1751" s="152"/>
      <c r="M1751" s="114" t="s">
        <v>2292</v>
      </c>
      <c r="N1751" s="118">
        <v>4.7</v>
      </c>
      <c r="O1751" s="118">
        <v>27.5</v>
      </c>
      <c r="P1751" s="119">
        <f t="shared" si="30"/>
        <v>0.28000000000000003</v>
      </c>
      <c r="Q1751" s="122" t="s">
        <v>56</v>
      </c>
      <c r="R1751" s="121" t="s">
        <v>4148</v>
      </c>
      <c r="S1751" s="122">
        <v>0.28000000000000003</v>
      </c>
      <c r="T1751" s="122" t="s">
        <v>1422</v>
      </c>
    </row>
    <row r="1752" spans="7:20" s="145" customFormat="1" hidden="1">
      <c r="G1752" s="152"/>
      <c r="M1752" s="114" t="s">
        <v>2293</v>
      </c>
      <c r="N1752" s="118">
        <v>5</v>
      </c>
      <c r="O1752" s="118">
        <v>30.5</v>
      </c>
      <c r="P1752" s="119">
        <f t="shared" si="30"/>
        <v>0.8</v>
      </c>
      <c r="Q1752" s="122" t="s">
        <v>2294</v>
      </c>
      <c r="R1752" s="121" t="s">
        <v>3950</v>
      </c>
      <c r="S1752" s="122">
        <v>0.8</v>
      </c>
      <c r="T1752" s="122" t="s">
        <v>503</v>
      </c>
    </row>
    <row r="1753" spans="7:20" s="145" customFormat="1" hidden="1">
      <c r="G1753" s="152"/>
      <c r="M1753" s="114" t="s">
        <v>2416</v>
      </c>
      <c r="N1753" s="118">
        <v>5.8</v>
      </c>
      <c r="O1753" s="118">
        <v>35.700000000000003</v>
      </c>
      <c r="P1753" s="119">
        <f t="shared" si="30"/>
        <v>1.03</v>
      </c>
      <c r="Q1753" s="122" t="s">
        <v>710</v>
      </c>
      <c r="R1753" s="121" t="s">
        <v>3943</v>
      </c>
      <c r="S1753" s="122">
        <v>1.03</v>
      </c>
      <c r="T1753" s="122" t="s">
        <v>841</v>
      </c>
    </row>
    <row r="1754" spans="7:20" s="145" customFormat="1" hidden="1">
      <c r="G1754" s="152"/>
      <c r="M1754" s="114" t="s">
        <v>2417</v>
      </c>
      <c r="N1754" s="118">
        <v>5</v>
      </c>
      <c r="O1754" s="118">
        <v>30.7</v>
      </c>
      <c r="P1754" s="119">
        <f t="shared" si="30"/>
        <v>0.73</v>
      </c>
      <c r="Q1754" s="122" t="s">
        <v>2312</v>
      </c>
      <c r="R1754" s="121" t="s">
        <v>4250</v>
      </c>
      <c r="S1754" s="122">
        <v>0.73</v>
      </c>
      <c r="T1754" s="122" t="s">
        <v>734</v>
      </c>
    </row>
    <row r="1755" spans="7:20" s="145" customFormat="1" hidden="1">
      <c r="G1755" s="152"/>
      <c r="M1755" s="114" t="s">
        <v>2418</v>
      </c>
      <c r="N1755" s="118">
        <v>1.9</v>
      </c>
      <c r="O1755" s="118">
        <v>21.3</v>
      </c>
      <c r="P1755" s="119">
        <f t="shared" si="30"/>
        <v>0.93</v>
      </c>
      <c r="Q1755" s="122" t="s">
        <v>172</v>
      </c>
      <c r="R1755" s="121" t="s">
        <v>4220</v>
      </c>
      <c r="S1755" s="122">
        <v>0.93</v>
      </c>
      <c r="T1755" s="122" t="s">
        <v>343</v>
      </c>
    </row>
    <row r="1756" spans="7:20" s="145" customFormat="1" hidden="1">
      <c r="G1756" s="152"/>
      <c r="M1756" s="114" t="s">
        <v>2419</v>
      </c>
      <c r="N1756" s="118">
        <v>5.2</v>
      </c>
      <c r="O1756" s="118">
        <v>80</v>
      </c>
      <c r="P1756" s="119">
        <f t="shared" si="30"/>
        <v>0.74</v>
      </c>
      <c r="Q1756" s="122" t="s">
        <v>2524</v>
      </c>
      <c r="R1756" s="121" t="s">
        <v>4177</v>
      </c>
      <c r="S1756" s="122">
        <v>0.74</v>
      </c>
      <c r="T1756" s="122" t="s">
        <v>628</v>
      </c>
    </row>
    <row r="1757" spans="7:20" s="145" customFormat="1" hidden="1">
      <c r="G1757" s="152"/>
      <c r="M1757" s="114" t="s">
        <v>2523</v>
      </c>
      <c r="N1757" s="118">
        <v>12.1</v>
      </c>
      <c r="O1757" s="118">
        <v>23.5</v>
      </c>
      <c r="P1757" s="119">
        <f t="shared" si="30"/>
        <v>0.83</v>
      </c>
      <c r="Q1757" s="122" t="s">
        <v>371</v>
      </c>
      <c r="R1757" s="121" t="s">
        <v>3833</v>
      </c>
      <c r="S1757" s="122">
        <v>0.83</v>
      </c>
      <c r="T1757" s="122" t="s">
        <v>381</v>
      </c>
    </row>
    <row r="1758" spans="7:20" s="145" customFormat="1" hidden="1">
      <c r="G1758" s="152"/>
      <c r="M1758" s="114" t="s">
        <v>2637</v>
      </c>
      <c r="N1758" s="118">
        <v>12</v>
      </c>
      <c r="O1758" s="118">
        <v>25.2</v>
      </c>
      <c r="P1758" s="119">
        <f t="shared" si="30"/>
        <v>0.18</v>
      </c>
      <c r="Q1758" s="122" t="s">
        <v>371</v>
      </c>
      <c r="R1758" s="121" t="s">
        <v>4056</v>
      </c>
      <c r="S1758" s="122">
        <v>0.18</v>
      </c>
      <c r="T1758" s="122" t="s">
        <v>3500</v>
      </c>
    </row>
    <row r="1759" spans="7:20" s="145" customFormat="1" hidden="1">
      <c r="G1759" s="152"/>
      <c r="M1759" s="114" t="s">
        <v>2753</v>
      </c>
      <c r="N1759" s="118">
        <v>13</v>
      </c>
      <c r="O1759" s="118">
        <v>18.100000000000001</v>
      </c>
      <c r="P1759" s="119">
        <f t="shared" si="30"/>
        <v>0.18</v>
      </c>
      <c r="Q1759" s="122" t="s">
        <v>532</v>
      </c>
      <c r="R1759" s="121" t="s">
        <v>4369</v>
      </c>
      <c r="S1759" s="120">
        <v>0.18</v>
      </c>
      <c r="T1759" s="120" t="s">
        <v>3500</v>
      </c>
    </row>
    <row r="1760" spans="7:20" s="145" customFormat="1" hidden="1">
      <c r="G1760" s="152"/>
      <c r="M1760" s="114" t="s">
        <v>2853</v>
      </c>
      <c r="N1760" s="118">
        <v>12.9</v>
      </c>
      <c r="O1760" s="118">
        <v>19.600000000000001</v>
      </c>
      <c r="P1760" s="119">
        <f t="shared" si="30"/>
        <v>0.97</v>
      </c>
      <c r="Q1760" s="122" t="s">
        <v>532</v>
      </c>
      <c r="R1760" s="121" t="s">
        <v>4064</v>
      </c>
      <c r="S1760" s="122">
        <v>0.97</v>
      </c>
      <c r="T1760" s="122" t="s">
        <v>647</v>
      </c>
    </row>
    <row r="1761" spans="7:20" s="145" customFormat="1" hidden="1">
      <c r="G1761" s="152"/>
      <c r="M1761" s="114" t="s">
        <v>2755</v>
      </c>
      <c r="N1761" s="118">
        <v>11.3</v>
      </c>
      <c r="O1761" s="118">
        <v>18.3</v>
      </c>
      <c r="P1761" s="119">
        <f t="shared" si="30"/>
        <v>0.3</v>
      </c>
      <c r="Q1761" s="122" t="s">
        <v>240</v>
      </c>
      <c r="R1761" s="121" t="s">
        <v>4470</v>
      </c>
      <c r="S1761" s="122">
        <v>0.3</v>
      </c>
      <c r="T1761" s="122" t="s">
        <v>728</v>
      </c>
    </row>
    <row r="1762" spans="7:20" s="145" customFormat="1" hidden="1">
      <c r="G1762" s="152"/>
      <c r="M1762" s="114" t="s">
        <v>2535</v>
      </c>
      <c r="N1762" s="118">
        <v>11.1</v>
      </c>
      <c r="O1762" s="118">
        <v>19.600000000000001</v>
      </c>
      <c r="P1762" s="119">
        <f t="shared" si="30"/>
        <v>0.26</v>
      </c>
      <c r="Q1762" s="122" t="s">
        <v>551</v>
      </c>
      <c r="R1762" s="121" t="s">
        <v>4232</v>
      </c>
      <c r="S1762" s="122">
        <v>0.26</v>
      </c>
      <c r="T1762" s="122" t="s">
        <v>3266</v>
      </c>
    </row>
    <row r="1763" spans="7:20" s="145" customFormat="1" hidden="1">
      <c r="G1763" s="152"/>
      <c r="M1763" s="114" t="s">
        <v>2433</v>
      </c>
      <c r="N1763" s="118">
        <v>9.3000000000000007</v>
      </c>
      <c r="O1763" s="118">
        <v>21.6</v>
      </c>
      <c r="P1763" s="119">
        <f t="shared" si="30"/>
        <v>0.6</v>
      </c>
      <c r="Q1763" s="122" t="s">
        <v>553</v>
      </c>
      <c r="R1763" s="121" t="s">
        <v>4390</v>
      </c>
      <c r="S1763" s="122">
        <v>0.6</v>
      </c>
      <c r="T1763" s="122" t="s">
        <v>234</v>
      </c>
    </row>
    <row r="1764" spans="7:20" s="145" customFormat="1" hidden="1">
      <c r="G1764" s="152"/>
      <c r="M1764" s="114" t="s">
        <v>2434</v>
      </c>
      <c r="N1764" s="118">
        <v>9.3000000000000007</v>
      </c>
      <c r="O1764" s="118">
        <v>21.6</v>
      </c>
      <c r="P1764" s="119">
        <f t="shared" si="30"/>
        <v>0.3</v>
      </c>
      <c r="Q1764" s="122" t="s">
        <v>532</v>
      </c>
      <c r="R1764" s="121" t="s">
        <v>4390</v>
      </c>
      <c r="S1764" s="122">
        <v>0.3</v>
      </c>
      <c r="T1764" s="122" t="s">
        <v>728</v>
      </c>
    </row>
    <row r="1765" spans="7:20" s="145" customFormat="1" hidden="1">
      <c r="G1765" s="152"/>
      <c r="M1765" s="114" t="s">
        <v>2435</v>
      </c>
      <c r="N1765" s="118">
        <v>4.8</v>
      </c>
      <c r="O1765" s="118">
        <v>18.7</v>
      </c>
      <c r="P1765" s="119">
        <f t="shared" si="30"/>
        <v>0.2</v>
      </c>
      <c r="Q1765" s="122" t="s">
        <v>217</v>
      </c>
      <c r="R1765" s="121" t="s">
        <v>4233</v>
      </c>
      <c r="S1765" s="122">
        <v>0.2</v>
      </c>
      <c r="T1765" s="122" t="s">
        <v>141</v>
      </c>
    </row>
    <row r="1766" spans="7:20" s="145" customFormat="1" hidden="1">
      <c r="G1766" s="152"/>
      <c r="M1766" s="114" t="s">
        <v>2436</v>
      </c>
      <c r="N1766" s="118">
        <v>4.8</v>
      </c>
      <c r="O1766" s="118">
        <v>18.7</v>
      </c>
      <c r="P1766" s="119">
        <f t="shared" si="30"/>
        <v>0.7</v>
      </c>
      <c r="Q1766" s="122" t="s">
        <v>404</v>
      </c>
      <c r="R1766" s="121" t="s">
        <v>4233</v>
      </c>
      <c r="S1766" s="122">
        <v>0.7</v>
      </c>
      <c r="T1766" s="122" t="s">
        <v>468</v>
      </c>
    </row>
    <row r="1767" spans="7:20" s="145" customFormat="1" hidden="1">
      <c r="G1767" s="152"/>
      <c r="M1767" s="114" t="s">
        <v>2437</v>
      </c>
      <c r="N1767" s="118">
        <v>5.0999999999999996</v>
      </c>
      <c r="O1767" s="118">
        <v>19.899999999999999</v>
      </c>
      <c r="P1767" s="119">
        <f t="shared" si="30"/>
        <v>0.3</v>
      </c>
      <c r="Q1767" s="122" t="s">
        <v>661</v>
      </c>
      <c r="R1767" s="121" t="s">
        <v>3733</v>
      </c>
      <c r="S1767" s="120">
        <v>0.3</v>
      </c>
      <c r="T1767" s="120" t="s">
        <v>728</v>
      </c>
    </row>
    <row r="1768" spans="7:20" s="145" customFormat="1" hidden="1">
      <c r="G1768" s="152"/>
      <c r="M1768" s="114" t="s">
        <v>2438</v>
      </c>
      <c r="N1768" s="118">
        <v>13.2</v>
      </c>
      <c r="O1768" s="118">
        <v>18.8</v>
      </c>
      <c r="P1768" s="119">
        <f t="shared" si="30"/>
        <v>0.6</v>
      </c>
      <c r="Q1768" s="122" t="s">
        <v>1465</v>
      </c>
      <c r="R1768" s="121" t="s">
        <v>4369</v>
      </c>
      <c r="S1768" s="122">
        <v>0.6</v>
      </c>
      <c r="T1768" s="122" t="s">
        <v>234</v>
      </c>
    </row>
    <row r="1769" spans="7:20" s="145" customFormat="1" hidden="1">
      <c r="G1769" s="152"/>
      <c r="M1769" s="114" t="s">
        <v>2542</v>
      </c>
      <c r="N1769" s="118">
        <v>13.3</v>
      </c>
      <c r="O1769" s="118">
        <v>16.899999999999999</v>
      </c>
      <c r="P1769" s="119">
        <f t="shared" si="30"/>
        <v>0.7</v>
      </c>
      <c r="Q1769" s="122" t="s">
        <v>422</v>
      </c>
      <c r="R1769" s="121" t="s">
        <v>4342</v>
      </c>
      <c r="S1769" s="122">
        <v>0.7</v>
      </c>
      <c r="T1769" s="122" t="s">
        <v>468</v>
      </c>
    </row>
    <row r="1770" spans="7:20" s="145" customFormat="1" hidden="1">
      <c r="G1770" s="152"/>
      <c r="M1770" s="114" t="s">
        <v>2543</v>
      </c>
      <c r="N1770" s="118">
        <v>7.8</v>
      </c>
      <c r="O1770" s="118">
        <v>24.3</v>
      </c>
      <c r="P1770" s="119">
        <f t="shared" si="30"/>
        <v>0.94</v>
      </c>
      <c r="Q1770" s="122" t="s">
        <v>254</v>
      </c>
      <c r="R1770" s="121" t="s">
        <v>4499</v>
      </c>
      <c r="S1770" s="122">
        <v>0.94</v>
      </c>
      <c r="T1770" s="122" t="s">
        <v>940</v>
      </c>
    </row>
    <row r="1771" spans="7:20" s="145" customFormat="1" hidden="1">
      <c r="G1771" s="152"/>
      <c r="M1771" s="114" t="s">
        <v>2544</v>
      </c>
      <c r="N1771" s="118">
        <v>5.8</v>
      </c>
      <c r="O1771" s="120" t="s">
        <v>147</v>
      </c>
      <c r="P1771" s="119">
        <f t="shared" si="30"/>
        <v>0.41</v>
      </c>
      <c r="Q1771" s="122" t="s">
        <v>2545</v>
      </c>
      <c r="R1771" s="120" t="s">
        <v>147</v>
      </c>
      <c r="S1771" s="122">
        <v>0.41</v>
      </c>
      <c r="T1771" s="122" t="s">
        <v>1624</v>
      </c>
    </row>
    <row r="1772" spans="7:20" s="145" customFormat="1" hidden="1">
      <c r="G1772" s="152"/>
      <c r="M1772" s="114" t="s">
        <v>2546</v>
      </c>
      <c r="N1772" s="118">
        <v>23.8</v>
      </c>
      <c r="O1772" s="118">
        <v>11.6</v>
      </c>
      <c r="P1772" s="119">
        <f t="shared" si="30"/>
        <v>0.9</v>
      </c>
      <c r="Q1772" s="122" t="s">
        <v>2547</v>
      </c>
      <c r="R1772" s="121" t="s">
        <v>4500</v>
      </c>
      <c r="S1772" s="122">
        <v>0.9</v>
      </c>
      <c r="T1772" s="122" t="s">
        <v>1619</v>
      </c>
    </row>
    <row r="1773" spans="7:20" s="145" customFormat="1" hidden="1">
      <c r="G1773" s="152"/>
      <c r="M1773" s="114" t="s">
        <v>2653</v>
      </c>
      <c r="N1773" s="118">
        <v>9.5</v>
      </c>
      <c r="O1773" s="118">
        <v>61.4</v>
      </c>
      <c r="P1773" s="119">
        <f t="shared" si="30"/>
        <v>0.46</v>
      </c>
      <c r="Q1773" s="122" t="s">
        <v>2654</v>
      </c>
      <c r="R1773" s="121" t="s">
        <v>4315</v>
      </c>
      <c r="S1773" s="122">
        <v>0.46</v>
      </c>
      <c r="T1773" s="122" t="s">
        <v>982</v>
      </c>
    </row>
    <row r="1774" spans="7:20" s="145" customFormat="1" hidden="1">
      <c r="G1774" s="152"/>
      <c r="M1774" s="114" t="s">
        <v>2655</v>
      </c>
      <c r="N1774" s="118">
        <v>9.3000000000000007</v>
      </c>
      <c r="O1774" s="118">
        <v>62.8</v>
      </c>
      <c r="P1774" s="119">
        <f t="shared" si="30"/>
        <v>0.43</v>
      </c>
      <c r="Q1774" s="122" t="s">
        <v>2656</v>
      </c>
      <c r="R1774" s="121" t="s">
        <v>4501</v>
      </c>
      <c r="S1774" s="122">
        <v>0.43</v>
      </c>
      <c r="T1774" s="122" t="s">
        <v>1418</v>
      </c>
    </row>
    <row r="1775" spans="7:20" s="145" customFormat="1" hidden="1">
      <c r="G1775" s="152"/>
      <c r="M1775" s="114" t="s">
        <v>2657</v>
      </c>
      <c r="N1775" s="118">
        <v>17.899999999999999</v>
      </c>
      <c r="O1775" s="120" t="s">
        <v>30</v>
      </c>
      <c r="P1775" s="119">
        <f t="shared" si="30"/>
        <v>0.95</v>
      </c>
      <c r="Q1775" s="122" t="s">
        <v>213</v>
      </c>
      <c r="R1775" s="121" t="s">
        <v>3971</v>
      </c>
      <c r="S1775" s="122">
        <v>0.95</v>
      </c>
      <c r="T1775" s="122" t="s">
        <v>56</v>
      </c>
    </row>
    <row r="1776" spans="7:20" s="145" customFormat="1" hidden="1">
      <c r="G1776" s="152"/>
      <c r="M1776" s="114" t="s">
        <v>2658</v>
      </c>
      <c r="N1776" s="120" t="s">
        <v>30</v>
      </c>
      <c r="O1776" s="118">
        <v>0</v>
      </c>
      <c r="P1776" s="119">
        <f t="shared" si="30"/>
        <v>0.56000000000000005</v>
      </c>
      <c r="Q1776" s="122" t="s">
        <v>2659</v>
      </c>
      <c r="R1776" s="121" t="s">
        <v>4502</v>
      </c>
      <c r="S1776" s="122">
        <v>0.56000000000000005</v>
      </c>
      <c r="T1776" s="122" t="s">
        <v>234</v>
      </c>
    </row>
    <row r="1777" spans="7:20" s="145" customFormat="1" hidden="1">
      <c r="G1777" s="152"/>
      <c r="M1777" s="114" t="s">
        <v>2660</v>
      </c>
      <c r="N1777" s="120" t="s">
        <v>30</v>
      </c>
      <c r="O1777" s="118">
        <v>0</v>
      </c>
      <c r="P1777" s="119">
        <f t="shared" si="30"/>
        <v>0.71</v>
      </c>
      <c r="Q1777" s="122" t="s">
        <v>98</v>
      </c>
      <c r="R1777" s="121" t="s">
        <v>4502</v>
      </c>
      <c r="S1777" s="122">
        <v>0.71</v>
      </c>
      <c r="T1777" s="122" t="s">
        <v>503</v>
      </c>
    </row>
    <row r="1778" spans="7:20" s="145" customFormat="1" hidden="1">
      <c r="G1778" s="152"/>
      <c r="M1778" s="114" t="s">
        <v>2661</v>
      </c>
      <c r="N1778" s="120" t="s">
        <v>30</v>
      </c>
      <c r="O1778" s="118">
        <v>0</v>
      </c>
      <c r="P1778" s="119">
        <f t="shared" si="30"/>
        <v>0.2</v>
      </c>
      <c r="Q1778" s="122" t="s">
        <v>2662</v>
      </c>
      <c r="R1778" s="121" t="s">
        <v>4502</v>
      </c>
      <c r="S1778" s="122">
        <v>0.2</v>
      </c>
      <c r="T1778" s="122" t="s">
        <v>322</v>
      </c>
    </row>
    <row r="1779" spans="7:20" s="145" customFormat="1" hidden="1">
      <c r="G1779" s="152"/>
      <c r="M1779" s="114" t="s">
        <v>2663</v>
      </c>
      <c r="N1779" s="120" t="s">
        <v>30</v>
      </c>
      <c r="O1779" s="118">
        <v>0</v>
      </c>
      <c r="P1779" s="119">
        <f t="shared" si="30"/>
        <v>0.55000000000000004</v>
      </c>
      <c r="Q1779" s="122" t="s">
        <v>2664</v>
      </c>
      <c r="R1779" s="121" t="s">
        <v>4307</v>
      </c>
      <c r="S1779" s="122">
        <v>0.55000000000000004</v>
      </c>
      <c r="T1779" s="122" t="s">
        <v>850</v>
      </c>
    </row>
    <row r="1780" spans="7:20" s="145" customFormat="1" hidden="1">
      <c r="G1780" s="152"/>
      <c r="M1780" s="114" t="s">
        <v>2665</v>
      </c>
      <c r="N1780" s="120" t="s">
        <v>30</v>
      </c>
      <c r="O1780" s="118">
        <v>0</v>
      </c>
      <c r="P1780" s="119">
        <f t="shared" si="30"/>
        <v>0.43</v>
      </c>
      <c r="Q1780" s="122" t="s">
        <v>34</v>
      </c>
      <c r="R1780" s="121" t="s">
        <v>4502</v>
      </c>
      <c r="S1780" s="122">
        <v>0.43</v>
      </c>
      <c r="T1780" s="122" t="s">
        <v>618</v>
      </c>
    </row>
    <row r="1781" spans="7:20" s="145" customFormat="1" hidden="1">
      <c r="G1781" s="152"/>
      <c r="M1781" s="114" t="s">
        <v>2666</v>
      </c>
      <c r="N1781" s="120" t="s">
        <v>30</v>
      </c>
      <c r="O1781" s="118">
        <v>0</v>
      </c>
      <c r="P1781" s="119">
        <f t="shared" si="30"/>
        <v>0.66</v>
      </c>
      <c r="Q1781" s="122" t="s">
        <v>2667</v>
      </c>
      <c r="R1781" s="121" t="s">
        <v>4502</v>
      </c>
      <c r="S1781" s="122">
        <v>0.66</v>
      </c>
      <c r="T1781" s="122" t="s">
        <v>468</v>
      </c>
    </row>
    <row r="1782" spans="7:20" s="145" customFormat="1" hidden="1">
      <c r="G1782" s="152"/>
      <c r="M1782" s="114" t="s">
        <v>2668</v>
      </c>
      <c r="N1782" s="120" t="s">
        <v>30</v>
      </c>
      <c r="O1782" s="118">
        <v>0</v>
      </c>
      <c r="P1782" s="119">
        <f t="shared" si="30"/>
        <v>0.67</v>
      </c>
      <c r="Q1782" s="122" t="s">
        <v>34</v>
      </c>
      <c r="R1782" s="121" t="s">
        <v>4502</v>
      </c>
      <c r="S1782" s="122">
        <v>0.67</v>
      </c>
      <c r="T1782" s="122" t="s">
        <v>628</v>
      </c>
    </row>
    <row r="1783" spans="7:20" s="145" customFormat="1" hidden="1">
      <c r="G1783" s="152"/>
      <c r="M1783" s="114" t="s">
        <v>2669</v>
      </c>
      <c r="N1783" s="120" t="s">
        <v>30</v>
      </c>
      <c r="O1783" s="118">
        <v>0</v>
      </c>
      <c r="P1783" s="119">
        <f t="shared" si="30"/>
        <v>0.76</v>
      </c>
      <c r="Q1783" s="122" t="s">
        <v>1895</v>
      </c>
      <c r="R1783" s="121" t="s">
        <v>4502</v>
      </c>
      <c r="S1783" s="122">
        <v>0.76</v>
      </c>
      <c r="T1783" s="122" t="s">
        <v>381</v>
      </c>
    </row>
    <row r="1784" spans="7:20" s="145" customFormat="1" hidden="1">
      <c r="G1784" s="152"/>
      <c r="M1784" s="114" t="s">
        <v>2670</v>
      </c>
      <c r="N1784" s="120" t="s">
        <v>30</v>
      </c>
      <c r="O1784" s="118">
        <v>0</v>
      </c>
      <c r="P1784" s="119">
        <f t="shared" si="30"/>
        <v>0.96</v>
      </c>
      <c r="Q1784" s="122" t="s">
        <v>2671</v>
      </c>
      <c r="R1784" s="121" t="s">
        <v>4502</v>
      </c>
      <c r="S1784" s="122">
        <v>0.96</v>
      </c>
      <c r="T1784" s="122" t="s">
        <v>287</v>
      </c>
    </row>
    <row r="1785" spans="7:20" s="145" customFormat="1" hidden="1">
      <c r="G1785" s="152"/>
      <c r="M1785" s="114" t="s">
        <v>2672</v>
      </c>
      <c r="N1785" s="120" t="s">
        <v>30</v>
      </c>
      <c r="O1785" s="118">
        <v>0</v>
      </c>
      <c r="P1785" s="119">
        <f t="shared" si="30"/>
        <v>0.96</v>
      </c>
      <c r="Q1785" s="122" t="s">
        <v>2673</v>
      </c>
      <c r="R1785" s="121" t="s">
        <v>4502</v>
      </c>
      <c r="S1785" s="122">
        <v>0.96</v>
      </c>
      <c r="T1785" s="122" t="s">
        <v>287</v>
      </c>
    </row>
    <row r="1786" spans="7:20" s="145" customFormat="1" hidden="1">
      <c r="G1786" s="152"/>
      <c r="M1786" s="114" t="s">
        <v>2327</v>
      </c>
      <c r="N1786" s="120" t="s">
        <v>30</v>
      </c>
      <c r="O1786" s="118">
        <v>0</v>
      </c>
      <c r="P1786" s="119">
        <f t="shared" si="30"/>
        <v>0.96</v>
      </c>
      <c r="Q1786" s="122" t="s">
        <v>270</v>
      </c>
      <c r="R1786" s="121" t="s">
        <v>4502</v>
      </c>
      <c r="S1786" s="122">
        <v>0.96</v>
      </c>
      <c r="T1786" s="122" t="s">
        <v>287</v>
      </c>
    </row>
    <row r="1787" spans="7:20" s="145" customFormat="1" hidden="1">
      <c r="G1787" s="152"/>
      <c r="M1787" s="114" t="s">
        <v>2328</v>
      </c>
      <c r="N1787" s="120" t="s">
        <v>30</v>
      </c>
      <c r="O1787" s="118">
        <v>0</v>
      </c>
      <c r="P1787" s="119">
        <f t="shared" si="30"/>
        <v>0.64</v>
      </c>
      <c r="Q1787" s="122" t="s">
        <v>1450</v>
      </c>
      <c r="R1787" s="121" t="s">
        <v>4502</v>
      </c>
      <c r="S1787" s="122">
        <v>0.64</v>
      </c>
      <c r="T1787" s="122" t="s">
        <v>468</v>
      </c>
    </row>
    <row r="1788" spans="7:20" s="145" customFormat="1" hidden="1">
      <c r="G1788" s="152"/>
      <c r="M1788" s="114" t="s">
        <v>2329</v>
      </c>
      <c r="N1788" s="118">
        <v>0.2</v>
      </c>
      <c r="O1788" s="118">
        <v>0</v>
      </c>
      <c r="P1788" s="119">
        <f t="shared" si="30"/>
        <v>0.69</v>
      </c>
      <c r="Q1788" s="122" t="s">
        <v>2330</v>
      </c>
      <c r="R1788" s="121">
        <v>898</v>
      </c>
      <c r="S1788" s="122">
        <v>0.69</v>
      </c>
      <c r="T1788" s="122" t="s">
        <v>503</v>
      </c>
    </row>
    <row r="1789" spans="7:20" s="145" customFormat="1" hidden="1">
      <c r="G1789" s="152"/>
      <c r="M1789" s="114" t="s">
        <v>2331</v>
      </c>
      <c r="N1789" s="120" t="s">
        <v>30</v>
      </c>
      <c r="O1789" s="118">
        <v>0</v>
      </c>
      <c r="P1789" s="119">
        <f t="shared" si="30"/>
        <v>0.69</v>
      </c>
      <c r="Q1789" s="122" t="s">
        <v>2332</v>
      </c>
      <c r="R1789" s="121" t="s">
        <v>4502</v>
      </c>
      <c r="S1789" s="122">
        <v>0.69</v>
      </c>
      <c r="T1789" s="122" t="s">
        <v>499</v>
      </c>
    </row>
    <row r="1790" spans="7:20" s="145" customFormat="1" hidden="1">
      <c r="G1790" s="152"/>
      <c r="M1790" s="114" t="s">
        <v>2333</v>
      </c>
      <c r="N1790" s="120" t="s">
        <v>30</v>
      </c>
      <c r="O1790" s="118">
        <v>0</v>
      </c>
      <c r="P1790" s="119">
        <f t="shared" si="30"/>
        <v>0.21</v>
      </c>
      <c r="Q1790" s="122" t="s">
        <v>1074</v>
      </c>
      <c r="R1790" s="121" t="s">
        <v>4502</v>
      </c>
      <c r="S1790" s="122">
        <v>0.21</v>
      </c>
      <c r="T1790" s="122" t="s">
        <v>1921</v>
      </c>
    </row>
    <row r="1791" spans="7:20" s="145" customFormat="1" hidden="1">
      <c r="G1791" s="152"/>
      <c r="M1791" s="114" t="s">
        <v>3706</v>
      </c>
      <c r="N1791" s="120" t="s">
        <v>30</v>
      </c>
      <c r="O1791" s="118">
        <v>0</v>
      </c>
      <c r="P1791" s="119">
        <f t="shared" si="30"/>
        <v>0.3</v>
      </c>
      <c r="Q1791" s="122" t="s">
        <v>270</v>
      </c>
      <c r="R1791" s="121" t="s">
        <v>4502</v>
      </c>
      <c r="S1791" s="122">
        <v>0.3</v>
      </c>
      <c r="T1791" s="122" t="s">
        <v>873</v>
      </c>
    </row>
    <row r="1792" spans="7:20" s="145" customFormat="1" hidden="1">
      <c r="G1792" s="152"/>
      <c r="M1792" s="114" t="s">
        <v>2334</v>
      </c>
      <c r="N1792" s="120" t="s">
        <v>30</v>
      </c>
      <c r="O1792" s="118">
        <v>0</v>
      </c>
      <c r="P1792" s="119">
        <f t="shared" si="30"/>
        <v>0.82</v>
      </c>
      <c r="Q1792" s="122" t="s">
        <v>162</v>
      </c>
      <c r="R1792" s="121" t="s">
        <v>4502</v>
      </c>
      <c r="S1792" s="122">
        <v>0.82</v>
      </c>
      <c r="T1792" s="122" t="s">
        <v>954</v>
      </c>
    </row>
    <row r="1793" spans="7:20" s="145" customFormat="1" hidden="1">
      <c r="G1793" s="152"/>
      <c r="M1793" s="114" t="s">
        <v>2335</v>
      </c>
      <c r="N1793" s="120" t="s">
        <v>30</v>
      </c>
      <c r="O1793" s="118">
        <v>0</v>
      </c>
      <c r="P1793" s="119">
        <f t="shared" si="30"/>
        <v>0.93</v>
      </c>
      <c r="Q1793" s="122" t="s">
        <v>2336</v>
      </c>
      <c r="R1793" s="121" t="s">
        <v>4502</v>
      </c>
      <c r="S1793" s="122">
        <v>0.93</v>
      </c>
      <c r="T1793" s="122" t="s">
        <v>166</v>
      </c>
    </row>
    <row r="1794" spans="7:20" s="145" customFormat="1" hidden="1">
      <c r="G1794" s="152"/>
      <c r="M1794" s="114" t="s">
        <v>2337</v>
      </c>
      <c r="N1794" s="118">
        <v>2.8</v>
      </c>
      <c r="O1794" s="118">
        <v>5</v>
      </c>
      <c r="P1794" s="119">
        <f t="shared" si="30"/>
        <v>0.39</v>
      </c>
      <c r="Q1794" s="122" t="s">
        <v>2339</v>
      </c>
      <c r="R1794" s="121" t="s">
        <v>3959</v>
      </c>
      <c r="S1794" s="122">
        <v>0.39</v>
      </c>
      <c r="T1794" s="122" t="s">
        <v>618</v>
      </c>
    </row>
    <row r="1795" spans="7:20" s="145" customFormat="1" hidden="1">
      <c r="G1795" s="152"/>
      <c r="M1795" s="114" t="s">
        <v>2454</v>
      </c>
      <c r="N1795" s="118">
        <v>3</v>
      </c>
      <c r="O1795" s="118">
        <v>4.7</v>
      </c>
      <c r="P1795" s="119">
        <f t="shared" si="30"/>
        <v>0.1</v>
      </c>
      <c r="Q1795" s="122" t="s">
        <v>1798</v>
      </c>
      <c r="R1795" s="121" t="s">
        <v>4119</v>
      </c>
      <c r="S1795" s="122">
        <v>0.1</v>
      </c>
      <c r="T1795" s="122" t="s">
        <v>141</v>
      </c>
    </row>
    <row r="1796" spans="7:20" s="145" customFormat="1" hidden="1">
      <c r="G1796" s="152"/>
      <c r="M1796" s="114" t="s">
        <v>2455</v>
      </c>
      <c r="N1796" s="118">
        <v>2.5</v>
      </c>
      <c r="O1796" s="118">
        <v>2.7</v>
      </c>
      <c r="P1796" s="119">
        <f t="shared" si="30"/>
        <v>0.1</v>
      </c>
      <c r="Q1796" s="122" t="s">
        <v>213</v>
      </c>
      <c r="R1796" s="121" t="s">
        <v>3955</v>
      </c>
      <c r="S1796" s="122">
        <v>0.1</v>
      </c>
      <c r="T1796" s="122" t="s">
        <v>141</v>
      </c>
    </row>
    <row r="1797" spans="7:20" s="145" customFormat="1" hidden="1">
      <c r="G1797" s="152"/>
      <c r="M1797" s="114" t="s">
        <v>2456</v>
      </c>
      <c r="N1797" s="118">
        <v>2.8</v>
      </c>
      <c r="O1797" s="118">
        <v>3</v>
      </c>
      <c r="P1797" s="119">
        <f t="shared" si="30"/>
        <v>0.6</v>
      </c>
      <c r="Q1797" s="122" t="s">
        <v>213</v>
      </c>
      <c r="R1797" s="121" t="s">
        <v>4562</v>
      </c>
      <c r="S1797" s="122">
        <v>0.6</v>
      </c>
      <c r="T1797" s="122" t="s">
        <v>468</v>
      </c>
    </row>
    <row r="1798" spans="7:20" s="145" customFormat="1" hidden="1">
      <c r="G1798" s="152"/>
      <c r="M1798" s="114" t="s">
        <v>2457</v>
      </c>
      <c r="N1798" s="118">
        <v>4.3</v>
      </c>
      <c r="O1798" s="118">
        <v>4.4000000000000004</v>
      </c>
      <c r="P1798" s="119">
        <f t="shared" si="30"/>
        <v>0.2</v>
      </c>
      <c r="Q1798" s="122" t="s">
        <v>240</v>
      </c>
      <c r="R1798" s="121" t="s">
        <v>4503</v>
      </c>
      <c r="S1798" s="122">
        <v>0.2</v>
      </c>
      <c r="T1798" s="122" t="s">
        <v>728</v>
      </c>
    </row>
    <row r="1799" spans="7:20" s="145" customFormat="1" hidden="1">
      <c r="G1799" s="152"/>
      <c r="M1799" s="114" t="s">
        <v>2350</v>
      </c>
      <c r="N1799" s="118">
        <v>0.9</v>
      </c>
      <c r="O1799" s="120" t="s">
        <v>30</v>
      </c>
      <c r="P1799" s="119">
        <f t="shared" si="30"/>
        <v>0.4</v>
      </c>
      <c r="Q1799" s="122" t="s">
        <v>223</v>
      </c>
      <c r="R1799" s="121" t="s">
        <v>3891</v>
      </c>
      <c r="S1799" s="122">
        <v>0.4</v>
      </c>
      <c r="T1799" s="122" t="s">
        <v>719</v>
      </c>
    </row>
    <row r="1800" spans="7:20" s="145" customFormat="1" hidden="1">
      <c r="G1800" s="152"/>
      <c r="M1800" s="114" t="s">
        <v>2355</v>
      </c>
      <c r="N1800" s="118">
        <v>0.7</v>
      </c>
      <c r="O1800" s="120" t="s">
        <v>30</v>
      </c>
      <c r="P1800" s="119">
        <f t="shared" si="30"/>
        <v>0.3</v>
      </c>
      <c r="Q1800" s="122" t="s">
        <v>661</v>
      </c>
      <c r="R1800" s="121" t="s">
        <v>3995</v>
      </c>
      <c r="S1800" s="122">
        <v>0.3</v>
      </c>
      <c r="T1800" s="122" t="s">
        <v>466</v>
      </c>
    </row>
    <row r="1801" spans="7:20" s="145" customFormat="1" hidden="1">
      <c r="G1801" s="152"/>
      <c r="M1801" s="114" t="s">
        <v>2356</v>
      </c>
      <c r="N1801" s="118">
        <v>15.9</v>
      </c>
      <c r="O1801" s="118" t="s">
        <v>30</v>
      </c>
      <c r="P1801" s="119">
        <f t="shared" si="30"/>
        <v>0.1</v>
      </c>
      <c r="Q1801" s="122" t="s">
        <v>2357</v>
      </c>
      <c r="R1801" s="121" t="s">
        <v>4137</v>
      </c>
      <c r="S1801" s="120">
        <v>0.1</v>
      </c>
      <c r="T1801" s="120" t="s">
        <v>141</v>
      </c>
    </row>
    <row r="1802" spans="7:20" s="145" customFormat="1" hidden="1">
      <c r="G1802" s="152"/>
      <c r="M1802" s="114" t="s">
        <v>2467</v>
      </c>
      <c r="N1802" s="118">
        <v>8.4</v>
      </c>
      <c r="O1802" s="118">
        <v>3.5</v>
      </c>
      <c r="P1802" s="119">
        <f t="shared" ref="P1802:P1865" si="31">SUM(S1802:T1802)</f>
        <v>0.1</v>
      </c>
      <c r="Q1802" s="122" t="s">
        <v>2468</v>
      </c>
      <c r="R1802" s="121" t="s">
        <v>3909</v>
      </c>
      <c r="S1802" s="122">
        <v>0.1</v>
      </c>
      <c r="T1802" s="122" t="s">
        <v>141</v>
      </c>
    </row>
    <row r="1803" spans="7:20" s="145" customFormat="1" hidden="1">
      <c r="G1803" s="152"/>
      <c r="M1803" s="114" t="s">
        <v>2469</v>
      </c>
      <c r="N1803" s="118">
        <v>10.9</v>
      </c>
      <c r="O1803" s="120" t="s">
        <v>30</v>
      </c>
      <c r="P1803" s="119">
        <f t="shared" si="31"/>
        <v>0.7</v>
      </c>
      <c r="Q1803" s="122" t="s">
        <v>2270</v>
      </c>
      <c r="R1803" s="121" t="s">
        <v>4546</v>
      </c>
      <c r="S1803" s="122">
        <v>0.7</v>
      </c>
      <c r="T1803" s="122" t="s">
        <v>213</v>
      </c>
    </row>
    <row r="1804" spans="7:20" s="145" customFormat="1" hidden="1">
      <c r="G1804" s="152"/>
      <c r="M1804" s="114" t="s">
        <v>2470</v>
      </c>
      <c r="N1804" s="118">
        <v>5.6</v>
      </c>
      <c r="O1804" s="118">
        <v>5.9</v>
      </c>
      <c r="P1804" s="119">
        <f t="shared" si="31"/>
        <v>0.4</v>
      </c>
      <c r="Q1804" s="122" t="s">
        <v>1244</v>
      </c>
      <c r="R1804" s="121" t="s">
        <v>4035</v>
      </c>
      <c r="S1804" s="122">
        <v>0.4</v>
      </c>
      <c r="T1804" s="122" t="s">
        <v>719</v>
      </c>
    </row>
    <row r="1805" spans="7:20" s="145" customFormat="1" hidden="1">
      <c r="G1805" s="152"/>
      <c r="M1805" s="114" t="s">
        <v>2471</v>
      </c>
      <c r="N1805" s="118">
        <v>3</v>
      </c>
      <c r="O1805" s="118">
        <v>9</v>
      </c>
      <c r="P1805" s="119">
        <f t="shared" si="31"/>
        <v>0.5</v>
      </c>
      <c r="Q1805" s="122" t="s">
        <v>2472</v>
      </c>
      <c r="R1805" s="121" t="s">
        <v>4197</v>
      </c>
      <c r="S1805" s="122">
        <v>0.5</v>
      </c>
      <c r="T1805" s="122" t="s">
        <v>234</v>
      </c>
    </row>
    <row r="1806" spans="7:20" s="145" customFormat="1" hidden="1">
      <c r="G1806" s="152"/>
      <c r="M1806" s="114" t="s">
        <v>2578</v>
      </c>
      <c r="N1806" s="118">
        <v>3.1</v>
      </c>
      <c r="O1806" s="118">
        <v>9</v>
      </c>
      <c r="P1806" s="119">
        <f t="shared" si="31"/>
        <v>0.6</v>
      </c>
      <c r="Q1806" s="122" t="s">
        <v>262</v>
      </c>
      <c r="R1806" s="121" t="s">
        <v>4130</v>
      </c>
      <c r="S1806" s="122">
        <v>0.6</v>
      </c>
      <c r="T1806" s="122" t="s">
        <v>468</v>
      </c>
    </row>
    <row r="1807" spans="7:20" s="145" customFormat="1" hidden="1">
      <c r="G1807" s="152"/>
      <c r="M1807" s="114" t="s">
        <v>2579</v>
      </c>
      <c r="N1807" s="118">
        <v>3.3</v>
      </c>
      <c r="O1807" s="118">
        <v>7.8</v>
      </c>
      <c r="P1807" s="119">
        <f t="shared" si="31"/>
        <v>0.7</v>
      </c>
      <c r="Q1807" s="122" t="s">
        <v>979</v>
      </c>
      <c r="R1807" s="121" t="s">
        <v>3773</v>
      </c>
      <c r="S1807" s="122">
        <v>0.7</v>
      </c>
      <c r="T1807" s="122" t="s">
        <v>213</v>
      </c>
    </row>
    <row r="1808" spans="7:20" s="145" customFormat="1" hidden="1">
      <c r="G1808" s="152"/>
      <c r="M1808" s="114" t="s">
        <v>2698</v>
      </c>
      <c r="N1808" s="118">
        <v>1.2</v>
      </c>
      <c r="O1808" s="118">
        <v>9.9</v>
      </c>
      <c r="P1808" s="119">
        <f t="shared" si="31"/>
        <v>0.6</v>
      </c>
      <c r="Q1808" s="120" t="s">
        <v>30</v>
      </c>
      <c r="R1808" s="121" t="s">
        <v>4558</v>
      </c>
      <c r="S1808" s="122">
        <v>0.6</v>
      </c>
      <c r="T1808" s="122" t="s">
        <v>468</v>
      </c>
    </row>
    <row r="1809" spans="7:20" s="145" customFormat="1" hidden="1">
      <c r="G1809" s="152"/>
      <c r="M1809" s="114" t="s">
        <v>2696</v>
      </c>
      <c r="N1809" s="118">
        <v>0.7</v>
      </c>
      <c r="O1809" s="118">
        <v>5.4</v>
      </c>
      <c r="P1809" s="119">
        <f t="shared" si="31"/>
        <v>0.6</v>
      </c>
      <c r="Q1809" s="120" t="s">
        <v>30</v>
      </c>
      <c r="R1809" s="121" t="s">
        <v>3772</v>
      </c>
      <c r="S1809" s="122">
        <v>0.6</v>
      </c>
      <c r="T1809" s="122" t="s">
        <v>468</v>
      </c>
    </row>
    <row r="1810" spans="7:20" s="145" customFormat="1" hidden="1">
      <c r="G1810" s="152"/>
      <c r="M1810" s="114" t="s">
        <v>2697</v>
      </c>
      <c r="N1810" s="118">
        <v>8.8000000000000007</v>
      </c>
      <c r="O1810" s="118">
        <v>70.2</v>
      </c>
      <c r="P1810" s="119">
        <f t="shared" si="31"/>
        <v>0.6</v>
      </c>
      <c r="Q1810" s="120" t="s">
        <v>147</v>
      </c>
      <c r="R1810" s="121" t="s">
        <v>4127</v>
      </c>
      <c r="S1810" s="122">
        <v>0.6</v>
      </c>
      <c r="T1810" s="122" t="s">
        <v>468</v>
      </c>
    </row>
    <row r="1811" spans="7:20" s="145" customFormat="1" hidden="1">
      <c r="G1811" s="152"/>
      <c r="M1811" s="114" t="s">
        <v>2799</v>
      </c>
      <c r="N1811" s="118">
        <v>1.2</v>
      </c>
      <c r="O1811" s="118">
        <v>11.2</v>
      </c>
      <c r="P1811" s="119">
        <f t="shared" si="31"/>
        <v>0.9</v>
      </c>
      <c r="Q1811" s="122" t="s">
        <v>371</v>
      </c>
      <c r="R1811" s="121" t="s">
        <v>3898</v>
      </c>
      <c r="S1811" s="122">
        <v>0.9</v>
      </c>
      <c r="T1811" s="122" t="s">
        <v>166</v>
      </c>
    </row>
    <row r="1812" spans="7:20" s="145" customFormat="1" hidden="1">
      <c r="G1812" s="152"/>
      <c r="M1812" s="114" t="s">
        <v>2904</v>
      </c>
      <c r="N1812" s="118">
        <v>1.2</v>
      </c>
      <c r="O1812" s="118">
        <v>11.2</v>
      </c>
      <c r="P1812" s="119">
        <f t="shared" si="31"/>
        <v>0.9</v>
      </c>
      <c r="Q1812" s="122" t="s">
        <v>1798</v>
      </c>
      <c r="R1812" s="121" t="s">
        <v>3898</v>
      </c>
      <c r="S1812" s="122">
        <v>0.9</v>
      </c>
      <c r="T1812" s="122" t="s">
        <v>166</v>
      </c>
    </row>
    <row r="1813" spans="7:20" s="145" customFormat="1" hidden="1">
      <c r="G1813" s="152"/>
      <c r="M1813" s="114" t="s">
        <v>2705</v>
      </c>
      <c r="N1813" s="118">
        <v>1.2</v>
      </c>
      <c r="O1813" s="118">
        <v>11.2</v>
      </c>
      <c r="P1813" s="119">
        <f t="shared" si="31"/>
        <v>0.16</v>
      </c>
      <c r="Q1813" s="122" t="s">
        <v>351</v>
      </c>
      <c r="R1813" s="121" t="s">
        <v>3898</v>
      </c>
      <c r="S1813" s="122">
        <v>0.16</v>
      </c>
      <c r="T1813" s="122" t="s">
        <v>3879</v>
      </c>
    </row>
    <row r="1814" spans="7:20" s="145" customFormat="1" hidden="1">
      <c r="G1814" s="152"/>
      <c r="M1814" s="114" t="s">
        <v>2588</v>
      </c>
      <c r="N1814" s="118">
        <v>1.2</v>
      </c>
      <c r="O1814" s="118">
        <v>11.2</v>
      </c>
      <c r="P1814" s="119">
        <f t="shared" si="31"/>
        <v>0.75</v>
      </c>
      <c r="Q1814" s="122" t="s">
        <v>499</v>
      </c>
      <c r="R1814" s="121" t="s">
        <v>3898</v>
      </c>
      <c r="S1814" s="122">
        <v>0.75</v>
      </c>
      <c r="T1814" s="122" t="s">
        <v>438</v>
      </c>
    </row>
    <row r="1815" spans="7:20" s="145" customFormat="1" hidden="1">
      <c r="G1815" s="152"/>
      <c r="M1815" s="114" t="s">
        <v>2589</v>
      </c>
      <c r="N1815" s="118">
        <v>1.2</v>
      </c>
      <c r="O1815" s="118">
        <v>11.2</v>
      </c>
      <c r="P1815" s="119">
        <f t="shared" si="31"/>
        <v>0.8</v>
      </c>
      <c r="Q1815" s="122" t="s">
        <v>982</v>
      </c>
      <c r="R1815" s="121" t="s">
        <v>3898</v>
      </c>
      <c r="S1815" s="122">
        <v>0.8</v>
      </c>
      <c r="T1815" s="122" t="s">
        <v>1619</v>
      </c>
    </row>
    <row r="1816" spans="7:20" s="145" customFormat="1" hidden="1">
      <c r="G1816" s="152"/>
      <c r="M1816" s="114" t="s">
        <v>2590</v>
      </c>
      <c r="N1816" s="118">
        <v>0.9</v>
      </c>
      <c r="O1816" s="118">
        <v>4.9000000000000004</v>
      </c>
      <c r="P1816" s="119">
        <f t="shared" si="31"/>
        <v>0.18</v>
      </c>
      <c r="Q1816" s="120" t="s">
        <v>30</v>
      </c>
      <c r="R1816" s="121" t="s">
        <v>4540</v>
      </c>
      <c r="S1816" s="122">
        <v>0.18</v>
      </c>
      <c r="T1816" s="122" t="s">
        <v>728</v>
      </c>
    </row>
    <row r="1817" spans="7:20" s="145" customFormat="1" hidden="1">
      <c r="G1817" s="152"/>
      <c r="M1817" s="114" t="s">
        <v>2482</v>
      </c>
      <c r="N1817" s="118">
        <v>1</v>
      </c>
      <c r="O1817" s="118">
        <v>8</v>
      </c>
      <c r="P1817" s="119">
        <f t="shared" si="31"/>
        <v>0.85</v>
      </c>
      <c r="Q1817" s="120" t="s">
        <v>30</v>
      </c>
      <c r="R1817" s="121" t="s">
        <v>4289</v>
      </c>
      <c r="S1817" s="122">
        <v>0.85</v>
      </c>
      <c r="T1817" s="122" t="s">
        <v>2312</v>
      </c>
    </row>
    <row r="1818" spans="7:20" s="145" customFormat="1" hidden="1">
      <c r="G1818" s="152"/>
      <c r="M1818" s="114" t="s">
        <v>2483</v>
      </c>
      <c r="N1818" s="118">
        <v>0.6</v>
      </c>
      <c r="O1818" s="118">
        <v>8.5</v>
      </c>
      <c r="P1818" s="119">
        <f t="shared" si="31"/>
        <v>0.28000000000000003</v>
      </c>
      <c r="Q1818" s="120" t="s">
        <v>30</v>
      </c>
      <c r="R1818" s="121" t="s">
        <v>4295</v>
      </c>
      <c r="S1818" s="122">
        <v>0.28000000000000003</v>
      </c>
      <c r="T1818" s="122" t="s">
        <v>1624</v>
      </c>
    </row>
    <row r="1819" spans="7:20" s="145" customFormat="1" hidden="1">
      <c r="G1819" s="152"/>
      <c r="M1819" s="114" t="s">
        <v>2484</v>
      </c>
      <c r="N1819" s="118">
        <v>0.9</v>
      </c>
      <c r="O1819" s="118">
        <v>8.6</v>
      </c>
      <c r="P1819" s="119">
        <f t="shared" si="31"/>
        <v>0.51</v>
      </c>
      <c r="Q1819" s="120" t="s">
        <v>30</v>
      </c>
      <c r="R1819" s="121" t="s">
        <v>3956</v>
      </c>
      <c r="S1819" s="122">
        <v>0.51</v>
      </c>
      <c r="T1819" s="122" t="s">
        <v>1571</v>
      </c>
    </row>
    <row r="1820" spans="7:20" s="145" customFormat="1" hidden="1">
      <c r="G1820" s="152"/>
      <c r="M1820" s="114" t="s">
        <v>2485</v>
      </c>
      <c r="N1820" s="118">
        <v>0.6</v>
      </c>
      <c r="O1820" s="118">
        <v>8.1</v>
      </c>
      <c r="P1820" s="119">
        <f t="shared" si="31"/>
        <v>0.78</v>
      </c>
      <c r="Q1820" s="120" t="s">
        <v>30</v>
      </c>
      <c r="R1820" s="121" t="s">
        <v>3952</v>
      </c>
      <c r="S1820" s="122">
        <v>0.78</v>
      </c>
      <c r="T1820" s="122" t="s">
        <v>956</v>
      </c>
    </row>
    <row r="1821" spans="7:20" s="145" customFormat="1" hidden="1">
      <c r="G1821" s="152"/>
      <c r="M1821" s="114" t="s">
        <v>2486</v>
      </c>
      <c r="N1821" s="118">
        <v>0.3</v>
      </c>
      <c r="O1821" s="118">
        <v>3.7</v>
      </c>
      <c r="P1821" s="119">
        <f t="shared" si="31"/>
        <v>0.87</v>
      </c>
      <c r="Q1821" s="120" t="s">
        <v>30</v>
      </c>
      <c r="R1821" s="121" t="s">
        <v>3780</v>
      </c>
      <c r="S1821" s="122">
        <v>0.87</v>
      </c>
      <c r="T1821" s="122" t="s">
        <v>287</v>
      </c>
    </row>
    <row r="1822" spans="7:20" s="145" customFormat="1" hidden="1">
      <c r="G1822" s="152"/>
      <c r="M1822" s="114" t="s">
        <v>2487</v>
      </c>
      <c r="N1822" s="118">
        <v>14.7</v>
      </c>
      <c r="O1822" s="118">
        <v>0</v>
      </c>
      <c r="P1822" s="119">
        <f t="shared" si="31"/>
        <v>0.68</v>
      </c>
      <c r="Q1822" s="122" t="s">
        <v>213</v>
      </c>
      <c r="R1822" s="121" t="s">
        <v>3972</v>
      </c>
      <c r="S1822" s="122">
        <v>0.68</v>
      </c>
      <c r="T1822" s="122" t="s">
        <v>799</v>
      </c>
    </row>
    <row r="1823" spans="7:20" s="145" customFormat="1" hidden="1">
      <c r="G1823" s="152"/>
      <c r="M1823" s="114" t="s">
        <v>2488</v>
      </c>
      <c r="N1823" s="118">
        <v>0.8</v>
      </c>
      <c r="O1823" s="118">
        <v>8.1999999999999993</v>
      </c>
      <c r="P1823" s="119">
        <f t="shared" si="31"/>
        <v>0.84</v>
      </c>
      <c r="Q1823" s="120" t="s">
        <v>172</v>
      </c>
      <c r="R1823" s="121" t="s">
        <v>3956</v>
      </c>
      <c r="S1823" s="122">
        <v>0.84</v>
      </c>
      <c r="T1823" s="122" t="s">
        <v>841</v>
      </c>
    </row>
    <row r="1824" spans="7:20" s="145" customFormat="1" hidden="1">
      <c r="G1824" s="152"/>
      <c r="M1824" s="114" t="s">
        <v>2594</v>
      </c>
      <c r="N1824" s="118">
        <v>0.8</v>
      </c>
      <c r="O1824" s="118">
        <v>5.8</v>
      </c>
      <c r="P1824" s="119">
        <f t="shared" si="31"/>
        <v>0.77</v>
      </c>
      <c r="Q1824" s="122" t="s">
        <v>51</v>
      </c>
      <c r="R1824" s="121" t="s">
        <v>4554</v>
      </c>
      <c r="S1824" s="122">
        <v>0.77</v>
      </c>
      <c r="T1824" s="122" t="s">
        <v>647</v>
      </c>
    </row>
    <row r="1825" spans="7:20" s="145" customFormat="1" hidden="1">
      <c r="G1825" s="152"/>
      <c r="M1825" s="114" t="s">
        <v>2595</v>
      </c>
      <c r="N1825" s="118">
        <v>9</v>
      </c>
      <c r="O1825" s="118" t="s">
        <v>147</v>
      </c>
      <c r="P1825" s="119">
        <f t="shared" si="31"/>
        <v>0.65</v>
      </c>
      <c r="Q1825" s="122" t="s">
        <v>15</v>
      </c>
      <c r="R1825" s="121" t="s">
        <v>147</v>
      </c>
      <c r="S1825" s="122">
        <v>0.65</v>
      </c>
      <c r="T1825" s="122" t="s">
        <v>444</v>
      </c>
    </row>
    <row r="1826" spans="7:20" s="145" customFormat="1" hidden="1">
      <c r="G1826" s="152"/>
      <c r="M1826" s="114" t="s">
        <v>2596</v>
      </c>
      <c r="N1826" s="118">
        <v>1.8</v>
      </c>
      <c r="O1826" s="118" t="s">
        <v>147</v>
      </c>
      <c r="P1826" s="119">
        <f t="shared" si="31"/>
        <v>0.47</v>
      </c>
      <c r="Q1826" s="122" t="s">
        <v>424</v>
      </c>
      <c r="R1826" s="121" t="s">
        <v>147</v>
      </c>
      <c r="S1826" s="122">
        <v>0.47</v>
      </c>
      <c r="T1826" s="122" t="s">
        <v>1495</v>
      </c>
    </row>
    <row r="1827" spans="7:20" s="145" customFormat="1" hidden="1">
      <c r="G1827" s="152"/>
      <c r="M1827" s="114" t="s">
        <v>2597</v>
      </c>
      <c r="N1827" s="118">
        <v>1</v>
      </c>
      <c r="O1827" s="118">
        <v>11.7</v>
      </c>
      <c r="P1827" s="119">
        <f t="shared" si="31"/>
        <v>0.1</v>
      </c>
      <c r="Q1827" s="120" t="s">
        <v>30</v>
      </c>
      <c r="R1827" s="121" t="s">
        <v>4375</v>
      </c>
      <c r="S1827" s="122">
        <v>0.1</v>
      </c>
      <c r="T1827" s="122" t="s">
        <v>728</v>
      </c>
    </row>
    <row r="1828" spans="7:20" s="145" customFormat="1" hidden="1">
      <c r="G1828" s="152"/>
      <c r="M1828" s="114" t="s">
        <v>2718</v>
      </c>
      <c r="N1828" s="118">
        <v>3.9</v>
      </c>
      <c r="O1828" s="118">
        <v>13.4</v>
      </c>
      <c r="P1828" s="119">
        <f t="shared" si="31"/>
        <v>0.4</v>
      </c>
      <c r="Q1828" s="122" t="s">
        <v>595</v>
      </c>
      <c r="R1828" s="121" t="s">
        <v>4555</v>
      </c>
      <c r="S1828" s="122">
        <v>0.4</v>
      </c>
      <c r="T1828" s="122" t="s">
        <v>234</v>
      </c>
    </row>
    <row r="1829" spans="7:20" s="145" customFormat="1" hidden="1">
      <c r="G1829" s="152"/>
      <c r="M1829" s="114" t="s">
        <v>2719</v>
      </c>
      <c r="N1829" s="118">
        <v>3.9</v>
      </c>
      <c r="O1829" s="118">
        <v>13.5</v>
      </c>
      <c r="P1829" s="119">
        <f t="shared" si="31"/>
        <v>0.5</v>
      </c>
      <c r="Q1829" s="122" t="s">
        <v>799</v>
      </c>
      <c r="R1829" s="121" t="s">
        <v>4301</v>
      </c>
      <c r="S1829" s="122">
        <v>0.5</v>
      </c>
      <c r="T1829" s="122" t="s">
        <v>468</v>
      </c>
    </row>
    <row r="1830" spans="7:20" s="145" customFormat="1" hidden="1">
      <c r="G1830" s="152"/>
      <c r="M1830" s="114" t="s">
        <v>2720</v>
      </c>
      <c r="N1830" s="118">
        <v>3.8</v>
      </c>
      <c r="O1830" s="118">
        <v>13.3</v>
      </c>
      <c r="P1830" s="119">
        <f t="shared" si="31"/>
        <v>0.5</v>
      </c>
      <c r="Q1830" s="122" t="s">
        <v>2721</v>
      </c>
      <c r="R1830" s="121" t="s">
        <v>4218</v>
      </c>
      <c r="S1830" s="122">
        <v>0.5</v>
      </c>
      <c r="T1830" s="122" t="s">
        <v>468</v>
      </c>
    </row>
    <row r="1831" spans="7:20" s="145" customFormat="1" hidden="1">
      <c r="G1831" s="152"/>
      <c r="M1831" s="114" t="s">
        <v>2722</v>
      </c>
      <c r="N1831" s="118">
        <v>7.3</v>
      </c>
      <c r="O1831" s="118">
        <v>83.1</v>
      </c>
      <c r="P1831" s="119">
        <f t="shared" si="31"/>
        <v>0.5</v>
      </c>
      <c r="Q1831" s="122" t="s">
        <v>661</v>
      </c>
      <c r="R1831" s="121" t="s">
        <v>4058</v>
      </c>
      <c r="S1831" s="122">
        <v>0.5</v>
      </c>
      <c r="T1831" s="122" t="s">
        <v>468</v>
      </c>
    </row>
    <row r="1832" spans="7:20" s="145" customFormat="1" hidden="1">
      <c r="G1832" s="152"/>
      <c r="M1832" s="114" t="s">
        <v>2723</v>
      </c>
      <c r="N1832" s="118">
        <v>30.5</v>
      </c>
      <c r="O1832" s="118">
        <v>0</v>
      </c>
      <c r="P1832" s="119">
        <f t="shared" si="31"/>
        <v>0.1</v>
      </c>
      <c r="Q1832" s="120" t="s">
        <v>147</v>
      </c>
      <c r="R1832" s="121" t="s">
        <v>4129</v>
      </c>
      <c r="S1832" s="122">
        <v>0.1</v>
      </c>
      <c r="T1832" s="122" t="s">
        <v>728</v>
      </c>
    </row>
    <row r="1833" spans="7:20" s="145" customFormat="1" hidden="1">
      <c r="G1833" s="152"/>
      <c r="M1833" s="114" t="s">
        <v>2724</v>
      </c>
      <c r="N1833" s="118">
        <v>11.6</v>
      </c>
      <c r="O1833" s="118">
        <v>0</v>
      </c>
      <c r="P1833" s="119">
        <f t="shared" si="31"/>
        <v>0.5</v>
      </c>
      <c r="Q1833" s="120" t="s">
        <v>147</v>
      </c>
      <c r="R1833" s="121" t="s">
        <v>4560</v>
      </c>
      <c r="S1833" s="122">
        <v>0.5</v>
      </c>
      <c r="T1833" s="122" t="s">
        <v>468</v>
      </c>
    </row>
    <row r="1834" spans="7:20" s="145" customFormat="1" hidden="1">
      <c r="G1834" s="152"/>
      <c r="M1834" s="114" t="s">
        <v>2725</v>
      </c>
      <c r="N1834" s="118">
        <v>20</v>
      </c>
      <c r="O1834" s="118">
        <v>0</v>
      </c>
      <c r="P1834" s="119">
        <f t="shared" si="31"/>
        <v>0.65</v>
      </c>
      <c r="Q1834" s="122" t="s">
        <v>578</v>
      </c>
      <c r="R1834" s="121" t="s">
        <v>3914</v>
      </c>
      <c r="S1834" s="122">
        <v>0.65</v>
      </c>
      <c r="T1834" s="122" t="s">
        <v>690</v>
      </c>
    </row>
    <row r="1835" spans="7:20" s="145" customFormat="1" hidden="1">
      <c r="G1835" s="152"/>
      <c r="M1835" s="114" t="s">
        <v>2726</v>
      </c>
      <c r="N1835" s="118">
        <v>10.8</v>
      </c>
      <c r="O1835" s="118">
        <v>2.7</v>
      </c>
      <c r="P1835" s="119">
        <f t="shared" si="31"/>
        <v>0.2</v>
      </c>
      <c r="Q1835" s="120" t="s">
        <v>343</v>
      </c>
      <c r="R1835" s="121" t="s">
        <v>4415</v>
      </c>
      <c r="S1835" s="120">
        <v>0.2</v>
      </c>
      <c r="T1835" s="120" t="s">
        <v>466</v>
      </c>
    </row>
    <row r="1836" spans="7:20" s="145" customFormat="1" hidden="1">
      <c r="G1836" s="152"/>
      <c r="M1836" s="114" t="s">
        <v>2727</v>
      </c>
      <c r="N1836" s="118">
        <v>1.5</v>
      </c>
      <c r="O1836" s="118">
        <v>0.4</v>
      </c>
      <c r="P1836" s="119">
        <f t="shared" si="31"/>
        <v>0.2</v>
      </c>
      <c r="Q1836" s="120" t="s">
        <v>30</v>
      </c>
      <c r="R1836" s="121" t="s">
        <v>4392</v>
      </c>
      <c r="S1836" s="120">
        <v>0.2</v>
      </c>
      <c r="T1836" s="120" t="s">
        <v>466</v>
      </c>
    </row>
    <row r="1837" spans="7:20" s="145" customFormat="1" hidden="1">
      <c r="G1837" s="152"/>
      <c r="M1837" s="114" t="s">
        <v>2610</v>
      </c>
      <c r="N1837" s="118">
        <v>1.5</v>
      </c>
      <c r="O1837" s="118">
        <v>1.9</v>
      </c>
      <c r="P1837" s="119">
        <f t="shared" si="31"/>
        <v>0.2</v>
      </c>
      <c r="Q1837" s="122" t="s">
        <v>575</v>
      </c>
      <c r="R1837" s="121" t="s">
        <v>4376</v>
      </c>
      <c r="S1837" s="122">
        <v>0.2</v>
      </c>
      <c r="T1837" s="122" t="s">
        <v>466</v>
      </c>
    </row>
    <row r="1838" spans="7:20" s="145" customFormat="1" hidden="1">
      <c r="G1838" s="152"/>
      <c r="M1838" s="114" t="s">
        <v>2393</v>
      </c>
      <c r="N1838" s="118">
        <v>8.4</v>
      </c>
      <c r="O1838" s="118">
        <v>16.5</v>
      </c>
      <c r="P1838" s="119">
        <f t="shared" si="31"/>
        <v>0.3</v>
      </c>
      <c r="Q1838" s="122" t="s">
        <v>2394</v>
      </c>
      <c r="R1838" s="121" t="s">
        <v>4404</v>
      </c>
      <c r="S1838" s="122">
        <v>0.3</v>
      </c>
      <c r="T1838" s="122" t="s">
        <v>719</v>
      </c>
    </row>
    <row r="1839" spans="7:20" s="145" customFormat="1" hidden="1">
      <c r="G1839" s="152"/>
      <c r="M1839" s="114" t="s">
        <v>2395</v>
      </c>
      <c r="N1839" s="118">
        <v>7.9</v>
      </c>
      <c r="O1839" s="118">
        <v>17.2</v>
      </c>
      <c r="P1839" s="119">
        <f t="shared" si="31"/>
        <v>0.2</v>
      </c>
      <c r="Q1839" s="122" t="s">
        <v>2396</v>
      </c>
      <c r="R1839" s="121" t="s">
        <v>4327</v>
      </c>
      <c r="S1839" s="120">
        <v>0.2</v>
      </c>
      <c r="T1839" s="120" t="s">
        <v>466</v>
      </c>
    </row>
    <row r="1840" spans="7:20" s="145" customFormat="1" hidden="1">
      <c r="G1840" s="152"/>
      <c r="M1840" s="114" t="s">
        <v>2397</v>
      </c>
      <c r="N1840" s="118">
        <v>9.1999999999999993</v>
      </c>
      <c r="O1840" s="118">
        <v>18.2</v>
      </c>
      <c r="P1840" s="119">
        <f t="shared" si="31"/>
        <v>0.3</v>
      </c>
      <c r="Q1840" s="122" t="s">
        <v>1086</v>
      </c>
      <c r="R1840" s="121" t="s">
        <v>3897</v>
      </c>
      <c r="S1840" s="122">
        <v>0.3</v>
      </c>
      <c r="T1840" s="122" t="s">
        <v>719</v>
      </c>
    </row>
    <row r="1841" spans="7:20" s="145" customFormat="1" hidden="1">
      <c r="G1841" s="152"/>
      <c r="M1841" s="114" t="s">
        <v>2398</v>
      </c>
      <c r="N1841" s="118">
        <v>11.2</v>
      </c>
      <c r="O1841" s="118">
        <v>24.6</v>
      </c>
      <c r="P1841" s="119">
        <f t="shared" si="31"/>
        <v>0.6</v>
      </c>
      <c r="Q1841" s="122" t="s">
        <v>2399</v>
      </c>
      <c r="R1841" s="121" t="s">
        <v>3990</v>
      </c>
      <c r="S1841" s="122">
        <v>0.6</v>
      </c>
      <c r="T1841" s="122" t="s">
        <v>213</v>
      </c>
    </row>
    <row r="1842" spans="7:20" s="145" customFormat="1" hidden="1">
      <c r="G1842" s="152"/>
      <c r="M1842" s="114" t="s">
        <v>2506</v>
      </c>
      <c r="N1842" s="118">
        <v>8.6</v>
      </c>
      <c r="O1842" s="118">
        <v>23.9</v>
      </c>
      <c r="P1842" s="119">
        <f t="shared" si="31"/>
        <v>0.79</v>
      </c>
      <c r="Q1842" s="122" t="s">
        <v>2507</v>
      </c>
      <c r="R1842" s="121" t="s">
        <v>3895</v>
      </c>
      <c r="S1842" s="122">
        <v>0.79</v>
      </c>
      <c r="T1842" s="122" t="s">
        <v>166</v>
      </c>
    </row>
    <row r="1843" spans="7:20" s="145" customFormat="1" hidden="1">
      <c r="G1843" s="152"/>
      <c r="M1843" s="114" t="s">
        <v>2406</v>
      </c>
      <c r="N1843" s="118">
        <v>12.5</v>
      </c>
      <c r="O1843" s="118">
        <v>28.9</v>
      </c>
      <c r="P1843" s="119">
        <f t="shared" si="31"/>
        <v>0.83</v>
      </c>
      <c r="Q1843" s="122" t="s">
        <v>2407</v>
      </c>
      <c r="R1843" s="121" t="s">
        <v>3775</v>
      </c>
      <c r="S1843" s="122">
        <v>0.83</v>
      </c>
      <c r="T1843" s="122" t="s">
        <v>176</v>
      </c>
    </row>
    <row r="1844" spans="7:20" s="145" customFormat="1" hidden="1">
      <c r="G1844" s="152"/>
      <c r="M1844" s="114" t="s">
        <v>2408</v>
      </c>
      <c r="N1844" s="118">
        <v>9.1999999999999993</v>
      </c>
      <c r="O1844" s="118">
        <v>28.4</v>
      </c>
      <c r="P1844" s="119">
        <f t="shared" si="31"/>
        <v>0.24</v>
      </c>
      <c r="Q1844" s="122" t="s">
        <v>1911</v>
      </c>
      <c r="R1844" s="121" t="s">
        <v>4504</v>
      </c>
      <c r="S1844" s="122">
        <v>0.24</v>
      </c>
      <c r="T1844" s="122" t="s">
        <v>1383</v>
      </c>
    </row>
    <row r="1845" spans="7:20" s="145" customFormat="1" hidden="1">
      <c r="G1845" s="152"/>
      <c r="M1845" s="114" t="s">
        <v>2291</v>
      </c>
      <c r="N1845" s="118">
        <v>14.6</v>
      </c>
      <c r="O1845" s="118">
        <v>30</v>
      </c>
      <c r="P1845" s="119">
        <f t="shared" si="31"/>
        <v>0.26</v>
      </c>
      <c r="Q1845" s="122" t="s">
        <v>1492</v>
      </c>
      <c r="R1845" s="121" t="s">
        <v>4271</v>
      </c>
      <c r="S1845" s="122">
        <v>0.26</v>
      </c>
      <c r="T1845" s="122" t="s">
        <v>982</v>
      </c>
    </row>
    <row r="1846" spans="7:20" s="145" customFormat="1" hidden="1">
      <c r="G1846" s="152"/>
      <c r="M1846" s="114" t="s">
        <v>2414</v>
      </c>
      <c r="N1846" s="118">
        <v>6.4</v>
      </c>
      <c r="O1846" s="118">
        <v>21.4</v>
      </c>
      <c r="P1846" s="119">
        <f t="shared" si="31"/>
        <v>0.67</v>
      </c>
      <c r="Q1846" s="122" t="s">
        <v>377</v>
      </c>
      <c r="R1846" s="121" t="s">
        <v>4556</v>
      </c>
      <c r="S1846" s="122">
        <v>0.67</v>
      </c>
      <c r="T1846" s="122" t="s">
        <v>954</v>
      </c>
    </row>
    <row r="1847" spans="7:20" s="145" customFormat="1" hidden="1">
      <c r="G1847" s="152"/>
      <c r="M1847" s="114" t="s">
        <v>2415</v>
      </c>
      <c r="N1847" s="118">
        <v>8.1</v>
      </c>
      <c r="O1847" s="118">
        <v>19.7</v>
      </c>
      <c r="P1847" s="119">
        <f t="shared" si="31"/>
        <v>0.7</v>
      </c>
      <c r="Q1847" s="122" t="s">
        <v>977</v>
      </c>
      <c r="R1847" s="121" t="s">
        <v>22</v>
      </c>
      <c r="S1847" s="122">
        <v>0.7</v>
      </c>
      <c r="T1847" s="122" t="s">
        <v>2803</v>
      </c>
    </row>
    <row r="1848" spans="7:20" s="145" customFormat="1" hidden="1">
      <c r="G1848" s="152"/>
      <c r="M1848" s="114" t="s">
        <v>2521</v>
      </c>
      <c r="N1848" s="118">
        <v>7.8</v>
      </c>
      <c r="O1848" s="118">
        <v>53.3</v>
      </c>
      <c r="P1848" s="119">
        <f t="shared" si="31"/>
        <v>0.17</v>
      </c>
      <c r="Q1848" s="120" t="s">
        <v>147</v>
      </c>
      <c r="R1848" s="121" t="s">
        <v>4162</v>
      </c>
      <c r="S1848" s="122">
        <v>0.17</v>
      </c>
      <c r="T1848" s="122" t="s">
        <v>1624</v>
      </c>
    </row>
    <row r="1849" spans="7:20" s="145" customFormat="1" hidden="1">
      <c r="G1849" s="152"/>
      <c r="M1849" s="114" t="s">
        <v>2522</v>
      </c>
      <c r="N1849" s="118">
        <v>6.9</v>
      </c>
      <c r="O1849" s="118">
        <v>26.6</v>
      </c>
      <c r="P1849" s="119">
        <f t="shared" si="31"/>
        <v>0.66</v>
      </c>
      <c r="Q1849" s="122" t="s">
        <v>1910</v>
      </c>
      <c r="R1849" s="121" t="s">
        <v>3937</v>
      </c>
      <c r="S1849" s="122">
        <v>0.66</v>
      </c>
      <c r="T1849" s="122" t="s">
        <v>1619</v>
      </c>
    </row>
    <row r="1850" spans="7:20" s="145" customFormat="1" hidden="1">
      <c r="G1850" s="152"/>
      <c r="M1850" s="114" t="s">
        <v>2635</v>
      </c>
      <c r="N1850" s="118">
        <v>6.9</v>
      </c>
      <c r="O1850" s="118">
        <v>26.7</v>
      </c>
      <c r="P1850" s="119">
        <f t="shared" si="31"/>
        <v>0.73</v>
      </c>
      <c r="Q1850" s="122" t="s">
        <v>1067</v>
      </c>
      <c r="R1850" s="121" t="s">
        <v>4039</v>
      </c>
      <c r="S1850" s="120">
        <v>0.73</v>
      </c>
      <c r="T1850" s="120" t="s">
        <v>56</v>
      </c>
    </row>
    <row r="1851" spans="7:20" s="145" customFormat="1" hidden="1">
      <c r="G1851" s="152"/>
      <c r="M1851" s="114" t="s">
        <v>2636</v>
      </c>
      <c r="N1851" s="118">
        <v>7.6</v>
      </c>
      <c r="O1851" s="118">
        <v>23.4</v>
      </c>
      <c r="P1851" s="119">
        <f t="shared" si="31"/>
        <v>0.73</v>
      </c>
      <c r="Q1851" s="122" t="s">
        <v>692</v>
      </c>
      <c r="R1851" s="121" t="s">
        <v>3933</v>
      </c>
      <c r="S1851" s="122">
        <v>0.73</v>
      </c>
      <c r="T1851" s="122" t="s">
        <v>56</v>
      </c>
    </row>
    <row r="1852" spans="7:20" s="145" customFormat="1" hidden="1">
      <c r="G1852" s="152"/>
      <c r="M1852" s="114" t="s">
        <v>2752</v>
      </c>
      <c r="N1852" s="118">
        <v>4.0999999999999996</v>
      </c>
      <c r="O1852" s="118">
        <v>15.8</v>
      </c>
      <c r="P1852" s="119">
        <f t="shared" si="31"/>
        <v>0.32</v>
      </c>
      <c r="Q1852" s="122" t="s">
        <v>2852</v>
      </c>
      <c r="R1852" s="121" t="s">
        <v>3935</v>
      </c>
      <c r="S1852" s="122">
        <v>0.32</v>
      </c>
      <c r="T1852" s="122" t="s">
        <v>459</v>
      </c>
    </row>
    <row r="1853" spans="7:20" s="145" customFormat="1" hidden="1">
      <c r="G1853" s="152"/>
      <c r="M1853" s="114" t="s">
        <v>2956</v>
      </c>
      <c r="N1853" s="118">
        <v>4.4000000000000004</v>
      </c>
      <c r="O1853" s="118">
        <v>14.2</v>
      </c>
      <c r="P1853" s="119">
        <f t="shared" si="31"/>
        <v>0.34</v>
      </c>
      <c r="Q1853" s="122" t="s">
        <v>2957</v>
      </c>
      <c r="R1853" s="121" t="s">
        <v>3893</v>
      </c>
      <c r="S1853" s="122">
        <v>0.34</v>
      </c>
      <c r="T1853" s="122" t="s">
        <v>234</v>
      </c>
    </row>
    <row r="1854" spans="7:20" s="145" customFormat="1" hidden="1">
      <c r="G1854" s="152"/>
      <c r="M1854" s="114" t="s">
        <v>2756</v>
      </c>
      <c r="N1854" s="118">
        <v>6.3</v>
      </c>
      <c r="O1854" s="118">
        <v>37.9</v>
      </c>
      <c r="P1854" s="119">
        <f t="shared" si="31"/>
        <v>0.35</v>
      </c>
      <c r="Q1854" s="122" t="s">
        <v>1067</v>
      </c>
      <c r="R1854" s="121" t="s">
        <v>3999</v>
      </c>
      <c r="S1854" s="122">
        <v>0.35</v>
      </c>
      <c r="T1854" s="122" t="s">
        <v>497</v>
      </c>
    </row>
    <row r="1855" spans="7:20" s="145" customFormat="1" hidden="1">
      <c r="G1855" s="152"/>
      <c r="M1855" s="114" t="s">
        <v>2757</v>
      </c>
      <c r="N1855" s="118">
        <v>6.3</v>
      </c>
      <c r="O1855" s="118">
        <v>37.9</v>
      </c>
      <c r="P1855" s="119">
        <f t="shared" si="31"/>
        <v>0.75</v>
      </c>
      <c r="Q1855" s="122" t="s">
        <v>1067</v>
      </c>
      <c r="R1855" s="121" t="s">
        <v>3999</v>
      </c>
      <c r="S1855" s="122">
        <v>0.75</v>
      </c>
      <c r="T1855" s="122" t="s">
        <v>287</v>
      </c>
    </row>
    <row r="1856" spans="7:20" s="145" customFormat="1" hidden="1">
      <c r="G1856" s="152"/>
      <c r="M1856" s="114" t="s">
        <v>2642</v>
      </c>
      <c r="N1856" s="118">
        <v>6.3</v>
      </c>
      <c r="O1856" s="118">
        <v>37.799999999999997</v>
      </c>
      <c r="P1856" s="119">
        <f t="shared" si="31"/>
        <v>0.61</v>
      </c>
      <c r="Q1856" s="122" t="s">
        <v>668</v>
      </c>
      <c r="R1856" s="121" t="s">
        <v>4144</v>
      </c>
      <c r="S1856" s="122">
        <v>0.61</v>
      </c>
      <c r="T1856" s="122" t="s">
        <v>424</v>
      </c>
    </row>
    <row r="1857" spans="7:20" s="145" customFormat="1" hidden="1">
      <c r="G1857" s="152"/>
      <c r="M1857" s="114" t="s">
        <v>2643</v>
      </c>
      <c r="N1857" s="118">
        <v>21.8</v>
      </c>
      <c r="O1857" s="118">
        <v>0</v>
      </c>
      <c r="P1857" s="119">
        <f t="shared" si="31"/>
        <v>0.18</v>
      </c>
      <c r="Q1857" s="122" t="s">
        <v>875</v>
      </c>
      <c r="R1857" s="121" t="s">
        <v>4024</v>
      </c>
      <c r="S1857" s="122">
        <v>0.18</v>
      </c>
      <c r="T1857" s="122" t="s">
        <v>1418</v>
      </c>
    </row>
    <row r="1858" spans="7:20" s="145" customFormat="1" hidden="1">
      <c r="G1858" s="152"/>
      <c r="M1858" s="114" t="s">
        <v>2536</v>
      </c>
      <c r="N1858" s="118">
        <v>20.5</v>
      </c>
      <c r="O1858" s="118">
        <v>0</v>
      </c>
      <c r="P1858" s="119">
        <f t="shared" si="31"/>
        <v>0.18</v>
      </c>
      <c r="Q1858" s="122" t="s">
        <v>1624</v>
      </c>
      <c r="R1858" s="121" t="s">
        <v>4462</v>
      </c>
      <c r="S1858" s="122">
        <v>0.18</v>
      </c>
      <c r="T1858" s="122" t="s">
        <v>1418</v>
      </c>
    </row>
    <row r="1859" spans="7:20" s="145" customFormat="1" hidden="1">
      <c r="G1859" s="152"/>
      <c r="M1859" s="114" t="s">
        <v>2537</v>
      </c>
      <c r="N1859" s="118">
        <v>14.9</v>
      </c>
      <c r="O1859" s="118">
        <v>0</v>
      </c>
      <c r="P1859" s="119">
        <f t="shared" si="31"/>
        <v>0.5</v>
      </c>
      <c r="Q1859" s="122" t="s">
        <v>497</v>
      </c>
      <c r="R1859" s="121" t="s">
        <v>4320</v>
      </c>
      <c r="S1859" s="122">
        <v>0.5</v>
      </c>
      <c r="T1859" s="122" t="s">
        <v>454</v>
      </c>
    </row>
    <row r="1860" spans="7:20" s="145" customFormat="1" hidden="1">
      <c r="G1860" s="152"/>
      <c r="M1860" s="114" t="s">
        <v>2538</v>
      </c>
      <c r="N1860" s="118">
        <v>11.5</v>
      </c>
      <c r="O1860" s="118">
        <v>28.3</v>
      </c>
      <c r="P1860" s="119">
        <f t="shared" si="31"/>
        <v>0.73</v>
      </c>
      <c r="Q1860" s="122" t="s">
        <v>2539</v>
      </c>
      <c r="R1860" s="121" t="s">
        <v>4030</v>
      </c>
      <c r="S1860" s="122">
        <v>0.73</v>
      </c>
      <c r="T1860" s="122" t="s">
        <v>287</v>
      </c>
    </row>
    <row r="1861" spans="7:20" s="145" customFormat="1" hidden="1">
      <c r="G1861" s="152"/>
      <c r="M1861" s="114" t="s">
        <v>2540</v>
      </c>
      <c r="N1861" s="118">
        <v>0.5</v>
      </c>
      <c r="O1861" s="118">
        <v>8.8000000000000007</v>
      </c>
      <c r="P1861" s="119">
        <f t="shared" si="31"/>
        <v>0.16</v>
      </c>
      <c r="Q1861" s="120" t="s">
        <v>30</v>
      </c>
      <c r="R1861" s="121" t="s">
        <v>3956</v>
      </c>
      <c r="S1861" s="122">
        <v>0.16</v>
      </c>
      <c r="T1861" s="122" t="s">
        <v>1418</v>
      </c>
    </row>
    <row r="1862" spans="7:20" s="145" customFormat="1" hidden="1">
      <c r="G1862" s="152"/>
      <c r="M1862" s="114" t="s">
        <v>2541</v>
      </c>
      <c r="N1862" s="118">
        <v>0.4</v>
      </c>
      <c r="O1862" s="118">
        <v>6.6</v>
      </c>
      <c r="P1862" s="119">
        <f t="shared" si="31"/>
        <v>0.72</v>
      </c>
      <c r="Q1862" s="120" t="s">
        <v>30</v>
      </c>
      <c r="R1862" s="121" t="s">
        <v>4554</v>
      </c>
      <c r="S1862" s="122">
        <v>0.72</v>
      </c>
      <c r="T1862" s="122" t="s">
        <v>287</v>
      </c>
    </row>
    <row r="1863" spans="7:20" s="145" customFormat="1" hidden="1">
      <c r="G1863" s="152"/>
      <c r="M1863" s="114" t="s">
        <v>2647</v>
      </c>
      <c r="N1863" s="118">
        <v>0.9</v>
      </c>
      <c r="O1863" s="118">
        <v>5.5</v>
      </c>
      <c r="P1863" s="119">
        <f t="shared" si="31"/>
        <v>0.2</v>
      </c>
      <c r="Q1863" s="120" t="s">
        <v>30</v>
      </c>
      <c r="R1863" s="121" t="s">
        <v>4554</v>
      </c>
      <c r="S1863" s="122">
        <v>0.2</v>
      </c>
      <c r="T1863" s="122" t="s">
        <v>719</v>
      </c>
    </row>
    <row r="1864" spans="7:20" s="145" customFormat="1" hidden="1">
      <c r="G1864" s="152"/>
      <c r="M1864" s="114" t="s">
        <v>2648</v>
      </c>
      <c r="N1864" s="118">
        <v>14.1</v>
      </c>
      <c r="O1864" s="118" t="s">
        <v>147</v>
      </c>
      <c r="P1864" s="119">
        <f t="shared" si="31"/>
        <v>0.4</v>
      </c>
      <c r="Q1864" s="122" t="s">
        <v>1135</v>
      </c>
      <c r="R1864" s="121" t="s">
        <v>147</v>
      </c>
      <c r="S1864" s="122">
        <v>0.4</v>
      </c>
      <c r="T1864" s="122" t="s">
        <v>468</v>
      </c>
    </row>
    <row r="1865" spans="7:20" s="145" customFormat="1" hidden="1">
      <c r="G1865" s="152"/>
      <c r="M1865" s="114" t="s">
        <v>2649</v>
      </c>
      <c r="N1865" s="118">
        <v>7.8</v>
      </c>
      <c r="O1865" s="118">
        <v>45.8</v>
      </c>
      <c r="P1865" s="119">
        <f t="shared" si="31"/>
        <v>0.6</v>
      </c>
      <c r="Q1865" s="122" t="s">
        <v>2650</v>
      </c>
      <c r="R1865" s="121" t="s">
        <v>3833</v>
      </c>
      <c r="S1865" s="122">
        <v>0.6</v>
      </c>
      <c r="T1865" s="122" t="s">
        <v>343</v>
      </c>
    </row>
    <row r="1866" spans="7:20" s="145" customFormat="1" hidden="1">
      <c r="G1866" s="152"/>
      <c r="M1866" s="114" t="s">
        <v>2651</v>
      </c>
      <c r="N1866" s="118">
        <v>19.899999999999999</v>
      </c>
      <c r="O1866" s="118">
        <v>0</v>
      </c>
      <c r="P1866" s="119">
        <f t="shared" ref="P1866:P1929" si="32">SUM(S1866:T1866)</f>
        <v>0.4</v>
      </c>
      <c r="Q1866" s="120" t="s">
        <v>166</v>
      </c>
      <c r="R1866" s="121" t="s">
        <v>3971</v>
      </c>
      <c r="S1866" s="122">
        <v>0.4</v>
      </c>
      <c r="T1866" s="122" t="s">
        <v>468</v>
      </c>
    </row>
    <row r="1867" spans="7:20" s="145" customFormat="1" hidden="1">
      <c r="G1867" s="152"/>
      <c r="M1867" s="114" t="s">
        <v>2652</v>
      </c>
      <c r="N1867" s="118">
        <v>15.8</v>
      </c>
      <c r="O1867" s="118">
        <v>14.5</v>
      </c>
      <c r="P1867" s="119">
        <f t="shared" si="32"/>
        <v>0.4</v>
      </c>
      <c r="Q1867" s="120" t="s">
        <v>147</v>
      </c>
      <c r="R1867" s="121" t="s">
        <v>3737</v>
      </c>
      <c r="S1867" s="122">
        <v>0.4</v>
      </c>
      <c r="T1867" s="122" t="s">
        <v>468</v>
      </c>
    </row>
    <row r="1868" spans="7:20" s="145" customFormat="1" hidden="1">
      <c r="G1868" s="152"/>
      <c r="M1868" s="114" t="s">
        <v>2767</v>
      </c>
      <c r="N1868" s="118">
        <v>3</v>
      </c>
      <c r="O1868" s="118">
        <v>2.7</v>
      </c>
      <c r="P1868" s="119">
        <f t="shared" si="32"/>
        <v>0.4</v>
      </c>
      <c r="Q1868" s="120" t="s">
        <v>147</v>
      </c>
      <c r="R1868" s="121" t="s">
        <v>4295</v>
      </c>
      <c r="S1868" s="122">
        <v>0.4</v>
      </c>
      <c r="T1868" s="122" t="s">
        <v>468</v>
      </c>
    </row>
    <row r="1869" spans="7:20" s="145" customFormat="1" hidden="1">
      <c r="G1869" s="152"/>
      <c r="M1869" s="114" t="s">
        <v>2768</v>
      </c>
      <c r="N1869" s="118">
        <v>1.6</v>
      </c>
      <c r="O1869" s="118">
        <v>12.9</v>
      </c>
      <c r="P1869" s="119">
        <f t="shared" si="32"/>
        <v>0.1</v>
      </c>
      <c r="Q1869" s="122" t="s">
        <v>343</v>
      </c>
      <c r="R1869" s="121" t="s">
        <v>4496</v>
      </c>
      <c r="S1869" s="122">
        <v>0.1</v>
      </c>
      <c r="T1869" s="122" t="s">
        <v>466</v>
      </c>
    </row>
    <row r="1870" spans="7:20" s="145" customFormat="1" hidden="1">
      <c r="G1870" s="152"/>
      <c r="M1870" s="114" t="s">
        <v>2769</v>
      </c>
      <c r="N1870" s="118">
        <v>1.8</v>
      </c>
      <c r="O1870" s="118">
        <v>12.5</v>
      </c>
      <c r="P1870" s="119">
        <f t="shared" si="32"/>
        <v>0.1</v>
      </c>
      <c r="Q1870" s="122" t="s">
        <v>343</v>
      </c>
      <c r="R1870" s="121" t="s">
        <v>3781</v>
      </c>
      <c r="S1870" s="122">
        <v>0.1</v>
      </c>
      <c r="T1870" s="122" t="s">
        <v>466</v>
      </c>
    </row>
    <row r="1871" spans="7:20" s="145" customFormat="1" hidden="1">
      <c r="G1871" s="152"/>
      <c r="M1871" s="114" t="s">
        <v>2770</v>
      </c>
      <c r="N1871" s="118">
        <v>36.700000000000003</v>
      </c>
      <c r="O1871" s="118">
        <v>0</v>
      </c>
      <c r="P1871" s="119">
        <f t="shared" si="32"/>
        <v>0.1</v>
      </c>
      <c r="Q1871" s="122" t="s">
        <v>670</v>
      </c>
      <c r="R1871" s="121" t="s">
        <v>3733</v>
      </c>
      <c r="S1871" s="122">
        <v>0.1</v>
      </c>
      <c r="T1871" s="122" t="s">
        <v>466</v>
      </c>
    </row>
    <row r="1872" spans="7:20" s="145" customFormat="1" hidden="1">
      <c r="G1872" s="152"/>
      <c r="M1872" s="114" t="s">
        <v>2771</v>
      </c>
      <c r="N1872" s="118">
        <v>22</v>
      </c>
      <c r="O1872" s="118">
        <v>0</v>
      </c>
      <c r="P1872" s="119">
        <f t="shared" si="32"/>
        <v>0.1</v>
      </c>
      <c r="Q1872" s="122" t="s">
        <v>543</v>
      </c>
      <c r="R1872" s="121" t="s">
        <v>4034</v>
      </c>
      <c r="S1872" s="122">
        <v>0.1</v>
      </c>
      <c r="T1872" s="122" t="s">
        <v>466</v>
      </c>
    </row>
    <row r="1873" spans="7:20" s="145" customFormat="1" hidden="1">
      <c r="G1873" s="152"/>
      <c r="M1873" s="114" t="s">
        <v>2772</v>
      </c>
      <c r="N1873" s="118">
        <v>0.8</v>
      </c>
      <c r="O1873" s="118">
        <v>10.7</v>
      </c>
      <c r="P1873" s="119">
        <f t="shared" si="32"/>
        <v>0.1</v>
      </c>
      <c r="Q1873" s="120" t="s">
        <v>30</v>
      </c>
      <c r="R1873" s="121" t="s">
        <v>4552</v>
      </c>
      <c r="S1873" s="122">
        <v>0.1</v>
      </c>
      <c r="T1873" s="122" t="s">
        <v>466</v>
      </c>
    </row>
    <row r="1874" spans="7:20" s="145" customFormat="1" hidden="1">
      <c r="G1874" s="152"/>
      <c r="M1874" s="114" t="s">
        <v>2773</v>
      </c>
      <c r="N1874" s="118">
        <v>2.6</v>
      </c>
      <c r="O1874" s="118">
        <v>5.8</v>
      </c>
      <c r="P1874" s="119">
        <f t="shared" si="32"/>
        <v>0.39</v>
      </c>
      <c r="Q1874" s="122" t="s">
        <v>166</v>
      </c>
      <c r="R1874" s="121" t="s">
        <v>3956</v>
      </c>
      <c r="S1874" s="122">
        <v>0.39</v>
      </c>
      <c r="T1874" s="122" t="s">
        <v>468</v>
      </c>
    </row>
    <row r="1875" spans="7:20" s="145" customFormat="1" hidden="1">
      <c r="G1875" s="152"/>
      <c r="M1875" s="114" t="s">
        <v>2774</v>
      </c>
      <c r="N1875" s="118">
        <v>1.7</v>
      </c>
      <c r="O1875" s="118">
        <v>3.5</v>
      </c>
      <c r="P1875" s="119">
        <f t="shared" si="32"/>
        <v>0.41</v>
      </c>
      <c r="Q1875" s="120" t="s">
        <v>30</v>
      </c>
      <c r="R1875" s="121" t="s">
        <v>3907</v>
      </c>
      <c r="S1875" s="122">
        <v>0.41</v>
      </c>
      <c r="T1875" s="122" t="s">
        <v>1628</v>
      </c>
    </row>
    <row r="1876" spans="7:20" s="145" customFormat="1" hidden="1">
      <c r="G1876" s="152"/>
      <c r="M1876" s="114" t="s">
        <v>2775</v>
      </c>
      <c r="N1876" s="118">
        <v>12.8</v>
      </c>
      <c r="O1876" s="118">
        <v>70</v>
      </c>
      <c r="P1876" s="119">
        <f t="shared" si="32"/>
        <v>0.5</v>
      </c>
      <c r="Q1876" s="122" t="s">
        <v>2776</v>
      </c>
      <c r="R1876" s="121" t="s">
        <v>4058</v>
      </c>
      <c r="S1876" s="122">
        <v>0.5</v>
      </c>
      <c r="T1876" s="122" t="s">
        <v>1626</v>
      </c>
    </row>
    <row r="1877" spans="7:20" s="145" customFormat="1" hidden="1">
      <c r="G1877" s="152"/>
      <c r="M1877" s="114" t="s">
        <v>2675</v>
      </c>
      <c r="N1877" s="118">
        <v>11</v>
      </c>
      <c r="O1877" s="118">
        <v>75.400000000000006</v>
      </c>
      <c r="P1877" s="119">
        <f t="shared" si="32"/>
        <v>0.17</v>
      </c>
      <c r="Q1877" s="122" t="s">
        <v>424</v>
      </c>
      <c r="R1877" s="121" t="s">
        <v>4068</v>
      </c>
      <c r="S1877" s="122">
        <v>0.17</v>
      </c>
      <c r="T1877" s="122" t="s">
        <v>719</v>
      </c>
    </row>
    <row r="1878" spans="7:20" s="145" customFormat="1" hidden="1">
      <c r="G1878" s="152"/>
      <c r="M1878" s="114" t="s">
        <v>2448</v>
      </c>
      <c r="N1878" s="118">
        <v>5.7</v>
      </c>
      <c r="O1878" s="118">
        <v>16.2</v>
      </c>
      <c r="P1878" s="119">
        <f t="shared" si="32"/>
        <v>0.3</v>
      </c>
      <c r="Q1878" s="122" t="s">
        <v>1696</v>
      </c>
      <c r="R1878" s="121" t="s">
        <v>4149</v>
      </c>
      <c r="S1878" s="122">
        <v>0.3</v>
      </c>
      <c r="T1878" s="122" t="s">
        <v>1571</v>
      </c>
    </row>
    <row r="1879" spans="7:20" s="145" customFormat="1" hidden="1">
      <c r="G1879" s="152"/>
      <c r="M1879" s="114" t="s">
        <v>2449</v>
      </c>
      <c r="N1879" s="118">
        <v>6.6</v>
      </c>
      <c r="O1879" s="118">
        <v>20.399999999999999</v>
      </c>
      <c r="P1879" s="119">
        <f t="shared" si="32"/>
        <v>0.37</v>
      </c>
      <c r="Q1879" s="122" t="s">
        <v>1911</v>
      </c>
      <c r="R1879" s="121" t="s">
        <v>4265</v>
      </c>
      <c r="S1879" s="122">
        <v>0.37</v>
      </c>
      <c r="T1879" s="122" t="s">
        <v>1602</v>
      </c>
    </row>
    <row r="1880" spans="7:20" s="145" customFormat="1" hidden="1">
      <c r="G1880" s="152"/>
      <c r="M1880" s="114" t="s">
        <v>2450</v>
      </c>
      <c r="N1880" s="118">
        <v>8.6999999999999993</v>
      </c>
      <c r="O1880" s="118">
        <v>28.1</v>
      </c>
      <c r="P1880" s="119">
        <f t="shared" si="32"/>
        <v>0.48</v>
      </c>
      <c r="Q1880" s="122" t="s">
        <v>2451</v>
      </c>
      <c r="R1880" s="121" t="s">
        <v>4039</v>
      </c>
      <c r="S1880" s="122">
        <v>0.48</v>
      </c>
      <c r="T1880" s="122" t="s">
        <v>799</v>
      </c>
    </row>
    <row r="1881" spans="7:20" s="145" customFormat="1" hidden="1">
      <c r="G1881" s="152"/>
      <c r="M1881" s="114" t="s">
        <v>2452</v>
      </c>
      <c r="N1881" s="118">
        <v>10.5</v>
      </c>
      <c r="O1881" s="118">
        <v>30.2</v>
      </c>
      <c r="P1881" s="119">
        <f t="shared" si="32"/>
        <v>0.63</v>
      </c>
      <c r="Q1881" s="122" t="s">
        <v>2453</v>
      </c>
      <c r="R1881" s="121" t="s">
        <v>3944</v>
      </c>
      <c r="S1881" s="122">
        <v>0.63</v>
      </c>
      <c r="T1881" s="122" t="s">
        <v>841</v>
      </c>
    </row>
    <row r="1882" spans="7:20" s="145" customFormat="1" hidden="1">
      <c r="G1882" s="152"/>
      <c r="M1882" s="114" t="s">
        <v>2565</v>
      </c>
      <c r="N1882" s="118">
        <v>8.6999999999999993</v>
      </c>
      <c r="O1882" s="118">
        <v>28.7</v>
      </c>
      <c r="P1882" s="119">
        <f t="shared" si="32"/>
        <v>0.39</v>
      </c>
      <c r="Q1882" s="122" t="s">
        <v>2270</v>
      </c>
      <c r="R1882" s="121" t="s">
        <v>3946</v>
      </c>
      <c r="S1882" s="122">
        <v>0.39</v>
      </c>
      <c r="T1882" s="122" t="s">
        <v>499</v>
      </c>
    </row>
    <row r="1883" spans="7:20" s="145" customFormat="1" hidden="1">
      <c r="G1883" s="152"/>
      <c r="M1883" s="114" t="s">
        <v>2458</v>
      </c>
      <c r="N1883" s="118">
        <v>10.1</v>
      </c>
      <c r="O1883" s="118">
        <v>31.3</v>
      </c>
      <c r="P1883" s="119">
        <f t="shared" si="32"/>
        <v>0.36</v>
      </c>
      <c r="Q1883" s="122" t="s">
        <v>950</v>
      </c>
      <c r="R1883" s="121" t="s">
        <v>4124</v>
      </c>
      <c r="S1883" s="122">
        <v>0.36</v>
      </c>
      <c r="T1883" s="122" t="s">
        <v>1628</v>
      </c>
    </row>
    <row r="1884" spans="7:20" s="145" customFormat="1" hidden="1">
      <c r="G1884" s="152"/>
      <c r="M1884" s="114" t="s">
        <v>2459</v>
      </c>
      <c r="N1884" s="118">
        <v>8.1</v>
      </c>
      <c r="O1884" s="118">
        <v>27.1</v>
      </c>
      <c r="P1884" s="119">
        <f t="shared" si="32"/>
        <v>0.55000000000000004</v>
      </c>
      <c r="Q1884" s="122" t="s">
        <v>2460</v>
      </c>
      <c r="R1884" s="121" t="s">
        <v>22</v>
      </c>
      <c r="S1884" s="122">
        <v>0.55000000000000004</v>
      </c>
      <c r="T1884" s="122" t="s">
        <v>2803</v>
      </c>
    </row>
    <row r="1885" spans="7:20" s="145" customFormat="1" hidden="1">
      <c r="G1885" s="152"/>
      <c r="M1885" s="114" t="s">
        <v>2352</v>
      </c>
      <c r="N1885" s="118">
        <v>10.6</v>
      </c>
      <c r="O1885" s="118">
        <v>57</v>
      </c>
      <c r="P1885" s="119">
        <f t="shared" si="32"/>
        <v>0.25</v>
      </c>
      <c r="Q1885" s="122" t="s">
        <v>2353</v>
      </c>
      <c r="R1885" s="121" t="s">
        <v>4403</v>
      </c>
      <c r="S1885" s="122">
        <v>0.25</v>
      </c>
      <c r="T1885" s="122" t="s">
        <v>392</v>
      </c>
    </row>
    <row r="1886" spans="7:20" s="145" customFormat="1" hidden="1">
      <c r="G1886" s="152"/>
      <c r="M1886" s="114" t="s">
        <v>2354</v>
      </c>
      <c r="N1886" s="118">
        <v>12.9</v>
      </c>
      <c r="O1886" s="118">
        <v>74.8</v>
      </c>
      <c r="P1886" s="119">
        <f t="shared" si="32"/>
        <v>0.1</v>
      </c>
      <c r="Q1886" s="122" t="s">
        <v>586</v>
      </c>
      <c r="R1886" s="121" t="s">
        <v>4309</v>
      </c>
      <c r="S1886" s="122">
        <v>0.1</v>
      </c>
      <c r="T1886" s="122" t="s">
        <v>719</v>
      </c>
    </row>
    <row r="1887" spans="7:20" s="145" customFormat="1" hidden="1">
      <c r="G1887" s="152"/>
      <c r="M1887" s="114" t="s">
        <v>2466</v>
      </c>
      <c r="N1887" s="118">
        <v>5.8</v>
      </c>
      <c r="O1887" s="118">
        <v>30.6</v>
      </c>
      <c r="P1887" s="119">
        <f t="shared" si="32"/>
        <v>0.1</v>
      </c>
      <c r="Q1887" s="122" t="s">
        <v>1602</v>
      </c>
      <c r="R1887" s="121" t="s">
        <v>4026</v>
      </c>
      <c r="S1887" s="122">
        <v>0.1</v>
      </c>
      <c r="T1887" s="122" t="s">
        <v>719</v>
      </c>
    </row>
    <row r="1888" spans="7:20" s="145" customFormat="1" hidden="1">
      <c r="G1888" s="152"/>
      <c r="M1888" s="114" t="s">
        <v>2576</v>
      </c>
      <c r="N1888" s="118">
        <v>6.6</v>
      </c>
      <c r="O1888" s="118">
        <v>31.8</v>
      </c>
      <c r="P1888" s="119">
        <f t="shared" si="32"/>
        <v>0.1</v>
      </c>
      <c r="Q1888" s="122" t="s">
        <v>1626</v>
      </c>
      <c r="R1888" s="121" t="s">
        <v>3912</v>
      </c>
      <c r="S1888" s="122">
        <v>0.1</v>
      </c>
      <c r="T1888" s="122" t="s">
        <v>719</v>
      </c>
    </row>
    <row r="1889" spans="7:20" s="145" customFormat="1" hidden="1">
      <c r="G1889" s="152"/>
      <c r="M1889" s="114" t="s">
        <v>2577</v>
      </c>
      <c r="N1889" s="118">
        <v>2.2999999999999998</v>
      </c>
      <c r="O1889" s="118">
        <v>14.8</v>
      </c>
      <c r="P1889" s="119">
        <f t="shared" si="32"/>
        <v>0.2</v>
      </c>
      <c r="Q1889" s="122" t="s">
        <v>426</v>
      </c>
      <c r="R1889" s="121" t="s">
        <v>4561</v>
      </c>
      <c r="S1889" s="122">
        <v>0.2</v>
      </c>
      <c r="T1889" s="122" t="s">
        <v>234</v>
      </c>
    </row>
    <row r="1890" spans="7:20" s="145" customFormat="1" hidden="1">
      <c r="G1890" s="152"/>
      <c r="M1890" s="114" t="s">
        <v>2695</v>
      </c>
      <c r="N1890" s="118">
        <v>2.1</v>
      </c>
      <c r="O1890" s="118">
        <v>16.2</v>
      </c>
      <c r="P1890" s="119">
        <f t="shared" si="32"/>
        <v>0.5</v>
      </c>
      <c r="Q1890" s="122" t="s">
        <v>172</v>
      </c>
      <c r="R1890" s="121" t="s">
        <v>4565</v>
      </c>
      <c r="S1890" s="122">
        <v>0.5</v>
      </c>
      <c r="T1890" s="122" t="s">
        <v>343</v>
      </c>
    </row>
    <row r="1891" spans="7:20" s="145" customFormat="1" hidden="1">
      <c r="G1891" s="152"/>
      <c r="M1891" s="114" t="s">
        <v>2903</v>
      </c>
      <c r="N1891" s="118">
        <v>4.8</v>
      </c>
      <c r="O1891" s="118">
        <v>32.9</v>
      </c>
      <c r="P1891" s="119">
        <f t="shared" si="32"/>
        <v>0.5</v>
      </c>
      <c r="Q1891" s="122" t="s">
        <v>176</v>
      </c>
      <c r="R1891" s="121" t="s">
        <v>3735</v>
      </c>
      <c r="S1891" s="122">
        <v>0.5</v>
      </c>
      <c r="T1891" s="122" t="s">
        <v>343</v>
      </c>
    </row>
    <row r="1892" spans="7:20" s="145" customFormat="1" hidden="1">
      <c r="G1892" s="152"/>
      <c r="M1892" s="114" t="s">
        <v>3010</v>
      </c>
      <c r="N1892" s="118">
        <v>5.5</v>
      </c>
      <c r="O1892" s="118">
        <v>37.200000000000003</v>
      </c>
      <c r="P1892" s="119">
        <f t="shared" si="32"/>
        <v>0.3</v>
      </c>
      <c r="Q1892" s="122" t="s">
        <v>841</v>
      </c>
      <c r="R1892" s="121" t="s">
        <v>3969</v>
      </c>
      <c r="S1892" s="122">
        <v>0.3</v>
      </c>
      <c r="T1892" s="122" t="s">
        <v>468</v>
      </c>
    </row>
    <row r="1893" spans="7:20" s="145" customFormat="1" hidden="1">
      <c r="G1893" s="152"/>
      <c r="M1893" s="114" t="s">
        <v>3011</v>
      </c>
      <c r="N1893" s="118">
        <v>11.3</v>
      </c>
      <c r="O1893" s="118">
        <v>75.599999999999994</v>
      </c>
      <c r="P1893" s="119">
        <f t="shared" si="32"/>
        <v>0.5</v>
      </c>
      <c r="Q1893" s="122" t="s">
        <v>424</v>
      </c>
      <c r="R1893" s="121" t="s">
        <v>4471</v>
      </c>
      <c r="S1893" s="122">
        <v>0.5</v>
      </c>
      <c r="T1893" s="122" t="s">
        <v>343</v>
      </c>
    </row>
    <row r="1894" spans="7:20" s="145" customFormat="1" hidden="1">
      <c r="G1894" s="152"/>
      <c r="M1894" s="114" t="s">
        <v>2908</v>
      </c>
      <c r="N1894" s="118">
        <v>4.4000000000000004</v>
      </c>
      <c r="O1894" s="118">
        <v>31.5</v>
      </c>
      <c r="P1894" s="119">
        <f t="shared" si="32"/>
        <v>0.2</v>
      </c>
      <c r="Q1894" s="122" t="s">
        <v>287</v>
      </c>
      <c r="R1894" s="121" t="s">
        <v>3908</v>
      </c>
      <c r="S1894" s="122">
        <v>0.2</v>
      </c>
      <c r="T1894" s="122" t="s">
        <v>234</v>
      </c>
    </row>
    <row r="1895" spans="7:20" s="145" customFormat="1" hidden="1">
      <c r="G1895" s="152"/>
      <c r="M1895" s="114" t="s">
        <v>2801</v>
      </c>
      <c r="N1895" s="118">
        <v>5</v>
      </c>
      <c r="O1895" s="118">
        <v>32.9</v>
      </c>
      <c r="P1895" s="119">
        <f t="shared" si="32"/>
        <v>0.2</v>
      </c>
      <c r="Q1895" s="122" t="s">
        <v>841</v>
      </c>
      <c r="R1895" s="121" t="s">
        <v>4450</v>
      </c>
      <c r="S1895" s="122">
        <v>0.2</v>
      </c>
      <c r="T1895" s="122" t="s">
        <v>234</v>
      </c>
    </row>
    <row r="1896" spans="7:20" s="145" customFormat="1" hidden="1">
      <c r="G1896" s="152"/>
      <c r="M1896" s="114" t="s">
        <v>2802</v>
      </c>
      <c r="N1896" s="118">
        <v>5.2</v>
      </c>
      <c r="O1896" s="118">
        <v>27.5</v>
      </c>
      <c r="P1896" s="119">
        <f t="shared" si="32"/>
        <v>0.2</v>
      </c>
      <c r="Q1896" s="122" t="s">
        <v>2803</v>
      </c>
      <c r="R1896" s="121" t="s">
        <v>3785</v>
      </c>
      <c r="S1896" s="122">
        <v>0.2</v>
      </c>
      <c r="T1896" s="122" t="s">
        <v>234</v>
      </c>
    </row>
    <row r="1897" spans="7:20" s="145" customFormat="1" hidden="1">
      <c r="G1897" s="152"/>
      <c r="M1897" s="114" t="s">
        <v>2804</v>
      </c>
      <c r="N1897" s="118">
        <v>12.6</v>
      </c>
      <c r="O1897" s="118">
        <v>68.3</v>
      </c>
      <c r="P1897" s="119">
        <f t="shared" si="32"/>
        <v>0.4</v>
      </c>
      <c r="Q1897" s="122" t="s">
        <v>468</v>
      </c>
      <c r="R1897" s="121" t="s">
        <v>4292</v>
      </c>
      <c r="S1897" s="122">
        <v>0.4</v>
      </c>
      <c r="T1897" s="122" t="s">
        <v>213</v>
      </c>
    </row>
    <row r="1898" spans="7:20" s="145" customFormat="1" hidden="1">
      <c r="G1898" s="152"/>
      <c r="M1898" s="114" t="s">
        <v>2805</v>
      </c>
      <c r="N1898" s="118">
        <v>7</v>
      </c>
      <c r="O1898" s="118">
        <v>17.2</v>
      </c>
      <c r="P1898" s="119">
        <f t="shared" si="32"/>
        <v>0.3</v>
      </c>
      <c r="Q1898" s="122" t="s">
        <v>2806</v>
      </c>
      <c r="R1898" s="121" t="s">
        <v>4450</v>
      </c>
      <c r="S1898" s="122">
        <v>0.3</v>
      </c>
      <c r="T1898" s="122" t="s">
        <v>468</v>
      </c>
    </row>
    <row r="1899" spans="7:20" s="145" customFormat="1" hidden="1">
      <c r="G1899" s="152"/>
      <c r="M1899" s="114" t="s">
        <v>2706</v>
      </c>
      <c r="N1899" s="118">
        <v>6.3</v>
      </c>
      <c r="O1899" s="118">
        <v>43</v>
      </c>
      <c r="P1899" s="119">
        <f t="shared" si="32"/>
        <v>0.2</v>
      </c>
      <c r="Q1899" s="114"/>
      <c r="R1899" s="121" t="s">
        <v>4505</v>
      </c>
      <c r="S1899" s="122">
        <v>0.2</v>
      </c>
      <c r="T1899" s="122" t="s">
        <v>234</v>
      </c>
    </row>
    <row r="1900" spans="7:20" s="145" customFormat="1" hidden="1">
      <c r="G1900" s="152"/>
      <c r="M1900" s="114" t="s">
        <v>2707</v>
      </c>
      <c r="N1900" s="118">
        <v>6.1</v>
      </c>
      <c r="O1900" s="118">
        <v>28.2</v>
      </c>
      <c r="P1900" s="119">
        <f t="shared" si="32"/>
        <v>0.34</v>
      </c>
      <c r="Q1900" s="122" t="s">
        <v>2708</v>
      </c>
      <c r="R1900" s="121" t="s">
        <v>4506</v>
      </c>
      <c r="S1900" s="122">
        <v>0.34</v>
      </c>
      <c r="T1900" s="122" t="s">
        <v>503</v>
      </c>
    </row>
    <row r="1901" spans="7:20" s="145" customFormat="1" hidden="1">
      <c r="G1901" s="152"/>
      <c r="M1901" s="114" t="s">
        <v>2591</v>
      </c>
      <c r="N1901" s="118">
        <v>4.0999999999999996</v>
      </c>
      <c r="O1901" s="118">
        <v>38</v>
      </c>
      <c r="P1901" s="119">
        <f t="shared" si="32"/>
        <v>0.34</v>
      </c>
      <c r="Q1901" s="122" t="s">
        <v>2592</v>
      </c>
      <c r="R1901" s="121" t="s">
        <v>4255</v>
      </c>
      <c r="S1901" s="122">
        <v>0.34</v>
      </c>
      <c r="T1901" s="122" t="s">
        <v>503</v>
      </c>
    </row>
    <row r="1902" spans="7:20" s="145" customFormat="1" hidden="1">
      <c r="G1902" s="152"/>
      <c r="M1902" s="114" t="s">
        <v>2593</v>
      </c>
      <c r="N1902" s="118">
        <v>3.3</v>
      </c>
      <c r="O1902" s="118">
        <v>41.4</v>
      </c>
      <c r="P1902" s="119">
        <f t="shared" si="32"/>
        <v>0.16</v>
      </c>
      <c r="Q1902" s="122" t="s">
        <v>2712</v>
      </c>
      <c r="R1902" s="121" t="s">
        <v>4318</v>
      </c>
      <c r="S1902" s="122">
        <v>0.16</v>
      </c>
      <c r="T1902" s="122" t="s">
        <v>459</v>
      </c>
    </row>
    <row r="1903" spans="7:20" s="145" customFormat="1" hidden="1">
      <c r="G1903" s="152"/>
      <c r="M1903" s="114" t="s">
        <v>2713</v>
      </c>
      <c r="N1903" s="118">
        <v>4.9000000000000004</v>
      </c>
      <c r="O1903" s="118">
        <v>43.6</v>
      </c>
      <c r="P1903" s="119">
        <f t="shared" si="32"/>
        <v>0.22</v>
      </c>
      <c r="Q1903" s="122" t="s">
        <v>2714</v>
      </c>
      <c r="R1903" s="121" t="s">
        <v>4507</v>
      </c>
      <c r="S1903" s="122">
        <v>0.22</v>
      </c>
      <c r="T1903" s="122" t="s">
        <v>426</v>
      </c>
    </row>
    <row r="1904" spans="7:20" s="145" customFormat="1" hidden="1">
      <c r="G1904" s="152"/>
      <c r="M1904" s="114" t="s">
        <v>2715</v>
      </c>
      <c r="N1904" s="118">
        <v>6.7</v>
      </c>
      <c r="O1904" s="118">
        <v>54.1</v>
      </c>
      <c r="P1904" s="119">
        <f t="shared" si="32"/>
        <v>0.26</v>
      </c>
      <c r="Q1904" s="122" t="s">
        <v>2716</v>
      </c>
      <c r="R1904" s="121" t="s">
        <v>4508</v>
      </c>
      <c r="S1904" s="122">
        <v>0.26</v>
      </c>
      <c r="T1904" s="122" t="s">
        <v>751</v>
      </c>
    </row>
    <row r="1905" spans="7:20" s="145" customFormat="1" hidden="1">
      <c r="G1905" s="152"/>
      <c r="M1905" s="114" t="s">
        <v>2717</v>
      </c>
      <c r="N1905" s="118">
        <v>13.2</v>
      </c>
      <c r="O1905" s="118">
        <v>39.200000000000003</v>
      </c>
      <c r="P1905" s="119">
        <f t="shared" si="32"/>
        <v>0.32</v>
      </c>
      <c r="Q1905" s="122" t="s">
        <v>2822</v>
      </c>
      <c r="R1905" s="121" t="s">
        <v>4509</v>
      </c>
      <c r="S1905" s="122">
        <v>0.32</v>
      </c>
      <c r="T1905" s="122" t="s">
        <v>1309</v>
      </c>
    </row>
    <row r="1906" spans="7:20" s="145" customFormat="1" hidden="1">
      <c r="G1906" s="152"/>
      <c r="M1906" s="114" t="s">
        <v>2823</v>
      </c>
      <c r="N1906" s="118">
        <v>8.4</v>
      </c>
      <c r="O1906" s="118">
        <v>31.1</v>
      </c>
      <c r="P1906" s="119">
        <f t="shared" si="32"/>
        <v>0.45</v>
      </c>
      <c r="Q1906" s="122" t="s">
        <v>2824</v>
      </c>
      <c r="R1906" s="121" t="s">
        <v>4400</v>
      </c>
      <c r="S1906" s="122">
        <v>0.45</v>
      </c>
      <c r="T1906" s="122" t="s">
        <v>364</v>
      </c>
    </row>
    <row r="1907" spans="7:20" s="145" customFormat="1" hidden="1">
      <c r="G1907" s="152"/>
      <c r="M1907" s="114" t="s">
        <v>2825</v>
      </c>
      <c r="N1907" s="118">
        <v>5.5</v>
      </c>
      <c r="O1907" s="118">
        <v>20.2</v>
      </c>
      <c r="P1907" s="119">
        <f t="shared" si="32"/>
        <v>0.33</v>
      </c>
      <c r="Q1907" s="122" t="s">
        <v>2826</v>
      </c>
      <c r="R1907" s="121" t="s">
        <v>3937</v>
      </c>
      <c r="S1907" s="122">
        <v>0.33</v>
      </c>
      <c r="T1907" s="122" t="s">
        <v>1499</v>
      </c>
    </row>
    <row r="1908" spans="7:20" s="145" customFormat="1" hidden="1">
      <c r="G1908" s="152"/>
      <c r="M1908" s="114" t="s">
        <v>2827</v>
      </c>
      <c r="N1908" s="118">
        <v>10</v>
      </c>
      <c r="O1908" s="118">
        <v>77.099999999999994</v>
      </c>
      <c r="P1908" s="119">
        <f t="shared" si="32"/>
        <v>0.49</v>
      </c>
      <c r="Q1908" s="122" t="s">
        <v>751</v>
      </c>
      <c r="R1908" s="121" t="s">
        <v>3968</v>
      </c>
      <c r="S1908" s="122">
        <v>0.49</v>
      </c>
      <c r="T1908" s="122" t="s">
        <v>2803</v>
      </c>
    </row>
    <row r="1909" spans="7:20" s="145" customFormat="1" hidden="1">
      <c r="G1909" s="152"/>
      <c r="M1909" s="114" t="s">
        <v>2828</v>
      </c>
      <c r="N1909" s="118">
        <v>7.6</v>
      </c>
      <c r="O1909" s="118">
        <v>58.9</v>
      </c>
      <c r="P1909" s="119">
        <f t="shared" si="32"/>
        <v>0.3</v>
      </c>
      <c r="Q1909" s="122" t="s">
        <v>454</v>
      </c>
      <c r="R1909" s="121" t="s">
        <v>4452</v>
      </c>
      <c r="S1909" s="122">
        <v>0.3</v>
      </c>
      <c r="T1909" s="122" t="s">
        <v>1309</v>
      </c>
    </row>
    <row r="1910" spans="7:20" s="145" customFormat="1" hidden="1">
      <c r="G1910" s="152"/>
      <c r="M1910" s="114" t="s">
        <v>2728</v>
      </c>
      <c r="N1910" s="118">
        <v>5.7</v>
      </c>
      <c r="O1910" s="118">
        <v>48.3</v>
      </c>
      <c r="P1910" s="119">
        <f t="shared" si="32"/>
        <v>0.52</v>
      </c>
      <c r="Q1910" s="122" t="s">
        <v>2729</v>
      </c>
      <c r="R1910" s="121" t="s">
        <v>4510</v>
      </c>
      <c r="S1910" s="122">
        <v>0.52</v>
      </c>
      <c r="T1910" s="122" t="s">
        <v>2312</v>
      </c>
    </row>
    <row r="1911" spans="7:20" s="145" customFormat="1" hidden="1">
      <c r="G1911" s="152"/>
      <c r="M1911" s="114" t="s">
        <v>2730</v>
      </c>
      <c r="N1911" s="118">
        <v>4.3</v>
      </c>
      <c r="O1911" s="118">
        <v>36.6</v>
      </c>
      <c r="P1911" s="119">
        <f t="shared" si="32"/>
        <v>0.21</v>
      </c>
      <c r="Q1911" s="122" t="s">
        <v>2731</v>
      </c>
      <c r="R1911" s="121" t="s">
        <v>4395</v>
      </c>
      <c r="S1911" s="122">
        <v>0.21</v>
      </c>
      <c r="T1911" s="122" t="s">
        <v>614</v>
      </c>
    </row>
    <row r="1912" spans="7:20" s="145" customFormat="1" hidden="1">
      <c r="G1912" s="152"/>
      <c r="M1912" s="114" t="s">
        <v>2608</v>
      </c>
      <c r="N1912" s="118">
        <v>6.7</v>
      </c>
      <c r="O1912" s="118">
        <v>42.8</v>
      </c>
      <c r="P1912" s="119">
        <f t="shared" si="32"/>
        <v>0.47</v>
      </c>
      <c r="Q1912" s="122" t="s">
        <v>2609</v>
      </c>
      <c r="R1912" s="121" t="s">
        <v>4511</v>
      </c>
      <c r="S1912" s="122">
        <v>0.47</v>
      </c>
      <c r="T1912" s="122" t="s">
        <v>2803</v>
      </c>
    </row>
    <row r="1913" spans="7:20" s="145" customFormat="1" hidden="1">
      <c r="G1913" s="152"/>
      <c r="M1913" s="114" t="s">
        <v>2497</v>
      </c>
      <c r="N1913" s="118">
        <v>5.3</v>
      </c>
      <c r="O1913" s="118">
        <v>33.700000000000003</v>
      </c>
      <c r="P1913" s="119">
        <f t="shared" si="32"/>
        <v>0.31</v>
      </c>
      <c r="Q1913" s="122" t="s">
        <v>2498</v>
      </c>
      <c r="R1913" s="121" t="s">
        <v>3834</v>
      </c>
      <c r="S1913" s="122">
        <v>0.31</v>
      </c>
      <c r="T1913" s="122" t="s">
        <v>454</v>
      </c>
    </row>
    <row r="1914" spans="7:20" s="145" customFormat="1" hidden="1">
      <c r="G1914" s="152"/>
      <c r="M1914" s="114" t="s">
        <v>2499</v>
      </c>
      <c r="N1914" s="118">
        <v>6.6</v>
      </c>
      <c r="O1914" s="118">
        <v>57.1</v>
      </c>
      <c r="P1914" s="119">
        <f t="shared" si="32"/>
        <v>0.28999999999999998</v>
      </c>
      <c r="Q1914" s="122" t="s">
        <v>2500</v>
      </c>
      <c r="R1914" s="121" t="s">
        <v>4378</v>
      </c>
      <c r="S1914" s="122">
        <v>0.28999999999999998</v>
      </c>
      <c r="T1914" s="122" t="s">
        <v>499</v>
      </c>
    </row>
    <row r="1915" spans="7:20" s="145" customFormat="1" hidden="1">
      <c r="G1915" s="152"/>
      <c r="M1915" s="114" t="s">
        <v>2501</v>
      </c>
      <c r="N1915" s="118">
        <v>6.9</v>
      </c>
      <c r="O1915" s="118">
        <v>47.5</v>
      </c>
      <c r="P1915" s="119">
        <f t="shared" si="32"/>
        <v>0.28000000000000003</v>
      </c>
      <c r="Q1915" s="122" t="s">
        <v>2502</v>
      </c>
      <c r="R1915" s="121" t="s">
        <v>4049</v>
      </c>
      <c r="S1915" s="122">
        <v>0.28000000000000003</v>
      </c>
      <c r="T1915" s="122" t="s">
        <v>499</v>
      </c>
    </row>
    <row r="1916" spans="7:20" s="145" customFormat="1" hidden="1">
      <c r="G1916" s="152"/>
      <c r="M1916" s="114" t="s">
        <v>2503</v>
      </c>
      <c r="N1916" s="118">
        <v>5.7</v>
      </c>
      <c r="O1916" s="118">
        <v>39.4</v>
      </c>
      <c r="P1916" s="119">
        <f t="shared" si="32"/>
        <v>0.3</v>
      </c>
      <c r="Q1916" s="122" t="s">
        <v>1065</v>
      </c>
      <c r="R1916" s="121" t="s">
        <v>4501</v>
      </c>
      <c r="S1916" s="122">
        <v>0.3</v>
      </c>
      <c r="T1916" s="122" t="s">
        <v>772</v>
      </c>
    </row>
    <row r="1917" spans="7:20" s="145" customFormat="1" hidden="1">
      <c r="G1917" s="152"/>
      <c r="M1917" s="114" t="s">
        <v>2504</v>
      </c>
      <c r="N1917" s="118">
        <v>5.7</v>
      </c>
      <c r="O1917" s="118">
        <v>48.8</v>
      </c>
      <c r="P1917" s="119">
        <f t="shared" si="32"/>
        <v>0.24</v>
      </c>
      <c r="Q1917" s="122" t="s">
        <v>2505</v>
      </c>
      <c r="R1917" s="121" t="s">
        <v>4317</v>
      </c>
      <c r="S1917" s="122">
        <v>0.24</v>
      </c>
      <c r="T1917" s="122" t="s">
        <v>1628</v>
      </c>
    </row>
    <row r="1918" spans="7:20" s="145" customFormat="1" hidden="1">
      <c r="G1918" s="152"/>
      <c r="M1918" s="114" t="s">
        <v>2618</v>
      </c>
      <c r="N1918" s="118">
        <v>8.3000000000000007</v>
      </c>
      <c r="O1918" s="118">
        <v>48.9</v>
      </c>
      <c r="P1918" s="119">
        <f t="shared" si="32"/>
        <v>0.44</v>
      </c>
      <c r="Q1918" s="122" t="s">
        <v>2619</v>
      </c>
      <c r="R1918" s="121" t="s">
        <v>3998</v>
      </c>
      <c r="S1918" s="122">
        <v>0.44</v>
      </c>
      <c r="T1918" s="122" t="s">
        <v>2803</v>
      </c>
    </row>
    <row r="1919" spans="7:20" s="145" customFormat="1" hidden="1">
      <c r="G1919" s="152"/>
      <c r="M1919" s="114" t="s">
        <v>2620</v>
      </c>
      <c r="N1919" s="118">
        <v>7.2</v>
      </c>
      <c r="O1919" s="118">
        <v>42.3</v>
      </c>
      <c r="P1919" s="119">
        <f t="shared" si="32"/>
        <v>0.2</v>
      </c>
      <c r="Q1919" s="122" t="s">
        <v>2508</v>
      </c>
      <c r="R1919" s="121" t="s">
        <v>4454</v>
      </c>
      <c r="S1919" s="122">
        <v>0.2</v>
      </c>
      <c r="T1919" s="122" t="s">
        <v>468</v>
      </c>
    </row>
    <row r="1920" spans="7:20" s="145" customFormat="1" hidden="1">
      <c r="G1920" s="152"/>
      <c r="M1920" s="114" t="s">
        <v>2509</v>
      </c>
      <c r="N1920" s="118">
        <v>4.2</v>
      </c>
      <c r="O1920" s="118">
        <v>30</v>
      </c>
      <c r="P1920" s="119">
        <f t="shared" si="32"/>
        <v>0.2</v>
      </c>
      <c r="Q1920" s="122" t="s">
        <v>2089</v>
      </c>
      <c r="R1920" s="121" t="s">
        <v>4336</v>
      </c>
      <c r="S1920" s="120">
        <v>0.2</v>
      </c>
      <c r="T1920" s="120" t="s">
        <v>468</v>
      </c>
    </row>
    <row r="1921" spans="7:20" s="145" customFormat="1" hidden="1">
      <c r="G1921" s="152"/>
      <c r="M1921" s="114" t="s">
        <v>2510</v>
      </c>
      <c r="N1921" s="118">
        <v>4.9000000000000004</v>
      </c>
      <c r="O1921" s="118">
        <v>30.7</v>
      </c>
      <c r="P1921" s="119">
        <f t="shared" si="32"/>
        <v>0.2</v>
      </c>
      <c r="Q1921" s="122" t="s">
        <v>46</v>
      </c>
      <c r="R1921" s="121" t="s">
        <v>4040</v>
      </c>
      <c r="S1921" s="122">
        <v>0.2</v>
      </c>
      <c r="T1921" s="122" t="s">
        <v>468</v>
      </c>
    </row>
    <row r="1922" spans="7:20" s="145" customFormat="1" hidden="1">
      <c r="G1922" s="152"/>
      <c r="M1922" s="114" t="s">
        <v>2511</v>
      </c>
      <c r="N1922" s="118">
        <v>12.6</v>
      </c>
      <c r="O1922" s="118">
        <v>1.2</v>
      </c>
      <c r="P1922" s="119">
        <f t="shared" si="32"/>
        <v>0.2</v>
      </c>
      <c r="Q1922" s="122" t="s">
        <v>961</v>
      </c>
      <c r="R1922" s="121" t="s">
        <v>4064</v>
      </c>
      <c r="S1922" s="122">
        <v>0.2</v>
      </c>
      <c r="T1922" s="122" t="s">
        <v>468</v>
      </c>
    </row>
    <row r="1923" spans="7:20" s="145" customFormat="1" hidden="1">
      <c r="G1923" s="152"/>
      <c r="M1923" s="114" t="s">
        <v>2512</v>
      </c>
      <c r="N1923" s="118">
        <v>18</v>
      </c>
      <c r="O1923" s="118">
        <v>3</v>
      </c>
      <c r="P1923" s="119">
        <f t="shared" si="32"/>
        <v>0.2</v>
      </c>
      <c r="Q1923" s="122" t="s">
        <v>371</v>
      </c>
      <c r="R1923" s="121" t="s">
        <v>4546</v>
      </c>
      <c r="S1923" s="122">
        <v>0.2</v>
      </c>
      <c r="T1923" s="122" t="s">
        <v>468</v>
      </c>
    </row>
    <row r="1924" spans="7:20" s="145" customFormat="1" hidden="1">
      <c r="G1924" s="152"/>
      <c r="M1924" s="114" t="s">
        <v>2513</v>
      </c>
      <c r="N1924" s="118">
        <v>16.2</v>
      </c>
      <c r="O1924" s="118">
        <v>1.5</v>
      </c>
      <c r="P1924" s="119">
        <f t="shared" si="32"/>
        <v>0.1</v>
      </c>
      <c r="Q1924" s="122" t="s">
        <v>422</v>
      </c>
      <c r="R1924" s="121" t="s">
        <v>4388</v>
      </c>
      <c r="S1924" s="122">
        <v>0.1</v>
      </c>
      <c r="T1924" s="122" t="s">
        <v>234</v>
      </c>
    </row>
    <row r="1925" spans="7:20" s="145" customFormat="1" hidden="1">
      <c r="G1925" s="152"/>
      <c r="M1925" s="114" t="s">
        <v>2514</v>
      </c>
      <c r="N1925" s="118">
        <v>4</v>
      </c>
      <c r="O1925" s="118">
        <v>2.6</v>
      </c>
      <c r="P1925" s="119">
        <f t="shared" si="32"/>
        <v>0.1</v>
      </c>
      <c r="Q1925" s="122" t="s">
        <v>213</v>
      </c>
      <c r="R1925" s="121" t="s">
        <v>4328</v>
      </c>
      <c r="S1925" s="122">
        <v>0.1</v>
      </c>
      <c r="T1925" s="122" t="s">
        <v>234</v>
      </c>
    </row>
    <row r="1926" spans="7:20" s="145" customFormat="1" hidden="1">
      <c r="G1926" s="152"/>
      <c r="M1926" s="114" t="s">
        <v>2409</v>
      </c>
      <c r="N1926" s="118">
        <v>3.8</v>
      </c>
      <c r="O1926" s="118">
        <v>47.4</v>
      </c>
      <c r="P1926" s="119">
        <f t="shared" si="32"/>
        <v>0.1</v>
      </c>
      <c r="Q1926" s="122" t="s">
        <v>2410</v>
      </c>
      <c r="R1926" s="121" t="s">
        <v>3909</v>
      </c>
      <c r="S1926" s="122">
        <v>0.1</v>
      </c>
      <c r="T1926" s="122" t="s">
        <v>234</v>
      </c>
    </row>
    <row r="1927" spans="7:20" s="145" customFormat="1" hidden="1">
      <c r="G1927" s="152"/>
      <c r="M1927" s="114" t="s">
        <v>2411</v>
      </c>
      <c r="N1927" s="118">
        <v>2.7</v>
      </c>
      <c r="O1927" s="118">
        <v>42.2</v>
      </c>
      <c r="P1927" s="119">
        <f t="shared" si="32"/>
        <v>0.1</v>
      </c>
      <c r="Q1927" s="122" t="s">
        <v>1040</v>
      </c>
      <c r="R1927" s="121" t="s">
        <v>3950</v>
      </c>
      <c r="S1927" s="122">
        <v>0.1</v>
      </c>
      <c r="T1927" s="122" t="s">
        <v>234</v>
      </c>
    </row>
    <row r="1928" spans="7:20" s="145" customFormat="1" hidden="1">
      <c r="G1928" s="152"/>
      <c r="M1928" s="114" t="s">
        <v>2412</v>
      </c>
      <c r="N1928" s="118">
        <v>1.7</v>
      </c>
      <c r="O1928" s="118">
        <v>18.100000000000001</v>
      </c>
      <c r="P1928" s="119">
        <f t="shared" si="32"/>
        <v>0.1</v>
      </c>
      <c r="Q1928" s="122" t="s">
        <v>2413</v>
      </c>
      <c r="R1928" s="121" t="s">
        <v>4467</v>
      </c>
      <c r="S1928" s="122">
        <v>0.1</v>
      </c>
      <c r="T1928" s="122" t="s">
        <v>234</v>
      </c>
    </row>
    <row r="1929" spans="7:20" s="145" customFormat="1" hidden="1">
      <c r="G1929" s="152"/>
      <c r="M1929" s="114" t="s">
        <v>2519</v>
      </c>
      <c r="N1929" s="118">
        <v>0.6</v>
      </c>
      <c r="O1929" s="118">
        <v>9.6999999999999993</v>
      </c>
      <c r="P1929" s="119">
        <f t="shared" si="32"/>
        <v>0.3</v>
      </c>
      <c r="Q1929" s="120" t="s">
        <v>30</v>
      </c>
      <c r="R1929" s="121" t="s">
        <v>4328</v>
      </c>
      <c r="S1929" s="122">
        <v>0.3</v>
      </c>
      <c r="T1929" s="122" t="s">
        <v>213</v>
      </c>
    </row>
    <row r="1930" spans="7:20" s="145" customFormat="1" hidden="1">
      <c r="G1930" s="152"/>
      <c r="M1930" s="114" t="s">
        <v>2520</v>
      </c>
      <c r="N1930" s="118">
        <v>0.5</v>
      </c>
      <c r="O1930" s="118">
        <v>14</v>
      </c>
      <c r="P1930" s="119">
        <f t="shared" ref="P1930:P1993" si="33">SUM(S1930:T1930)</f>
        <v>0.1</v>
      </c>
      <c r="Q1930" s="120" t="s">
        <v>30</v>
      </c>
      <c r="R1930" s="121" t="s">
        <v>4463</v>
      </c>
      <c r="S1930" s="122">
        <v>0.1</v>
      </c>
      <c r="T1930" s="122" t="s">
        <v>234</v>
      </c>
    </row>
    <row r="1931" spans="7:20" s="145" customFormat="1" hidden="1">
      <c r="G1931" s="152"/>
      <c r="M1931" s="114" t="s">
        <v>2633</v>
      </c>
      <c r="N1931" s="118">
        <v>0.9</v>
      </c>
      <c r="O1931" s="118">
        <v>6.8</v>
      </c>
      <c r="P1931" s="119">
        <f t="shared" si="33"/>
        <v>0.1</v>
      </c>
      <c r="Q1931" s="120" t="s">
        <v>30</v>
      </c>
      <c r="R1931" s="121" t="s">
        <v>3951</v>
      </c>
      <c r="S1931" s="122">
        <v>0.1</v>
      </c>
      <c r="T1931" s="122" t="s">
        <v>234</v>
      </c>
    </row>
    <row r="1932" spans="7:20" s="145" customFormat="1" hidden="1">
      <c r="G1932" s="152"/>
      <c r="M1932" s="114" t="s">
        <v>2634</v>
      </c>
      <c r="N1932" s="118">
        <v>1</v>
      </c>
      <c r="O1932" s="118">
        <v>7.6</v>
      </c>
      <c r="P1932" s="119">
        <f t="shared" si="33"/>
        <v>0.1</v>
      </c>
      <c r="Q1932" s="120" t="s">
        <v>30</v>
      </c>
      <c r="R1932" s="121" t="s">
        <v>3952</v>
      </c>
      <c r="S1932" s="122">
        <v>0.1</v>
      </c>
      <c r="T1932" s="122" t="s">
        <v>234</v>
      </c>
    </row>
    <row r="1933" spans="7:20" s="145" customFormat="1" hidden="1">
      <c r="G1933" s="152"/>
      <c r="M1933" s="114" t="s">
        <v>2750</v>
      </c>
      <c r="N1933" s="118">
        <v>8.6</v>
      </c>
      <c r="O1933" s="118">
        <v>73.8</v>
      </c>
      <c r="P1933" s="119">
        <f t="shared" si="33"/>
        <v>0.1</v>
      </c>
      <c r="Q1933" s="122" t="s">
        <v>277</v>
      </c>
      <c r="R1933" s="121" t="s">
        <v>4512</v>
      </c>
      <c r="S1933" s="122">
        <v>0.1</v>
      </c>
      <c r="T1933" s="122" t="s">
        <v>234</v>
      </c>
    </row>
    <row r="1934" spans="7:20" s="145" customFormat="1" hidden="1">
      <c r="G1934" s="152"/>
      <c r="M1934" s="114" t="s">
        <v>2751</v>
      </c>
      <c r="N1934" s="118">
        <v>22.8</v>
      </c>
      <c r="O1934" s="118">
        <v>13.1</v>
      </c>
      <c r="P1934" s="119">
        <f t="shared" si="33"/>
        <v>0.3</v>
      </c>
      <c r="Q1934" s="122" t="s">
        <v>2851</v>
      </c>
      <c r="R1934" s="121" t="s">
        <v>4518</v>
      </c>
      <c r="S1934" s="122">
        <v>0.3</v>
      </c>
      <c r="T1934" s="122" t="s">
        <v>213</v>
      </c>
    </row>
    <row r="1935" spans="7:20" s="145" customFormat="1" hidden="1">
      <c r="G1935" s="152"/>
      <c r="M1935" s="114" t="s">
        <v>2954</v>
      </c>
      <c r="N1935" s="118">
        <v>15.4</v>
      </c>
      <c r="O1935" s="118">
        <v>37.5</v>
      </c>
      <c r="P1935" s="119">
        <f t="shared" si="33"/>
        <v>0.1</v>
      </c>
      <c r="Q1935" s="122" t="s">
        <v>604</v>
      </c>
      <c r="R1935" s="121" t="s">
        <v>4465</v>
      </c>
      <c r="S1935" s="120">
        <v>0.1</v>
      </c>
      <c r="T1935" s="120" t="s">
        <v>234</v>
      </c>
    </row>
    <row r="1936" spans="7:20" s="145" customFormat="1" hidden="1">
      <c r="G1936" s="152"/>
      <c r="M1936" s="114" t="s">
        <v>2955</v>
      </c>
      <c r="N1936" s="118">
        <v>25.7</v>
      </c>
      <c r="O1936" s="118">
        <v>10.3</v>
      </c>
      <c r="P1936" s="119">
        <f t="shared" si="33"/>
        <v>0.1</v>
      </c>
      <c r="Q1936" s="122" t="s">
        <v>196</v>
      </c>
      <c r="R1936" s="121" t="s">
        <v>4519</v>
      </c>
      <c r="S1936" s="122">
        <v>0.1</v>
      </c>
      <c r="T1936" s="122" t="s">
        <v>234</v>
      </c>
    </row>
    <row r="1937" spans="7:20" s="145" customFormat="1" hidden="1">
      <c r="G1937" s="152"/>
      <c r="M1937" s="114" t="s">
        <v>3055</v>
      </c>
      <c r="N1937" s="118">
        <v>25.8</v>
      </c>
      <c r="O1937" s="118">
        <v>12.5</v>
      </c>
      <c r="P1937" s="119">
        <f t="shared" si="33"/>
        <v>0.13</v>
      </c>
      <c r="Q1937" s="122" t="s">
        <v>3056</v>
      </c>
      <c r="R1937" s="121" t="s">
        <v>4182</v>
      </c>
      <c r="S1937" s="122">
        <v>0.13</v>
      </c>
      <c r="T1937" s="122" t="s">
        <v>426</v>
      </c>
    </row>
    <row r="1938" spans="7:20" s="145" customFormat="1" hidden="1">
      <c r="G1938" s="152"/>
      <c r="M1938" s="114" t="s">
        <v>3057</v>
      </c>
      <c r="N1938" s="118">
        <v>17.7</v>
      </c>
      <c r="O1938" s="118">
        <v>8.6</v>
      </c>
      <c r="P1938" s="119">
        <f t="shared" si="33"/>
        <v>0.17</v>
      </c>
      <c r="Q1938" s="122" t="s">
        <v>3058</v>
      </c>
      <c r="R1938" s="121" t="s">
        <v>3832</v>
      </c>
      <c r="S1938" s="122">
        <v>0.17</v>
      </c>
      <c r="T1938" s="122" t="s">
        <v>751</v>
      </c>
    </row>
    <row r="1939" spans="7:20" s="145" customFormat="1" hidden="1">
      <c r="G1939" s="152"/>
      <c r="M1939" s="114" t="s">
        <v>2854</v>
      </c>
      <c r="N1939" s="118">
        <v>12.4</v>
      </c>
      <c r="O1939" s="118">
        <v>44.4</v>
      </c>
      <c r="P1939" s="119">
        <f t="shared" si="33"/>
        <v>0.26</v>
      </c>
      <c r="Q1939" s="120" t="s">
        <v>147</v>
      </c>
      <c r="R1939" s="121" t="s">
        <v>3848</v>
      </c>
      <c r="S1939" s="122">
        <v>0.26</v>
      </c>
      <c r="T1939" s="122" t="s">
        <v>454</v>
      </c>
    </row>
    <row r="1940" spans="7:20" s="145" customFormat="1" hidden="1">
      <c r="G1940" s="152"/>
      <c r="M1940" s="114" t="s">
        <v>2855</v>
      </c>
      <c r="N1940" s="118">
        <v>24.7</v>
      </c>
      <c r="O1940" s="118">
        <v>7.1</v>
      </c>
      <c r="P1940" s="119">
        <f t="shared" si="33"/>
        <v>0.28999999999999998</v>
      </c>
      <c r="Q1940" s="122" t="s">
        <v>961</v>
      </c>
      <c r="R1940" s="121" t="s">
        <v>4520</v>
      </c>
      <c r="S1940" s="122">
        <v>0.28999999999999998</v>
      </c>
      <c r="T1940" s="122" t="s">
        <v>799</v>
      </c>
    </row>
    <row r="1941" spans="7:20" s="145" customFormat="1" hidden="1">
      <c r="G1941" s="152"/>
      <c r="M1941" s="114" t="s">
        <v>2856</v>
      </c>
      <c r="N1941" s="118">
        <v>0.3</v>
      </c>
      <c r="O1941" s="118">
        <v>9.1999999999999993</v>
      </c>
      <c r="P1941" s="119">
        <f t="shared" si="33"/>
        <v>0.17</v>
      </c>
      <c r="Q1941" s="122" t="s">
        <v>2857</v>
      </c>
      <c r="R1941" s="121" t="s">
        <v>4548</v>
      </c>
      <c r="S1941" s="122">
        <v>0.17</v>
      </c>
      <c r="T1941" s="122" t="s">
        <v>628</v>
      </c>
    </row>
    <row r="1942" spans="7:20" s="145" customFormat="1" hidden="1">
      <c r="G1942" s="152"/>
      <c r="M1942" s="114" t="s">
        <v>2758</v>
      </c>
      <c r="N1942" s="118">
        <v>0.3</v>
      </c>
      <c r="O1942" s="118">
        <v>11.3</v>
      </c>
      <c r="P1942" s="119">
        <f t="shared" si="33"/>
        <v>0.09</v>
      </c>
      <c r="Q1942" s="120" t="s">
        <v>2857</v>
      </c>
      <c r="R1942" s="121" t="s">
        <v>4333</v>
      </c>
      <c r="S1942" s="120">
        <v>0.09</v>
      </c>
      <c r="T1942" s="120" t="s">
        <v>426</v>
      </c>
    </row>
    <row r="1943" spans="7:20" s="145" customFormat="1" hidden="1">
      <c r="G1943" s="152"/>
      <c r="M1943" s="114" t="s">
        <v>2759</v>
      </c>
      <c r="N1943" s="118">
        <v>0.2</v>
      </c>
      <c r="O1943" s="118">
        <v>18.8</v>
      </c>
      <c r="P1943" s="119">
        <f t="shared" si="33"/>
        <v>0.24</v>
      </c>
      <c r="Q1943" s="120" t="s">
        <v>2857</v>
      </c>
      <c r="R1943" s="121" t="s">
        <v>4565</v>
      </c>
      <c r="S1943" s="122">
        <v>0.24</v>
      </c>
      <c r="T1943" s="122" t="s">
        <v>772</v>
      </c>
    </row>
    <row r="1944" spans="7:20" s="145" customFormat="1" hidden="1">
      <c r="G1944" s="152"/>
      <c r="M1944" s="114" t="s">
        <v>2760</v>
      </c>
      <c r="N1944" s="118">
        <v>0.3</v>
      </c>
      <c r="O1944" s="118">
        <v>9.8000000000000007</v>
      </c>
      <c r="P1944" s="119">
        <f t="shared" si="33"/>
        <v>0.28999999999999998</v>
      </c>
      <c r="Q1944" s="122" t="s">
        <v>2857</v>
      </c>
      <c r="R1944" s="121" t="s">
        <v>4302</v>
      </c>
      <c r="S1944" s="122">
        <v>0.28999999999999998</v>
      </c>
      <c r="T1944" s="122" t="s">
        <v>444</v>
      </c>
    </row>
    <row r="1945" spans="7:20" s="145" customFormat="1" hidden="1">
      <c r="G1945" s="152"/>
      <c r="M1945" s="114" t="s">
        <v>2644</v>
      </c>
      <c r="N1945" s="118">
        <v>0.3</v>
      </c>
      <c r="O1945" s="118">
        <v>8.5</v>
      </c>
      <c r="P1945" s="119">
        <f t="shared" si="33"/>
        <v>0.27</v>
      </c>
      <c r="Q1945" s="120" t="s">
        <v>30</v>
      </c>
      <c r="R1945" s="121" t="s">
        <v>3952</v>
      </c>
      <c r="S1945" s="122">
        <v>0.27</v>
      </c>
      <c r="T1945" s="122" t="s">
        <v>799</v>
      </c>
    </row>
    <row r="1946" spans="7:20" s="145" customFormat="1" hidden="1">
      <c r="G1946" s="152"/>
      <c r="M1946" s="114" t="s">
        <v>2645</v>
      </c>
      <c r="N1946" s="118">
        <v>1.6</v>
      </c>
      <c r="O1946" s="118">
        <v>52.4</v>
      </c>
      <c r="P1946" s="119">
        <f t="shared" si="33"/>
        <v>0.52</v>
      </c>
      <c r="Q1946" s="120" t="s">
        <v>147</v>
      </c>
      <c r="R1946" s="121" t="s">
        <v>3913</v>
      </c>
      <c r="S1946" s="122">
        <v>0.52</v>
      </c>
      <c r="T1946" s="122" t="s">
        <v>575</v>
      </c>
    </row>
    <row r="1947" spans="7:20" s="145" customFormat="1" hidden="1">
      <c r="G1947" s="152"/>
      <c r="M1947" s="114" t="s">
        <v>2646</v>
      </c>
      <c r="N1947" s="118">
        <v>0.3</v>
      </c>
      <c r="O1947" s="118">
        <v>7.1</v>
      </c>
      <c r="P1947" s="119">
        <f t="shared" si="33"/>
        <v>0.26</v>
      </c>
      <c r="Q1947" s="120" t="s">
        <v>30</v>
      </c>
      <c r="R1947" s="121" t="s">
        <v>4563</v>
      </c>
      <c r="S1947" s="122">
        <v>0.26</v>
      </c>
      <c r="T1947" s="122" t="s">
        <v>799</v>
      </c>
    </row>
    <row r="1948" spans="7:20" s="145" customFormat="1" hidden="1">
      <c r="G1948" s="152"/>
      <c r="M1948" s="114" t="s">
        <v>2764</v>
      </c>
      <c r="N1948" s="118">
        <v>0.3</v>
      </c>
      <c r="O1948" s="118">
        <v>6.3</v>
      </c>
      <c r="P1948" s="119">
        <f t="shared" si="33"/>
        <v>0.47</v>
      </c>
      <c r="Q1948" s="120" t="s">
        <v>30</v>
      </c>
      <c r="R1948" s="121" t="s">
        <v>3778</v>
      </c>
      <c r="S1948" s="122">
        <v>0.47</v>
      </c>
      <c r="T1948" s="122" t="s">
        <v>176</v>
      </c>
    </row>
    <row r="1949" spans="7:20" s="145" customFormat="1" hidden="1">
      <c r="G1949" s="152"/>
      <c r="M1949" s="114" t="s">
        <v>2765</v>
      </c>
      <c r="N1949" s="118">
        <v>0.3</v>
      </c>
      <c r="O1949" s="118">
        <v>10.9</v>
      </c>
      <c r="P1949" s="119">
        <f t="shared" si="33"/>
        <v>0.4</v>
      </c>
      <c r="Q1949" s="120" t="s">
        <v>2857</v>
      </c>
      <c r="R1949" s="121" t="s">
        <v>4558</v>
      </c>
      <c r="S1949" s="122">
        <v>0.4</v>
      </c>
      <c r="T1949" s="122" t="s">
        <v>2312</v>
      </c>
    </row>
    <row r="1950" spans="7:20" s="145" customFormat="1" hidden="1">
      <c r="G1950" s="152"/>
      <c r="M1950" s="114" t="s">
        <v>2766</v>
      </c>
      <c r="N1950" s="118">
        <v>0.2</v>
      </c>
      <c r="O1950" s="118">
        <v>7.9</v>
      </c>
      <c r="P1950" s="119">
        <f t="shared" si="33"/>
        <v>0.52</v>
      </c>
      <c r="Q1950" s="120" t="s">
        <v>2857</v>
      </c>
      <c r="R1950" s="121" t="s">
        <v>4562</v>
      </c>
      <c r="S1950" s="122">
        <v>0.52</v>
      </c>
      <c r="T1950" s="122" t="s">
        <v>2857</v>
      </c>
    </row>
    <row r="1951" spans="7:20" s="145" customFormat="1" hidden="1">
      <c r="G1951" s="152"/>
      <c r="M1951" s="114" t="s">
        <v>2870</v>
      </c>
      <c r="N1951" s="118">
        <v>6.7</v>
      </c>
      <c r="O1951" s="118">
        <v>10</v>
      </c>
      <c r="P1951" s="119">
        <f t="shared" si="33"/>
        <v>0.21</v>
      </c>
      <c r="Q1951" s="122" t="s">
        <v>213</v>
      </c>
      <c r="R1951" s="121" t="s">
        <v>4549</v>
      </c>
      <c r="S1951" s="122">
        <v>0.21</v>
      </c>
      <c r="T1951" s="122" t="s">
        <v>772</v>
      </c>
    </row>
    <row r="1952" spans="7:20" s="145" customFormat="1" hidden="1">
      <c r="G1952" s="152"/>
      <c r="M1952" s="114" t="s">
        <v>2871</v>
      </c>
      <c r="N1952" s="118">
        <v>5.3</v>
      </c>
      <c r="O1952" s="118">
        <v>8</v>
      </c>
      <c r="P1952" s="119">
        <f t="shared" si="33"/>
        <v>0.26</v>
      </c>
      <c r="Q1952" s="122" t="s">
        <v>343</v>
      </c>
      <c r="R1952" s="121" t="s">
        <v>3890</v>
      </c>
      <c r="S1952" s="122">
        <v>0.26</v>
      </c>
      <c r="T1952" s="122" t="s">
        <v>690</v>
      </c>
    </row>
    <row r="1953" spans="7:20" s="145" customFormat="1" hidden="1">
      <c r="G1953" s="152"/>
      <c r="M1953" s="114" t="s">
        <v>2872</v>
      </c>
      <c r="N1953" s="118">
        <v>6.9</v>
      </c>
      <c r="O1953" s="118">
        <v>19.899999999999999</v>
      </c>
      <c r="P1953" s="119">
        <f t="shared" si="33"/>
        <v>0.17</v>
      </c>
      <c r="Q1953" s="122" t="s">
        <v>213</v>
      </c>
      <c r="R1953" s="121" t="s">
        <v>4024</v>
      </c>
      <c r="S1953" s="122">
        <v>0.17</v>
      </c>
      <c r="T1953" s="122" t="s">
        <v>499</v>
      </c>
    </row>
    <row r="1954" spans="7:20" s="145" customFormat="1" hidden="1">
      <c r="G1954" s="152"/>
      <c r="M1954" s="114" t="s">
        <v>2873</v>
      </c>
      <c r="N1954" s="118">
        <v>21.6</v>
      </c>
      <c r="O1954" s="118">
        <v>52</v>
      </c>
      <c r="P1954" s="119">
        <f t="shared" si="33"/>
        <v>0.43</v>
      </c>
      <c r="Q1954" s="122" t="s">
        <v>468</v>
      </c>
      <c r="R1954" s="121" t="s">
        <v>4319</v>
      </c>
      <c r="S1954" s="122">
        <v>0.43</v>
      </c>
      <c r="T1954" s="122" t="s">
        <v>476</v>
      </c>
    </row>
    <row r="1955" spans="7:20" s="145" customFormat="1" hidden="1">
      <c r="G1955" s="152"/>
      <c r="M1955" s="114" t="s">
        <v>2874</v>
      </c>
      <c r="N1955" s="118">
        <v>5.5</v>
      </c>
      <c r="O1955" s="118">
        <v>11.2</v>
      </c>
      <c r="P1955" s="119">
        <f t="shared" si="33"/>
        <v>0.2</v>
      </c>
      <c r="Q1955" s="122" t="s">
        <v>647</v>
      </c>
      <c r="R1955" s="121" t="s">
        <v>4301</v>
      </c>
      <c r="S1955" s="122">
        <v>0.2</v>
      </c>
      <c r="T1955" s="122" t="s">
        <v>213</v>
      </c>
    </row>
    <row r="1956" spans="7:20" s="145" customFormat="1" hidden="1">
      <c r="G1956" s="152"/>
      <c r="M1956" s="114" t="s">
        <v>2777</v>
      </c>
      <c r="N1956" s="118">
        <v>5.7</v>
      </c>
      <c r="O1956" s="118">
        <v>10.8</v>
      </c>
      <c r="P1956" s="119">
        <f t="shared" si="33"/>
        <v>0.1</v>
      </c>
      <c r="Q1956" s="120" t="s">
        <v>2803</v>
      </c>
      <c r="R1956" s="121" t="s">
        <v>3996</v>
      </c>
      <c r="S1956" s="122">
        <v>0.1</v>
      </c>
      <c r="T1956" s="122" t="s">
        <v>468</v>
      </c>
    </row>
    <row r="1957" spans="7:20" s="145" customFormat="1" hidden="1">
      <c r="G1957" s="152"/>
      <c r="M1957" s="114" t="s">
        <v>2778</v>
      </c>
      <c r="N1957" s="118">
        <v>5.3</v>
      </c>
      <c r="O1957" s="118">
        <v>10.7</v>
      </c>
      <c r="P1957" s="119">
        <f t="shared" si="33"/>
        <v>0.1</v>
      </c>
      <c r="Q1957" s="122" t="s">
        <v>2312</v>
      </c>
      <c r="R1957" s="121" t="s">
        <v>4473</v>
      </c>
      <c r="S1957" s="122">
        <v>0.1</v>
      </c>
      <c r="T1957" s="122" t="s">
        <v>468</v>
      </c>
    </row>
    <row r="1958" spans="7:20" s="145" customFormat="1" hidden="1">
      <c r="G1958" s="152"/>
      <c r="M1958" s="114" t="s">
        <v>2779</v>
      </c>
      <c r="N1958" s="118">
        <v>3.2</v>
      </c>
      <c r="O1958" s="118">
        <v>3.3</v>
      </c>
      <c r="P1958" s="119">
        <f t="shared" si="33"/>
        <v>0.1</v>
      </c>
      <c r="Q1958" s="120" t="s">
        <v>30</v>
      </c>
      <c r="R1958" s="121" t="s">
        <v>3778</v>
      </c>
      <c r="S1958" s="122">
        <v>0.1</v>
      </c>
      <c r="T1958" s="122" t="s">
        <v>468</v>
      </c>
    </row>
    <row r="1959" spans="7:20" s="145" customFormat="1" hidden="1">
      <c r="G1959" s="152"/>
      <c r="M1959" s="114" t="s">
        <v>2674</v>
      </c>
      <c r="N1959" s="118">
        <v>3.6</v>
      </c>
      <c r="O1959" s="118">
        <v>4.2</v>
      </c>
      <c r="P1959" s="119">
        <f t="shared" si="33"/>
        <v>0.2</v>
      </c>
      <c r="Q1959" s="120" t="s">
        <v>147</v>
      </c>
      <c r="R1959" s="121" t="s">
        <v>4036</v>
      </c>
      <c r="S1959" s="122">
        <v>0.2</v>
      </c>
      <c r="T1959" s="122" t="s">
        <v>213</v>
      </c>
    </row>
    <row r="1960" spans="7:20" s="145" customFormat="1" hidden="1">
      <c r="G1960" s="152"/>
      <c r="M1960" s="114" t="s">
        <v>2558</v>
      </c>
      <c r="N1960" s="118">
        <v>3.8</v>
      </c>
      <c r="O1960" s="118">
        <v>3.5</v>
      </c>
      <c r="P1960" s="119">
        <f t="shared" si="33"/>
        <v>0.2</v>
      </c>
      <c r="Q1960" s="120" t="s">
        <v>454</v>
      </c>
      <c r="R1960" s="121" t="s">
        <v>3996</v>
      </c>
      <c r="S1960" s="122">
        <v>0.2</v>
      </c>
      <c r="T1960" s="122" t="s">
        <v>213</v>
      </c>
    </row>
    <row r="1961" spans="7:20" s="145" customFormat="1" hidden="1">
      <c r="G1961" s="152"/>
      <c r="M1961" s="114" t="s">
        <v>2559</v>
      </c>
      <c r="N1961" s="118">
        <v>6.9</v>
      </c>
      <c r="O1961" s="118">
        <v>13.8</v>
      </c>
      <c r="P1961" s="119">
        <f t="shared" si="33"/>
        <v>0.2</v>
      </c>
      <c r="Q1961" s="122" t="s">
        <v>166</v>
      </c>
      <c r="R1961" s="121" t="s">
        <v>4416</v>
      </c>
      <c r="S1961" s="122">
        <v>0.2</v>
      </c>
      <c r="T1961" s="122" t="s">
        <v>213</v>
      </c>
    </row>
    <row r="1962" spans="7:20" s="145" customFormat="1" hidden="1">
      <c r="G1962" s="152"/>
      <c r="M1962" s="114" t="s">
        <v>2560</v>
      </c>
      <c r="N1962" s="118">
        <v>5.8</v>
      </c>
      <c r="O1962" s="118">
        <v>13.8</v>
      </c>
      <c r="P1962" s="119">
        <f t="shared" si="33"/>
        <v>0.2</v>
      </c>
      <c r="Q1962" s="122" t="s">
        <v>166</v>
      </c>
      <c r="R1962" s="121" t="s">
        <v>4555</v>
      </c>
      <c r="S1962" s="120">
        <v>0.2</v>
      </c>
      <c r="T1962" s="120" t="s">
        <v>213</v>
      </c>
    </row>
    <row r="1963" spans="7:20" s="145" customFormat="1" hidden="1">
      <c r="G1963" s="152"/>
      <c r="M1963" s="114" t="s">
        <v>2561</v>
      </c>
      <c r="N1963" s="118">
        <v>6.9</v>
      </c>
      <c r="O1963" s="118">
        <v>11.3</v>
      </c>
      <c r="P1963" s="119">
        <f t="shared" si="33"/>
        <v>0.1</v>
      </c>
      <c r="Q1963" s="122" t="s">
        <v>1615</v>
      </c>
      <c r="R1963" s="121" t="s">
        <v>3971</v>
      </c>
      <c r="S1963" s="122">
        <v>0.1</v>
      </c>
      <c r="T1963" s="122" t="s">
        <v>468</v>
      </c>
    </row>
    <row r="1964" spans="7:20" s="145" customFormat="1" hidden="1">
      <c r="G1964" s="152"/>
      <c r="M1964" s="114" t="s">
        <v>2562</v>
      </c>
      <c r="N1964" s="118">
        <v>8.3000000000000007</v>
      </c>
      <c r="O1964" s="118">
        <v>22.7</v>
      </c>
      <c r="P1964" s="119">
        <f t="shared" si="33"/>
        <v>0.3</v>
      </c>
      <c r="Q1964" s="122" t="s">
        <v>343</v>
      </c>
      <c r="R1964" s="121" t="s">
        <v>3972</v>
      </c>
      <c r="S1964" s="122">
        <v>0.3</v>
      </c>
      <c r="T1964" s="122" t="s">
        <v>343</v>
      </c>
    </row>
    <row r="1965" spans="7:20" s="145" customFormat="1" hidden="1">
      <c r="G1965" s="152"/>
      <c r="M1965" s="114" t="s">
        <v>2563</v>
      </c>
      <c r="N1965" s="118">
        <v>22.1</v>
      </c>
      <c r="O1965" s="118">
        <v>58.2</v>
      </c>
      <c r="P1965" s="119">
        <f t="shared" si="33"/>
        <v>0.1</v>
      </c>
      <c r="Q1965" s="122" t="s">
        <v>468</v>
      </c>
      <c r="R1965" s="121" t="s">
        <v>4466</v>
      </c>
      <c r="S1965" s="122">
        <v>0.1</v>
      </c>
      <c r="T1965" s="122" t="s">
        <v>468</v>
      </c>
    </row>
    <row r="1966" spans="7:20" s="145" customFormat="1" hidden="1">
      <c r="G1966" s="152"/>
      <c r="M1966" s="114" t="s">
        <v>2681</v>
      </c>
      <c r="N1966" s="118">
        <v>3.1</v>
      </c>
      <c r="O1966" s="118">
        <v>4.7</v>
      </c>
      <c r="P1966" s="119">
        <f t="shared" si="33"/>
        <v>0.1</v>
      </c>
      <c r="Q1966" s="120" t="s">
        <v>147</v>
      </c>
      <c r="R1966" s="121" t="s">
        <v>3952</v>
      </c>
      <c r="S1966" s="122">
        <v>0.1</v>
      </c>
      <c r="T1966" s="122" t="s">
        <v>468</v>
      </c>
    </row>
    <row r="1967" spans="7:20" s="145" customFormat="1" hidden="1">
      <c r="G1967" s="152"/>
      <c r="M1967" s="114" t="s">
        <v>2682</v>
      </c>
      <c r="N1967" s="118">
        <v>3.4</v>
      </c>
      <c r="O1967" s="118">
        <v>5</v>
      </c>
      <c r="P1967" s="119">
        <f t="shared" si="33"/>
        <v>0.1</v>
      </c>
      <c r="Q1967" s="120" t="s">
        <v>147</v>
      </c>
      <c r="R1967" s="121" t="s">
        <v>4295</v>
      </c>
      <c r="S1967" s="122">
        <v>0.1</v>
      </c>
      <c r="T1967" s="122" t="s">
        <v>468</v>
      </c>
    </row>
    <row r="1968" spans="7:20" s="145" customFormat="1" hidden="1">
      <c r="G1968" s="152"/>
      <c r="M1968" s="114" t="s">
        <v>2683</v>
      </c>
      <c r="N1968" s="118">
        <v>9.1999999999999993</v>
      </c>
      <c r="O1968" s="118">
        <v>5.8</v>
      </c>
      <c r="P1968" s="119">
        <f t="shared" si="33"/>
        <v>0.2</v>
      </c>
      <c r="Q1968" s="122" t="s">
        <v>315</v>
      </c>
      <c r="R1968" s="121" t="s">
        <v>4521</v>
      </c>
      <c r="S1968" s="122">
        <v>0.2</v>
      </c>
      <c r="T1968" s="122" t="s">
        <v>213</v>
      </c>
    </row>
    <row r="1969" spans="7:20" s="145" customFormat="1" hidden="1">
      <c r="G1969" s="152"/>
      <c r="M1969" s="114" t="s">
        <v>2566</v>
      </c>
      <c r="N1969" s="118">
        <v>4.5</v>
      </c>
      <c r="O1969" s="118">
        <v>2.8</v>
      </c>
      <c r="P1969" s="119">
        <f t="shared" si="33"/>
        <v>0.1</v>
      </c>
      <c r="Q1969" s="122" t="s">
        <v>558</v>
      </c>
      <c r="R1969" s="121" t="s">
        <v>4370</v>
      </c>
      <c r="S1969" s="122">
        <v>0.1</v>
      </c>
      <c r="T1969" s="122" t="s">
        <v>468</v>
      </c>
    </row>
    <row r="1970" spans="7:20" s="145" customFormat="1" hidden="1">
      <c r="G1970" s="152"/>
      <c r="M1970" s="114" t="s">
        <v>2567</v>
      </c>
      <c r="N1970" s="118">
        <v>0.3</v>
      </c>
      <c r="O1970" s="118">
        <v>74.099999999999994</v>
      </c>
      <c r="P1970" s="119">
        <f t="shared" si="33"/>
        <v>0.1</v>
      </c>
      <c r="Q1970" s="120" t="s">
        <v>147</v>
      </c>
      <c r="R1970" s="121" t="s">
        <v>4399</v>
      </c>
      <c r="S1970" s="122">
        <v>0.1</v>
      </c>
      <c r="T1970" s="122" t="s">
        <v>468</v>
      </c>
    </row>
    <row r="1971" spans="7:20" s="145" customFormat="1" hidden="1">
      <c r="G1971" s="152"/>
      <c r="M1971" s="114" t="s">
        <v>2568</v>
      </c>
      <c r="N1971" s="118">
        <v>10.4</v>
      </c>
      <c r="O1971" s="120">
        <v>64</v>
      </c>
      <c r="P1971" s="119">
        <v>1.9</v>
      </c>
      <c r="Q1971" s="122" t="s">
        <v>2957</v>
      </c>
      <c r="R1971" s="120">
        <v>251</v>
      </c>
      <c r="S1971" s="122">
        <v>0.3</v>
      </c>
      <c r="T1971" s="122" t="s">
        <v>343</v>
      </c>
    </row>
    <row r="1972" spans="7:20" s="145" customFormat="1" hidden="1">
      <c r="G1972" s="152"/>
      <c r="M1972" s="114" t="s">
        <v>2569</v>
      </c>
      <c r="N1972" s="118">
        <v>0.8</v>
      </c>
      <c r="O1972" s="118">
        <v>3.4</v>
      </c>
      <c r="P1972" s="119">
        <f t="shared" si="33"/>
        <v>0.1</v>
      </c>
      <c r="Q1972" s="122" t="s">
        <v>304</v>
      </c>
      <c r="R1972" s="121" t="s">
        <v>4420</v>
      </c>
      <c r="S1972" s="122">
        <v>0.1</v>
      </c>
      <c r="T1972" s="122" t="s">
        <v>468</v>
      </c>
    </row>
    <row r="1973" spans="7:20" s="145" customFormat="1" hidden="1">
      <c r="G1973" s="152"/>
      <c r="M1973" s="114" t="s">
        <v>2570</v>
      </c>
      <c r="N1973" s="118">
        <v>0.8</v>
      </c>
      <c r="O1973" s="118">
        <v>4.3</v>
      </c>
      <c r="P1973" s="119">
        <f t="shared" si="33"/>
        <v>0.1</v>
      </c>
      <c r="Q1973" s="122" t="s">
        <v>172</v>
      </c>
      <c r="R1973" s="121" t="s">
        <v>4225</v>
      </c>
      <c r="S1973" s="122">
        <v>0.1</v>
      </c>
      <c r="T1973" s="122" t="s">
        <v>468</v>
      </c>
    </row>
    <row r="1974" spans="7:20" s="145" customFormat="1" hidden="1">
      <c r="G1974" s="152"/>
      <c r="M1974" s="114" t="s">
        <v>2571</v>
      </c>
      <c r="N1974" s="118">
        <v>0.9</v>
      </c>
      <c r="O1974" s="118">
        <v>5.3</v>
      </c>
      <c r="P1974" s="119">
        <f t="shared" si="33"/>
        <v>0.42</v>
      </c>
      <c r="Q1974" s="120" t="s">
        <v>30</v>
      </c>
      <c r="R1974" s="121" t="s">
        <v>3778</v>
      </c>
      <c r="S1974" s="122">
        <v>0.42</v>
      </c>
      <c r="T1974" s="122" t="s">
        <v>476</v>
      </c>
    </row>
    <row r="1975" spans="7:20" s="145" customFormat="1" hidden="1">
      <c r="G1975" s="152"/>
      <c r="M1975" s="114" t="s">
        <v>2461</v>
      </c>
      <c r="N1975" s="118">
        <v>0.8</v>
      </c>
      <c r="O1975" s="118">
        <v>4.5999999999999996</v>
      </c>
      <c r="P1975" s="119">
        <f t="shared" si="33"/>
        <v>0.14000000000000001</v>
      </c>
      <c r="Q1975" s="120" t="s">
        <v>30</v>
      </c>
      <c r="R1975" s="121" t="s">
        <v>4041</v>
      </c>
      <c r="S1975" s="122">
        <v>0.14000000000000001</v>
      </c>
      <c r="T1975" s="122" t="s">
        <v>503</v>
      </c>
    </row>
    <row r="1976" spans="7:20" s="145" customFormat="1" hidden="1">
      <c r="G1976" s="152"/>
      <c r="M1976" s="114" t="s">
        <v>2462</v>
      </c>
      <c r="N1976" s="118">
        <v>12</v>
      </c>
      <c r="O1976" s="118">
        <v>31.7</v>
      </c>
      <c r="P1976" s="119">
        <f t="shared" si="33"/>
        <v>0.47</v>
      </c>
      <c r="Q1976" s="122" t="s">
        <v>663</v>
      </c>
      <c r="R1976" s="121" t="s">
        <v>4335</v>
      </c>
      <c r="S1976" s="122">
        <v>0.47</v>
      </c>
      <c r="T1976" s="122" t="s">
        <v>575</v>
      </c>
    </row>
    <row r="1977" spans="7:20" s="145" customFormat="1" hidden="1">
      <c r="G1977" s="152"/>
      <c r="M1977" s="114" t="s">
        <v>2463</v>
      </c>
      <c r="N1977" s="118">
        <v>10.4</v>
      </c>
      <c r="O1977" s="120" t="s">
        <v>147</v>
      </c>
      <c r="P1977" s="119">
        <f t="shared" si="33"/>
        <v>0.32</v>
      </c>
      <c r="Q1977" s="122" t="s">
        <v>618</v>
      </c>
      <c r="R1977" s="120" t="s">
        <v>147</v>
      </c>
      <c r="S1977" s="122">
        <v>0.32</v>
      </c>
      <c r="T1977" s="122" t="s">
        <v>940</v>
      </c>
    </row>
    <row r="1978" spans="7:20" s="145" customFormat="1" hidden="1">
      <c r="G1978" s="152"/>
      <c r="M1978" s="114" t="s">
        <v>2464</v>
      </c>
      <c r="N1978" s="118">
        <v>0.7</v>
      </c>
      <c r="O1978" s="118">
        <v>96.9</v>
      </c>
      <c r="P1978" s="119">
        <f t="shared" si="33"/>
        <v>0.23</v>
      </c>
      <c r="Q1978" s="120" t="s">
        <v>30</v>
      </c>
      <c r="R1978" s="121" t="s">
        <v>4284</v>
      </c>
      <c r="S1978" s="122">
        <v>0.23</v>
      </c>
      <c r="T1978" s="122" t="s">
        <v>438</v>
      </c>
    </row>
    <row r="1979" spans="7:20" s="145" customFormat="1" hidden="1">
      <c r="G1979" s="152"/>
      <c r="M1979" s="114" t="s">
        <v>2465</v>
      </c>
      <c r="N1979" s="118">
        <v>0.5</v>
      </c>
      <c r="O1979" s="118">
        <v>102.7</v>
      </c>
      <c r="P1979" s="119">
        <f t="shared" si="33"/>
        <v>0.41</v>
      </c>
      <c r="Q1979" s="120" t="s">
        <v>147</v>
      </c>
      <c r="R1979" s="121" t="s">
        <v>4522</v>
      </c>
      <c r="S1979" s="122">
        <v>0.41</v>
      </c>
      <c r="T1979" s="122" t="s">
        <v>176</v>
      </c>
    </row>
    <row r="1980" spans="7:20" s="145" customFormat="1" hidden="1">
      <c r="G1980" s="152"/>
      <c r="M1980" s="114" t="s">
        <v>2574</v>
      </c>
      <c r="N1980" s="118">
        <v>2.9</v>
      </c>
      <c r="O1980" s="118">
        <v>0.7</v>
      </c>
      <c r="P1980" s="119">
        <f t="shared" si="33"/>
        <v>0.08</v>
      </c>
      <c r="Q1980" s="120" t="s">
        <v>147</v>
      </c>
      <c r="R1980" s="121" t="s">
        <v>4037</v>
      </c>
      <c r="S1980" s="122">
        <v>0.08</v>
      </c>
      <c r="T1980" s="122" t="s">
        <v>1602</v>
      </c>
    </row>
    <row r="1981" spans="7:20" s="145" customFormat="1" hidden="1">
      <c r="G1981" s="152"/>
      <c r="M1981" s="114" t="s">
        <v>2575</v>
      </c>
      <c r="N1981" s="118">
        <v>1.8</v>
      </c>
      <c r="O1981" s="118">
        <v>4.2</v>
      </c>
      <c r="P1981" s="119">
        <f t="shared" si="33"/>
        <v>7.0000000000000007E-2</v>
      </c>
      <c r="Q1981" s="120" t="s">
        <v>30</v>
      </c>
      <c r="R1981" s="121" t="s">
        <v>3778</v>
      </c>
      <c r="S1981" s="122">
        <v>7.0000000000000007E-2</v>
      </c>
      <c r="T1981" s="122" t="s">
        <v>1602</v>
      </c>
    </row>
    <row r="1982" spans="7:20" s="145" customFormat="1" hidden="1">
      <c r="G1982" s="152"/>
      <c r="M1982" s="114" t="s">
        <v>2693</v>
      </c>
      <c r="N1982" s="118">
        <v>1</v>
      </c>
      <c r="O1982" s="118">
        <v>2.6</v>
      </c>
      <c r="P1982" s="119">
        <f t="shared" si="33"/>
        <v>0.23</v>
      </c>
      <c r="Q1982" s="122" t="s">
        <v>166</v>
      </c>
      <c r="R1982" s="121" t="s">
        <v>4544</v>
      </c>
      <c r="S1982" s="122">
        <v>0.23</v>
      </c>
      <c r="T1982" s="122" t="s">
        <v>364</v>
      </c>
    </row>
    <row r="1983" spans="7:20" s="145" customFormat="1" hidden="1">
      <c r="G1983" s="152"/>
      <c r="M1983" s="114" t="s">
        <v>2694</v>
      </c>
      <c r="N1983" s="118">
        <v>0.8</v>
      </c>
      <c r="O1983" s="118">
        <v>2.6</v>
      </c>
      <c r="P1983" s="119">
        <f t="shared" si="33"/>
        <v>0.16</v>
      </c>
      <c r="Q1983" s="122" t="s">
        <v>166</v>
      </c>
      <c r="R1983" s="121" t="s">
        <v>3780</v>
      </c>
      <c r="S1983" s="122">
        <v>0.16</v>
      </c>
      <c r="T1983" s="122" t="s">
        <v>799</v>
      </c>
    </row>
    <row r="1984" spans="7:20" s="145" customFormat="1" hidden="1">
      <c r="G1984" s="152"/>
      <c r="M1984" s="114" t="s">
        <v>2798</v>
      </c>
      <c r="N1984" s="118">
        <v>1.7</v>
      </c>
      <c r="O1984" s="118">
        <v>14.4</v>
      </c>
      <c r="P1984" s="119">
        <f t="shared" si="33"/>
        <v>0.34</v>
      </c>
      <c r="Q1984" s="122" t="s">
        <v>1619</v>
      </c>
      <c r="R1984" s="121" t="s">
        <v>4561</v>
      </c>
      <c r="S1984" s="122">
        <v>0.34</v>
      </c>
      <c r="T1984" s="122" t="s">
        <v>287</v>
      </c>
    </row>
    <row r="1985" spans="7:20" s="145" customFormat="1" hidden="1">
      <c r="G1985" s="152"/>
      <c r="M1985" s="114" t="s">
        <v>3009</v>
      </c>
      <c r="N1985" s="118">
        <v>2.6</v>
      </c>
      <c r="O1985" s="118">
        <v>5.2</v>
      </c>
      <c r="P1985" s="119">
        <f t="shared" si="33"/>
        <v>7.0000000000000007E-2</v>
      </c>
      <c r="Q1985" s="120" t="s">
        <v>147</v>
      </c>
      <c r="R1985" s="121" t="s">
        <v>4130</v>
      </c>
      <c r="S1985" s="122">
        <v>7.0000000000000007E-2</v>
      </c>
      <c r="T1985" s="122" t="s">
        <v>1309</v>
      </c>
    </row>
    <row r="1986" spans="7:20" s="145" customFormat="1" hidden="1">
      <c r="G1986" s="152"/>
      <c r="M1986" s="114" t="s">
        <v>3119</v>
      </c>
      <c r="N1986" s="118">
        <v>6.2</v>
      </c>
      <c r="O1986" s="118">
        <v>9.1999999999999993</v>
      </c>
      <c r="P1986" s="119">
        <f t="shared" si="33"/>
        <v>0.39</v>
      </c>
      <c r="Q1986" s="122" t="s">
        <v>1236</v>
      </c>
      <c r="R1986" s="121" t="s">
        <v>4323</v>
      </c>
      <c r="S1986" s="122">
        <v>0.39</v>
      </c>
      <c r="T1986" s="122" t="s">
        <v>51</v>
      </c>
    </row>
    <row r="1987" spans="7:20" s="145" customFormat="1" hidden="1">
      <c r="G1987" s="152"/>
      <c r="M1987" s="114" t="s">
        <v>3120</v>
      </c>
      <c r="N1987" s="118">
        <v>19</v>
      </c>
      <c r="O1987" s="118">
        <v>2.4</v>
      </c>
      <c r="P1987" s="119">
        <f t="shared" si="33"/>
        <v>0.12</v>
      </c>
      <c r="Q1987" s="122" t="s">
        <v>3121</v>
      </c>
      <c r="R1987" s="121" t="s">
        <v>4030</v>
      </c>
      <c r="S1987" s="122">
        <v>0.12</v>
      </c>
      <c r="T1987" s="122" t="s">
        <v>213</v>
      </c>
    </row>
    <row r="1988" spans="7:20" s="145" customFormat="1" hidden="1">
      <c r="G1988" s="152"/>
      <c r="M1988" s="114" t="s">
        <v>3122</v>
      </c>
      <c r="N1988" s="118">
        <v>5.6</v>
      </c>
      <c r="O1988" s="118">
        <v>3.9</v>
      </c>
      <c r="P1988" s="119">
        <f t="shared" si="33"/>
        <v>0.12</v>
      </c>
      <c r="Q1988" s="122" t="s">
        <v>397</v>
      </c>
      <c r="R1988" s="121" t="s">
        <v>4523</v>
      </c>
      <c r="S1988" s="122">
        <v>0.12</v>
      </c>
      <c r="T1988" s="122" t="s">
        <v>213</v>
      </c>
    </row>
    <row r="1989" spans="7:20" s="145" customFormat="1" hidden="1">
      <c r="G1989" s="152"/>
      <c r="M1989" s="114" t="s">
        <v>2909</v>
      </c>
      <c r="N1989" s="118">
        <v>5</v>
      </c>
      <c r="O1989" s="118">
        <v>5.9</v>
      </c>
      <c r="P1989" s="119">
        <f t="shared" si="33"/>
        <v>0.37</v>
      </c>
      <c r="Q1989" s="122" t="s">
        <v>2910</v>
      </c>
      <c r="R1989" s="121" t="s">
        <v>3905</v>
      </c>
      <c r="S1989" s="122">
        <v>0.37</v>
      </c>
      <c r="T1989" s="122" t="s">
        <v>172</v>
      </c>
    </row>
    <row r="1990" spans="7:20" s="145" customFormat="1" hidden="1">
      <c r="G1990" s="152"/>
      <c r="M1990" s="114" t="s">
        <v>2905</v>
      </c>
      <c r="N1990" s="118">
        <v>27.9</v>
      </c>
      <c r="O1990" s="118">
        <v>0</v>
      </c>
      <c r="P1990" s="119">
        <f t="shared" si="33"/>
        <v>0.09</v>
      </c>
      <c r="Q1990" s="122" t="s">
        <v>358</v>
      </c>
      <c r="R1990" s="121" t="s">
        <v>3826</v>
      </c>
      <c r="S1990" s="122">
        <v>0.09</v>
      </c>
      <c r="T1990" s="122" t="s">
        <v>454</v>
      </c>
    </row>
    <row r="1991" spans="7:20" s="145" customFormat="1" hidden="1">
      <c r="G1991" s="152"/>
      <c r="M1991" s="114" t="s">
        <v>2906</v>
      </c>
      <c r="N1991" s="118">
        <v>14.5</v>
      </c>
      <c r="O1991" s="118">
        <v>0</v>
      </c>
      <c r="P1991" s="119">
        <f t="shared" si="33"/>
        <v>0.19</v>
      </c>
      <c r="Q1991" s="122" t="s">
        <v>548</v>
      </c>
      <c r="R1991" s="121" t="s">
        <v>3894</v>
      </c>
      <c r="S1991" s="122">
        <v>0.19</v>
      </c>
      <c r="T1991" s="122" t="s">
        <v>364</v>
      </c>
    </row>
    <row r="1992" spans="7:20" s="145" customFormat="1" hidden="1">
      <c r="G1992" s="152"/>
      <c r="M1992" s="114" t="s">
        <v>2907</v>
      </c>
      <c r="N1992" s="118">
        <v>1.8</v>
      </c>
      <c r="O1992" s="118">
        <v>11.1</v>
      </c>
      <c r="P1992" s="119">
        <f t="shared" si="33"/>
        <v>0.14000000000000001</v>
      </c>
      <c r="Q1992" s="120" t="s">
        <v>30</v>
      </c>
      <c r="R1992" s="121" t="s">
        <v>4386</v>
      </c>
      <c r="S1992" s="122">
        <v>0.14000000000000001</v>
      </c>
      <c r="T1992" s="122" t="s">
        <v>799</v>
      </c>
    </row>
    <row r="1993" spans="7:20" s="145" customFormat="1" hidden="1">
      <c r="G1993" s="152"/>
      <c r="M1993" s="114" t="s">
        <v>2807</v>
      </c>
      <c r="N1993" s="118">
        <v>1</v>
      </c>
      <c r="O1993" s="118">
        <v>17.600000000000001</v>
      </c>
      <c r="P1993" s="119">
        <f t="shared" si="33"/>
        <v>0.09</v>
      </c>
      <c r="Q1993" s="122" t="s">
        <v>166</v>
      </c>
      <c r="R1993" s="121" t="s">
        <v>3964</v>
      </c>
      <c r="S1993" s="122">
        <v>0.09</v>
      </c>
      <c r="T1993" s="122" t="s">
        <v>454</v>
      </c>
    </row>
    <row r="1994" spans="7:20" s="145" customFormat="1" hidden="1">
      <c r="G1994" s="152"/>
      <c r="M1994" s="114" t="s">
        <v>2808</v>
      </c>
      <c r="N1994" s="118">
        <v>0.6</v>
      </c>
      <c r="O1994" s="118">
        <v>28</v>
      </c>
      <c r="P1994" s="119">
        <f t="shared" ref="P1994:P2057" si="34">SUM(S1994:T1994)</f>
        <v>0.22</v>
      </c>
      <c r="Q1994" s="120" t="s">
        <v>30</v>
      </c>
      <c r="R1994" s="121" t="s">
        <v>4447</v>
      </c>
      <c r="S1994" s="122">
        <v>0.22</v>
      </c>
      <c r="T1994" s="122" t="s">
        <v>1619</v>
      </c>
    </row>
    <row r="1995" spans="7:20" s="145" customFormat="1" hidden="1">
      <c r="G1995" s="152"/>
      <c r="M1995" s="114" t="s">
        <v>2809</v>
      </c>
      <c r="N1995" s="118">
        <v>1.8</v>
      </c>
      <c r="O1995" s="118">
        <v>29</v>
      </c>
      <c r="P1995" s="119">
        <f t="shared" si="34"/>
        <v>0.1</v>
      </c>
      <c r="Q1995" s="122" t="s">
        <v>1301</v>
      </c>
      <c r="R1995" s="121" t="s">
        <v>3738</v>
      </c>
      <c r="S1995" s="122">
        <v>0.1</v>
      </c>
      <c r="T1995" s="122" t="s">
        <v>213</v>
      </c>
    </row>
    <row r="1996" spans="7:20" s="145" customFormat="1" hidden="1">
      <c r="G1996" s="152"/>
      <c r="M1996" s="114" t="s">
        <v>2810</v>
      </c>
      <c r="N1996" s="118">
        <v>2.9</v>
      </c>
      <c r="O1996" s="118">
        <v>32.1</v>
      </c>
      <c r="P1996" s="119">
        <f t="shared" si="34"/>
        <v>0.1</v>
      </c>
      <c r="Q1996" s="122" t="s">
        <v>2811</v>
      </c>
      <c r="R1996" s="121" t="s">
        <v>4137</v>
      </c>
      <c r="S1996" s="122">
        <v>0.1</v>
      </c>
      <c r="T1996" s="122" t="s">
        <v>213</v>
      </c>
    </row>
    <row r="1997" spans="7:20" s="145" customFormat="1" hidden="1">
      <c r="G1997" s="152"/>
      <c r="M1997" s="114" t="s">
        <v>2709</v>
      </c>
      <c r="N1997" s="118">
        <v>3.3</v>
      </c>
      <c r="O1997" s="118">
        <v>38.5</v>
      </c>
      <c r="P1997" s="119">
        <f t="shared" si="34"/>
        <v>0.1</v>
      </c>
      <c r="Q1997" s="114"/>
      <c r="R1997" s="121" t="s">
        <v>3809</v>
      </c>
      <c r="S1997" s="122">
        <v>0.1</v>
      </c>
      <c r="T1997" s="122" t="s">
        <v>213</v>
      </c>
    </row>
    <row r="1998" spans="7:20" s="145" customFormat="1" hidden="1">
      <c r="G1998" s="152"/>
      <c r="M1998" s="114" t="s">
        <v>2710</v>
      </c>
      <c r="N1998" s="118">
        <v>3.8</v>
      </c>
      <c r="O1998" s="118">
        <v>30.3</v>
      </c>
      <c r="P1998" s="119">
        <f t="shared" si="34"/>
        <v>0.1</v>
      </c>
      <c r="Q1998" s="122" t="s">
        <v>2711</v>
      </c>
      <c r="R1998" s="121" t="s">
        <v>4044</v>
      </c>
      <c r="S1998" s="122">
        <v>0.1</v>
      </c>
      <c r="T1998" s="122" t="s">
        <v>213</v>
      </c>
    </row>
    <row r="1999" spans="7:20" s="145" customFormat="1" hidden="1">
      <c r="G1999" s="152"/>
      <c r="M1999" s="114" t="s">
        <v>2819</v>
      </c>
      <c r="N1999" s="118">
        <v>2.2999999999999998</v>
      </c>
      <c r="O1999" s="118">
        <v>29.9</v>
      </c>
      <c r="P1999" s="119">
        <f t="shared" si="34"/>
        <v>0.1</v>
      </c>
      <c r="Q1999" s="122" t="s">
        <v>129</v>
      </c>
      <c r="R1999" s="121" t="s">
        <v>3784</v>
      </c>
      <c r="S1999" s="122">
        <v>0.1</v>
      </c>
      <c r="T1999" s="122" t="s">
        <v>213</v>
      </c>
    </row>
    <row r="2000" spans="7:20" s="145" customFormat="1" hidden="1">
      <c r="G2000" s="152"/>
      <c r="M2000" s="114" t="s">
        <v>2820</v>
      </c>
      <c r="N2000" s="118">
        <v>3.6</v>
      </c>
      <c r="O2000" s="118">
        <v>33.6</v>
      </c>
      <c r="P2000" s="119">
        <f t="shared" si="34"/>
        <v>0.1</v>
      </c>
      <c r="Q2000" s="122" t="s">
        <v>2821</v>
      </c>
      <c r="R2000" s="121" t="s">
        <v>4144</v>
      </c>
      <c r="S2000" s="122">
        <v>0.1</v>
      </c>
      <c r="T2000" s="122" t="s">
        <v>213</v>
      </c>
    </row>
    <row r="2001" spans="7:20" s="145" customFormat="1" hidden="1">
      <c r="G2001" s="152"/>
      <c r="M2001" s="114" t="s">
        <v>2916</v>
      </c>
      <c r="N2001" s="118">
        <v>3.8</v>
      </c>
      <c r="O2001" s="118">
        <v>32.9</v>
      </c>
      <c r="P2001" s="119">
        <f t="shared" si="34"/>
        <v>0.2</v>
      </c>
      <c r="Q2001" s="120" t="s">
        <v>2119</v>
      </c>
      <c r="R2001" s="121" t="s">
        <v>3997</v>
      </c>
      <c r="S2001" s="122">
        <v>0.2</v>
      </c>
      <c r="T2001" s="122" t="s">
        <v>343</v>
      </c>
    </row>
    <row r="2002" spans="7:20" s="145" customFormat="1" hidden="1">
      <c r="G2002" s="152"/>
      <c r="M2002" s="114" t="s">
        <v>2917</v>
      </c>
      <c r="N2002" s="118">
        <v>8.9</v>
      </c>
      <c r="O2002" s="118">
        <v>18.100000000000001</v>
      </c>
      <c r="P2002" s="119">
        <f t="shared" si="34"/>
        <v>0.2</v>
      </c>
      <c r="Q2002" s="122" t="s">
        <v>2918</v>
      </c>
      <c r="R2002" s="121" t="s">
        <v>3826</v>
      </c>
      <c r="S2002" s="122">
        <v>0.2</v>
      </c>
      <c r="T2002" s="122" t="s">
        <v>343</v>
      </c>
    </row>
    <row r="2003" spans="7:20" s="145" customFormat="1" hidden="1">
      <c r="G2003" s="152"/>
      <c r="M2003" s="114" t="s">
        <v>2919</v>
      </c>
      <c r="N2003" s="118">
        <v>9.1999999999999993</v>
      </c>
      <c r="O2003" s="118">
        <v>25.5</v>
      </c>
      <c r="P2003" s="119">
        <f t="shared" si="34"/>
        <v>0.12</v>
      </c>
      <c r="Q2003" s="122" t="s">
        <v>2920</v>
      </c>
      <c r="R2003" s="121" t="s">
        <v>4264</v>
      </c>
      <c r="S2003" s="122">
        <v>0.12</v>
      </c>
      <c r="T2003" s="122" t="s">
        <v>1626</v>
      </c>
    </row>
    <row r="2004" spans="7:20" s="145" customFormat="1" hidden="1">
      <c r="G2004" s="152"/>
      <c r="M2004" s="114" t="s">
        <v>2921</v>
      </c>
      <c r="N2004" s="118">
        <v>5</v>
      </c>
      <c r="O2004" s="118">
        <v>12.6</v>
      </c>
      <c r="P2004" s="119">
        <f t="shared" si="34"/>
        <v>0.13</v>
      </c>
      <c r="Q2004" s="122" t="s">
        <v>1284</v>
      </c>
      <c r="R2004" s="121" t="s">
        <v>4149</v>
      </c>
      <c r="S2004" s="122">
        <v>0.13</v>
      </c>
      <c r="T2004" s="122" t="s">
        <v>799</v>
      </c>
    </row>
    <row r="2005" spans="7:20" s="145" customFormat="1" hidden="1">
      <c r="G2005" s="152"/>
      <c r="M2005" s="114" t="s">
        <v>2922</v>
      </c>
      <c r="N2005" s="118">
        <v>13.6</v>
      </c>
      <c r="O2005" s="118">
        <v>14.3</v>
      </c>
      <c r="P2005" s="119">
        <f t="shared" si="34"/>
        <v>0.13</v>
      </c>
      <c r="Q2005" s="122" t="s">
        <v>2923</v>
      </c>
      <c r="R2005" s="121" t="s">
        <v>4279</v>
      </c>
      <c r="S2005" s="122">
        <v>0.13</v>
      </c>
      <c r="T2005" s="122" t="s">
        <v>799</v>
      </c>
    </row>
    <row r="2006" spans="7:20" s="145" customFormat="1" hidden="1">
      <c r="G2006" s="152"/>
      <c r="M2006" s="114" t="s">
        <v>2924</v>
      </c>
      <c r="N2006" s="118">
        <v>9</v>
      </c>
      <c r="O2006" s="118">
        <v>24.6</v>
      </c>
      <c r="P2006" s="119">
        <f t="shared" si="34"/>
        <v>0.1</v>
      </c>
      <c r="Q2006" s="122" t="s">
        <v>2000</v>
      </c>
      <c r="R2006" s="121" t="s">
        <v>4293</v>
      </c>
      <c r="S2006" s="122">
        <v>0.1</v>
      </c>
      <c r="T2006" s="122" t="s">
        <v>213</v>
      </c>
    </row>
    <row r="2007" spans="7:20" s="145" customFormat="1" hidden="1">
      <c r="G2007" s="152"/>
      <c r="M2007" s="114" t="s">
        <v>2829</v>
      </c>
      <c r="N2007" s="118">
        <v>6.3</v>
      </c>
      <c r="O2007" s="118">
        <v>10.4</v>
      </c>
      <c r="P2007" s="119">
        <f t="shared" si="34"/>
        <v>0.3</v>
      </c>
      <c r="Q2007" s="122" t="s">
        <v>2553</v>
      </c>
      <c r="R2007" s="121" t="s">
        <v>3972</v>
      </c>
      <c r="S2007" s="122">
        <v>0.3</v>
      </c>
      <c r="T2007" s="122" t="s">
        <v>166</v>
      </c>
    </row>
    <row r="2008" spans="7:20" s="145" customFormat="1" hidden="1">
      <c r="G2008" s="152"/>
      <c r="M2008" s="114" t="s">
        <v>2830</v>
      </c>
      <c r="N2008" s="118">
        <v>4.5</v>
      </c>
      <c r="O2008" s="118">
        <v>11.9</v>
      </c>
      <c r="P2008" s="119">
        <f t="shared" si="34"/>
        <v>0.24</v>
      </c>
      <c r="Q2008" s="122" t="s">
        <v>404</v>
      </c>
      <c r="R2008" s="121" t="s">
        <v>4447</v>
      </c>
      <c r="S2008" s="122">
        <v>0.24</v>
      </c>
      <c r="T2008" s="122" t="s">
        <v>940</v>
      </c>
    </row>
    <row r="2009" spans="7:20" s="145" customFormat="1" hidden="1">
      <c r="G2009" s="152"/>
      <c r="M2009" s="114" t="s">
        <v>2611</v>
      </c>
      <c r="N2009" s="118">
        <v>8.6</v>
      </c>
      <c r="O2009" s="118">
        <v>12.7</v>
      </c>
      <c r="P2009" s="119">
        <f t="shared" si="34"/>
        <v>0.1</v>
      </c>
      <c r="Q2009" s="122" t="s">
        <v>728</v>
      </c>
      <c r="R2009" s="121" t="s">
        <v>4460</v>
      </c>
      <c r="S2009" s="120">
        <v>0.1</v>
      </c>
      <c r="T2009" s="120" t="s">
        <v>213</v>
      </c>
    </row>
    <row r="2010" spans="7:20" s="145" customFormat="1" hidden="1">
      <c r="G2010" s="152"/>
      <c r="M2010" s="114" t="s">
        <v>2612</v>
      </c>
      <c r="N2010" s="118">
        <v>6.6</v>
      </c>
      <c r="O2010" s="118">
        <v>14.4</v>
      </c>
      <c r="P2010" s="119">
        <f t="shared" si="34"/>
        <v>0.1</v>
      </c>
      <c r="Q2010" s="122" t="s">
        <v>2613</v>
      </c>
      <c r="R2010" s="121" t="s">
        <v>4075</v>
      </c>
      <c r="S2010" s="120">
        <v>0.1</v>
      </c>
      <c r="T2010" s="120" t="s">
        <v>213</v>
      </c>
    </row>
    <row r="2011" spans="7:20" s="145" customFormat="1" hidden="1">
      <c r="G2011" s="152"/>
      <c r="M2011" s="114" t="s">
        <v>2614</v>
      </c>
      <c r="N2011" s="118">
        <v>3.1</v>
      </c>
      <c r="O2011" s="118">
        <v>60</v>
      </c>
      <c r="P2011" s="119">
        <f t="shared" si="34"/>
        <v>0.4</v>
      </c>
      <c r="Q2011" s="122" t="s">
        <v>2615</v>
      </c>
      <c r="R2011" s="121" t="s">
        <v>4073</v>
      </c>
      <c r="S2011" s="122">
        <v>0.1</v>
      </c>
      <c r="T2011" s="122">
        <v>0.3</v>
      </c>
    </row>
    <row r="2012" spans="7:20" s="145" customFormat="1" hidden="1">
      <c r="G2012" s="152"/>
      <c r="M2012" s="114" t="s">
        <v>2616</v>
      </c>
      <c r="N2012" s="118">
        <v>2.1</v>
      </c>
      <c r="O2012" s="118">
        <v>26.7</v>
      </c>
      <c r="P2012" s="119">
        <f t="shared" si="34"/>
        <v>0.1</v>
      </c>
      <c r="Q2012" s="122" t="s">
        <v>240</v>
      </c>
      <c r="R2012" s="121" t="s">
        <v>3784</v>
      </c>
      <c r="S2012" s="122">
        <v>0.1</v>
      </c>
      <c r="T2012" s="122" t="s">
        <v>213</v>
      </c>
    </row>
    <row r="2013" spans="7:20" s="145" customFormat="1" hidden="1">
      <c r="G2013" s="152"/>
      <c r="M2013" s="114" t="s">
        <v>2736</v>
      </c>
      <c r="N2013" s="118">
        <v>3.2</v>
      </c>
      <c r="O2013" s="118">
        <v>31</v>
      </c>
      <c r="P2013" s="119">
        <f t="shared" si="34"/>
        <v>0.38</v>
      </c>
      <c r="Q2013" s="122" t="s">
        <v>624</v>
      </c>
      <c r="R2013" s="121" t="s">
        <v>4150</v>
      </c>
      <c r="S2013" s="122">
        <v>0.38</v>
      </c>
      <c r="T2013" s="122" t="s">
        <v>575</v>
      </c>
    </row>
    <row r="2014" spans="7:20" s="145" customFormat="1" hidden="1">
      <c r="G2014" s="152"/>
      <c r="M2014" s="114" t="s">
        <v>2737</v>
      </c>
      <c r="N2014" s="118">
        <v>3.1</v>
      </c>
      <c r="O2014" s="118">
        <v>30.4</v>
      </c>
      <c r="P2014" s="119">
        <f t="shared" si="34"/>
        <v>0.2</v>
      </c>
      <c r="Q2014" s="122" t="s">
        <v>2738</v>
      </c>
      <c r="R2014" s="121" t="s">
        <v>4196</v>
      </c>
      <c r="S2014" s="122">
        <v>0.2</v>
      </c>
      <c r="T2014" s="122" t="s">
        <v>343</v>
      </c>
    </row>
    <row r="2015" spans="7:20" s="145" customFormat="1" hidden="1">
      <c r="G2015" s="152"/>
      <c r="M2015" s="114" t="s">
        <v>2621</v>
      </c>
      <c r="N2015" s="118">
        <v>2.5</v>
      </c>
      <c r="O2015" s="118">
        <v>27.6</v>
      </c>
      <c r="P2015" s="119">
        <f t="shared" si="34"/>
        <v>0.18</v>
      </c>
      <c r="Q2015" s="122" t="s">
        <v>2005</v>
      </c>
      <c r="R2015" s="121" t="s">
        <v>4468</v>
      </c>
      <c r="S2015" s="122">
        <v>0.18</v>
      </c>
      <c r="T2015" s="122" t="s">
        <v>954</v>
      </c>
    </row>
    <row r="2016" spans="7:20" s="145" customFormat="1" hidden="1">
      <c r="G2016" s="152"/>
      <c r="M2016" s="114" t="s">
        <v>2622</v>
      </c>
      <c r="N2016" s="118">
        <v>3.9</v>
      </c>
      <c r="O2016" s="118">
        <v>32.5</v>
      </c>
      <c r="P2016" s="119">
        <f t="shared" si="34"/>
        <v>0.3</v>
      </c>
      <c r="Q2016" s="122" t="s">
        <v>2623</v>
      </c>
      <c r="R2016" s="121" t="s">
        <v>4394</v>
      </c>
      <c r="S2016" s="122">
        <v>0.3</v>
      </c>
      <c r="T2016" s="122" t="s">
        <v>287</v>
      </c>
    </row>
    <row r="2017" spans="7:20" s="145" customFormat="1" hidden="1">
      <c r="G2017" s="152"/>
      <c r="M2017" s="114" t="s">
        <v>2624</v>
      </c>
      <c r="N2017" s="118">
        <v>4</v>
      </c>
      <c r="O2017" s="118">
        <v>30</v>
      </c>
      <c r="P2017" s="119">
        <f t="shared" si="34"/>
        <v>0.34</v>
      </c>
      <c r="Q2017" s="122" t="s">
        <v>2625</v>
      </c>
      <c r="R2017" s="121" t="s">
        <v>4126</v>
      </c>
      <c r="S2017" s="122">
        <v>0.34</v>
      </c>
      <c r="T2017" s="122" t="s">
        <v>172</v>
      </c>
    </row>
    <row r="2018" spans="7:20" s="145" customFormat="1" hidden="1">
      <c r="G2018" s="152"/>
      <c r="M2018" s="114" t="s">
        <v>2626</v>
      </c>
      <c r="N2018" s="118">
        <v>4</v>
      </c>
      <c r="O2018" s="118">
        <v>32.700000000000003</v>
      </c>
      <c r="P2018" s="119">
        <f t="shared" si="34"/>
        <v>0.11</v>
      </c>
      <c r="Q2018" s="120" t="s">
        <v>147</v>
      </c>
      <c r="R2018" s="121" t="s">
        <v>3991</v>
      </c>
      <c r="S2018" s="122">
        <v>0.11</v>
      </c>
      <c r="T2018" s="122" t="s">
        <v>799</v>
      </c>
    </row>
    <row r="2019" spans="7:20" s="145" customFormat="1" hidden="1">
      <c r="G2019" s="152"/>
      <c r="M2019" s="114" t="s">
        <v>2515</v>
      </c>
      <c r="N2019" s="118">
        <v>3.2</v>
      </c>
      <c r="O2019" s="118">
        <v>31.1</v>
      </c>
      <c r="P2019" s="119">
        <f t="shared" si="34"/>
        <v>0.1</v>
      </c>
      <c r="Q2019" s="120" t="s">
        <v>147</v>
      </c>
      <c r="R2019" s="121" t="s">
        <v>4223</v>
      </c>
      <c r="S2019" s="122">
        <v>0.1</v>
      </c>
      <c r="T2019" s="122" t="s">
        <v>799</v>
      </c>
    </row>
    <row r="2020" spans="7:20" s="145" customFormat="1" hidden="1">
      <c r="G2020" s="152"/>
      <c r="M2020" s="114" t="s">
        <v>2516</v>
      </c>
      <c r="N2020" s="118">
        <v>12.2</v>
      </c>
      <c r="O2020" s="118">
        <v>34.700000000000003</v>
      </c>
      <c r="P2020" s="119">
        <f t="shared" si="34"/>
        <v>0.1</v>
      </c>
      <c r="Q2020" s="122" t="s">
        <v>2920</v>
      </c>
      <c r="R2020" s="121" t="s">
        <v>4255</v>
      </c>
      <c r="S2020" s="122">
        <v>0.1</v>
      </c>
      <c r="T2020" s="122" t="s">
        <v>799</v>
      </c>
    </row>
    <row r="2021" spans="7:20" s="145" customFormat="1" hidden="1">
      <c r="G2021" s="152"/>
      <c r="M2021" s="114" t="s">
        <v>2517</v>
      </c>
      <c r="N2021" s="118">
        <v>2.9</v>
      </c>
      <c r="O2021" s="118">
        <v>43.5</v>
      </c>
      <c r="P2021" s="119">
        <f t="shared" si="34"/>
        <v>0.16</v>
      </c>
      <c r="Q2021" s="122" t="s">
        <v>1657</v>
      </c>
      <c r="R2021" s="121" t="s">
        <v>4272</v>
      </c>
      <c r="S2021" s="122">
        <v>0.16</v>
      </c>
      <c r="T2021" s="122" t="s">
        <v>954</v>
      </c>
    </row>
    <row r="2022" spans="7:20" s="145" customFormat="1" hidden="1">
      <c r="G2022" s="152"/>
      <c r="M2022" s="114" t="s">
        <v>2518</v>
      </c>
      <c r="N2022" s="118">
        <v>11</v>
      </c>
      <c r="O2022" s="118">
        <v>14.5</v>
      </c>
      <c r="P2022" s="119">
        <f t="shared" si="34"/>
        <v>7.0000000000000007E-2</v>
      </c>
      <c r="Q2022" s="122" t="s">
        <v>1960</v>
      </c>
      <c r="R2022" s="121" t="s">
        <v>4468</v>
      </c>
      <c r="S2022" s="120">
        <v>7.0000000000000007E-2</v>
      </c>
      <c r="T2022" s="120" t="s">
        <v>381</v>
      </c>
    </row>
    <row r="2023" spans="7:20" s="145" customFormat="1" hidden="1">
      <c r="G2023" s="152"/>
      <c r="M2023" s="114" t="s">
        <v>2632</v>
      </c>
      <c r="N2023" s="118">
        <v>7.6</v>
      </c>
      <c r="O2023" s="118">
        <v>13.2</v>
      </c>
      <c r="P2023" s="119">
        <f t="shared" si="34"/>
        <v>0.2</v>
      </c>
      <c r="Q2023" s="122" t="s">
        <v>2747</v>
      </c>
      <c r="R2023" s="121" t="s">
        <v>3729</v>
      </c>
      <c r="S2023" s="122">
        <v>0.2</v>
      </c>
      <c r="T2023" s="122" t="s">
        <v>940</v>
      </c>
    </row>
    <row r="2024" spans="7:20" s="145" customFormat="1" hidden="1">
      <c r="G2024" s="152"/>
      <c r="M2024" s="114" t="s">
        <v>2748</v>
      </c>
      <c r="N2024" s="118">
        <v>6.2</v>
      </c>
      <c r="O2024" s="118">
        <v>8.6</v>
      </c>
      <c r="P2024" s="119">
        <f t="shared" si="34"/>
        <v>0.09</v>
      </c>
      <c r="Q2024" s="122" t="s">
        <v>2749</v>
      </c>
      <c r="R2024" s="121" t="s">
        <v>3727</v>
      </c>
      <c r="S2024" s="122">
        <v>0.09</v>
      </c>
      <c r="T2024" s="122" t="s">
        <v>444</v>
      </c>
    </row>
    <row r="2025" spans="7:20" s="145" customFormat="1" hidden="1">
      <c r="G2025" s="152"/>
      <c r="M2025" s="114" t="s">
        <v>2848</v>
      </c>
      <c r="N2025" s="118">
        <v>14.6</v>
      </c>
      <c r="O2025" s="118">
        <v>22.2</v>
      </c>
      <c r="P2025" s="119">
        <f t="shared" si="34"/>
        <v>0.1</v>
      </c>
      <c r="Q2025" s="122" t="s">
        <v>1398</v>
      </c>
      <c r="R2025" s="121" t="s">
        <v>4162</v>
      </c>
      <c r="S2025" s="122">
        <v>0.1</v>
      </c>
      <c r="T2025" s="122" t="s">
        <v>690</v>
      </c>
    </row>
    <row r="2026" spans="7:20" s="145" customFormat="1" hidden="1">
      <c r="G2026" s="152"/>
      <c r="M2026" s="114" t="s">
        <v>2849</v>
      </c>
      <c r="N2026" s="118">
        <v>17</v>
      </c>
      <c r="O2026" s="118">
        <v>15.3</v>
      </c>
      <c r="P2026" s="119">
        <f t="shared" si="34"/>
        <v>0.06</v>
      </c>
      <c r="Q2026" s="122" t="s">
        <v>2850</v>
      </c>
      <c r="R2026" s="121" t="s">
        <v>4129</v>
      </c>
      <c r="S2026" s="122">
        <v>0.06</v>
      </c>
      <c r="T2026" s="122" t="s">
        <v>799</v>
      </c>
    </row>
    <row r="2027" spans="7:20" s="145" customFormat="1" hidden="1">
      <c r="G2027" s="152"/>
      <c r="M2027" s="114" t="s">
        <v>3052</v>
      </c>
      <c r="N2027" s="118">
        <v>13.8</v>
      </c>
      <c r="O2027" s="118">
        <v>14.9</v>
      </c>
      <c r="P2027" s="119">
        <f t="shared" si="34"/>
        <v>0.06</v>
      </c>
      <c r="Q2027" s="122" t="s">
        <v>2058</v>
      </c>
      <c r="R2027" s="121" t="s">
        <v>4262</v>
      </c>
      <c r="S2027" s="120">
        <v>0.06</v>
      </c>
      <c r="T2027" s="120" t="s">
        <v>799</v>
      </c>
    </row>
    <row r="2028" spans="7:20" s="145" customFormat="1" hidden="1">
      <c r="G2028" s="152"/>
      <c r="M2028" s="114" t="s">
        <v>3053</v>
      </c>
      <c r="N2028" s="118">
        <v>2.9</v>
      </c>
      <c r="O2028" s="118">
        <v>17.100000000000001</v>
      </c>
      <c r="P2028" s="119">
        <f t="shared" si="34"/>
        <v>0.17</v>
      </c>
      <c r="Q2028" s="122" t="s">
        <v>3054</v>
      </c>
      <c r="R2028" s="121" t="s">
        <v>3919</v>
      </c>
      <c r="S2028" s="122">
        <v>0.17</v>
      </c>
      <c r="T2028" s="122" t="s">
        <v>940</v>
      </c>
    </row>
    <row r="2029" spans="7:20" s="145" customFormat="1" hidden="1">
      <c r="G2029" s="152"/>
      <c r="M2029" s="114" t="s">
        <v>3059</v>
      </c>
      <c r="N2029" s="118">
        <v>3.4</v>
      </c>
      <c r="O2029" s="118">
        <v>18</v>
      </c>
      <c r="P2029" s="119">
        <f t="shared" si="34"/>
        <v>7.0000000000000007E-2</v>
      </c>
      <c r="Q2029" s="122" t="s">
        <v>650</v>
      </c>
      <c r="R2029" s="121" t="s">
        <v>4537</v>
      </c>
      <c r="S2029" s="122">
        <v>7.0000000000000007E-2</v>
      </c>
      <c r="T2029" s="122" t="s">
        <v>690</v>
      </c>
    </row>
    <row r="2030" spans="7:20" s="145" customFormat="1" hidden="1">
      <c r="G2030" s="152"/>
      <c r="M2030" s="114" t="s">
        <v>3060</v>
      </c>
      <c r="N2030" s="118">
        <v>29</v>
      </c>
      <c r="O2030" s="118">
        <v>0</v>
      </c>
      <c r="P2030" s="119">
        <f t="shared" si="34"/>
        <v>0.1</v>
      </c>
      <c r="Q2030" s="120" t="s">
        <v>147</v>
      </c>
      <c r="R2030" s="121" t="s">
        <v>4155</v>
      </c>
      <c r="S2030" s="122">
        <v>0.1</v>
      </c>
      <c r="T2030" s="122" t="s">
        <v>364</v>
      </c>
    </row>
    <row r="2031" spans="7:20" s="145" customFormat="1" hidden="1">
      <c r="G2031" s="152"/>
      <c r="M2031" s="114" t="s">
        <v>2959</v>
      </c>
      <c r="N2031" s="118">
        <v>13.6</v>
      </c>
      <c r="O2031" s="118">
        <v>0</v>
      </c>
      <c r="P2031" s="119">
        <f t="shared" si="34"/>
        <v>7.0000000000000007E-2</v>
      </c>
      <c r="Q2031" s="120" t="s">
        <v>147</v>
      </c>
      <c r="R2031" s="121" t="s">
        <v>4197</v>
      </c>
      <c r="S2031" s="122">
        <v>7.0000000000000007E-2</v>
      </c>
      <c r="T2031" s="122" t="s">
        <v>690</v>
      </c>
    </row>
    <row r="2032" spans="7:20" s="145" customFormat="1" hidden="1">
      <c r="G2032" s="152"/>
      <c r="M2032" s="114" t="s">
        <v>2960</v>
      </c>
      <c r="N2032" s="118">
        <v>3.7</v>
      </c>
      <c r="O2032" s="118">
        <v>17.8</v>
      </c>
      <c r="P2032" s="119">
        <f t="shared" si="34"/>
        <v>0.18</v>
      </c>
      <c r="Q2032" s="122" t="s">
        <v>1626</v>
      </c>
      <c r="R2032" s="121" t="s">
        <v>4077</v>
      </c>
      <c r="S2032" s="122">
        <v>0.18</v>
      </c>
      <c r="T2032" s="122" t="s">
        <v>647</v>
      </c>
    </row>
    <row r="2033" spans="7:20" s="145" customFormat="1" hidden="1">
      <c r="G2033" s="152"/>
      <c r="M2033" s="114" t="s">
        <v>2958</v>
      </c>
      <c r="N2033" s="118">
        <v>2.9</v>
      </c>
      <c r="O2033" s="118">
        <v>27.9</v>
      </c>
      <c r="P2033" s="119">
        <f t="shared" si="34"/>
        <v>0.19</v>
      </c>
      <c r="Q2033" s="122" t="s">
        <v>503</v>
      </c>
      <c r="R2033" s="121" t="s">
        <v>4249</v>
      </c>
      <c r="S2033" s="122">
        <v>0.19</v>
      </c>
      <c r="T2033" s="122" t="s">
        <v>2312</v>
      </c>
    </row>
    <row r="2034" spans="7:20" s="145" customFormat="1" hidden="1">
      <c r="G2034" s="152"/>
      <c r="M2034" s="114" t="s">
        <v>2858</v>
      </c>
      <c r="N2034" s="118">
        <v>4.7</v>
      </c>
      <c r="O2034" s="118">
        <v>19.5</v>
      </c>
      <c r="P2034" s="119">
        <f t="shared" si="34"/>
        <v>0.25</v>
      </c>
      <c r="Q2034" s="122" t="s">
        <v>719</v>
      </c>
      <c r="R2034" s="121" t="s">
        <v>3904</v>
      </c>
      <c r="S2034" s="122">
        <v>0.25</v>
      </c>
      <c r="T2034" s="122" t="s">
        <v>174</v>
      </c>
    </row>
    <row r="2035" spans="7:20" s="145" customFormat="1" hidden="1">
      <c r="G2035" s="152"/>
      <c r="M2035" s="114" t="s">
        <v>2859</v>
      </c>
      <c r="N2035" s="118">
        <v>4.4000000000000004</v>
      </c>
      <c r="O2035" s="118">
        <v>22.4</v>
      </c>
      <c r="P2035" s="119">
        <f t="shared" si="34"/>
        <v>0.09</v>
      </c>
      <c r="Q2035" s="122" t="s">
        <v>642</v>
      </c>
      <c r="R2035" s="121" t="s">
        <v>4075</v>
      </c>
      <c r="S2035" s="122">
        <v>0.09</v>
      </c>
      <c r="T2035" s="122" t="s">
        <v>364</v>
      </c>
    </row>
    <row r="2036" spans="7:20" s="145" customFormat="1" hidden="1">
      <c r="G2036" s="152"/>
      <c r="M2036" s="114" t="s">
        <v>2860</v>
      </c>
      <c r="N2036" s="118">
        <v>2.5</v>
      </c>
      <c r="O2036" s="118">
        <v>23.9</v>
      </c>
      <c r="P2036" s="119">
        <f t="shared" si="34"/>
        <v>0.1</v>
      </c>
      <c r="Q2036" s="122" t="s">
        <v>332</v>
      </c>
      <c r="R2036" s="121" t="s">
        <v>4032</v>
      </c>
      <c r="S2036" s="122">
        <v>0.1</v>
      </c>
      <c r="T2036" s="122" t="s">
        <v>954</v>
      </c>
    </row>
    <row r="2037" spans="7:20" s="145" customFormat="1" hidden="1">
      <c r="G2037" s="152"/>
      <c r="M2037" s="114" t="s">
        <v>2861</v>
      </c>
      <c r="N2037" s="118">
        <v>5.2</v>
      </c>
      <c r="O2037" s="118">
        <v>24.8</v>
      </c>
      <c r="P2037" s="119">
        <f t="shared" si="34"/>
        <v>0.26</v>
      </c>
      <c r="Q2037" s="122" t="s">
        <v>50</v>
      </c>
      <c r="R2037" s="121" t="s">
        <v>4298</v>
      </c>
      <c r="S2037" s="122">
        <v>0.26</v>
      </c>
      <c r="T2037" s="122" t="s">
        <v>172</v>
      </c>
    </row>
    <row r="2038" spans="7:20" s="145" customFormat="1" hidden="1">
      <c r="G2038" s="152"/>
      <c r="M2038" s="114" t="s">
        <v>2862</v>
      </c>
      <c r="N2038" s="118">
        <v>3.3</v>
      </c>
      <c r="O2038" s="118">
        <v>22.6</v>
      </c>
      <c r="P2038" s="119">
        <f t="shared" si="34"/>
        <v>0.1</v>
      </c>
      <c r="Q2038" s="122" t="s">
        <v>499</v>
      </c>
      <c r="R2038" s="121" t="s">
        <v>4035</v>
      </c>
      <c r="S2038" s="122">
        <v>0.1</v>
      </c>
      <c r="T2038" s="122" t="s">
        <v>343</v>
      </c>
    </row>
    <row r="2039" spans="7:20" s="145" customFormat="1" hidden="1">
      <c r="G2039" s="152"/>
      <c r="M2039" s="114" t="s">
        <v>2761</v>
      </c>
      <c r="N2039" s="118">
        <v>14</v>
      </c>
      <c r="O2039" s="118">
        <v>4</v>
      </c>
      <c r="P2039" s="119">
        <f t="shared" si="34"/>
        <v>0.1</v>
      </c>
      <c r="Q2039" s="122" t="s">
        <v>129</v>
      </c>
      <c r="R2039" s="121" t="s">
        <v>4259</v>
      </c>
      <c r="S2039" s="122">
        <v>0.1</v>
      </c>
      <c r="T2039" s="122" t="s">
        <v>343</v>
      </c>
    </row>
    <row r="2040" spans="7:20" s="145" customFormat="1" hidden="1">
      <c r="G2040" s="152"/>
      <c r="M2040" s="114" t="s">
        <v>2762</v>
      </c>
      <c r="N2040" s="118">
        <v>0.3</v>
      </c>
      <c r="O2040" s="118">
        <v>10.5</v>
      </c>
      <c r="P2040" s="119">
        <f t="shared" si="34"/>
        <v>0.1</v>
      </c>
      <c r="Q2040" s="120" t="s">
        <v>30</v>
      </c>
      <c r="R2040" s="121" t="s">
        <v>3777</v>
      </c>
      <c r="S2040" s="122">
        <v>0.1</v>
      </c>
      <c r="T2040" s="122" t="s">
        <v>343</v>
      </c>
    </row>
    <row r="2041" spans="7:20" s="145" customFormat="1" hidden="1">
      <c r="G2041" s="152"/>
      <c r="M2041" s="114" t="s">
        <v>2763</v>
      </c>
      <c r="N2041" s="118">
        <v>0.3</v>
      </c>
      <c r="O2041" s="118">
        <v>12.2</v>
      </c>
      <c r="P2041" s="119">
        <f t="shared" si="34"/>
        <v>0.1</v>
      </c>
      <c r="Q2041" s="120" t="s">
        <v>30</v>
      </c>
      <c r="R2041" s="121" t="s">
        <v>4552</v>
      </c>
      <c r="S2041" s="120">
        <v>0.1</v>
      </c>
      <c r="T2041" s="120" t="s">
        <v>343</v>
      </c>
    </row>
    <row r="2042" spans="7:20" s="145" customFormat="1" hidden="1">
      <c r="G2042" s="152"/>
      <c r="M2042" s="114" t="s">
        <v>2869</v>
      </c>
      <c r="N2042" s="118">
        <v>0.5</v>
      </c>
      <c r="O2042" s="118">
        <v>16.5</v>
      </c>
      <c r="P2042" s="119">
        <f t="shared" si="34"/>
        <v>0.1</v>
      </c>
      <c r="Q2042" s="120" t="s">
        <v>30</v>
      </c>
      <c r="R2042" s="121" t="s">
        <v>3781</v>
      </c>
      <c r="S2042" s="120">
        <v>0.1</v>
      </c>
      <c r="T2042" s="120" t="s">
        <v>343</v>
      </c>
    </row>
    <row r="2043" spans="7:20" s="145" customFormat="1" hidden="1">
      <c r="G2043" s="152"/>
      <c r="M2043" s="114" t="s">
        <v>2969</v>
      </c>
      <c r="N2043" s="118">
        <v>2.5</v>
      </c>
      <c r="O2043" s="118">
        <v>67.900000000000006</v>
      </c>
      <c r="P2043" s="119">
        <f t="shared" si="34"/>
        <v>0.1</v>
      </c>
      <c r="Q2043" s="120" t="s">
        <v>147</v>
      </c>
      <c r="R2043" s="121" t="s">
        <v>4371</v>
      </c>
      <c r="S2043" s="122">
        <v>0.1</v>
      </c>
      <c r="T2043" s="122" t="s">
        <v>343</v>
      </c>
    </row>
    <row r="2044" spans="7:20" s="145" customFormat="1" hidden="1">
      <c r="G2044" s="152"/>
      <c r="M2044" s="114" t="s">
        <v>2970</v>
      </c>
      <c r="N2044" s="118">
        <v>0.2</v>
      </c>
      <c r="O2044" s="118">
        <v>5.3</v>
      </c>
      <c r="P2044" s="119">
        <f t="shared" si="34"/>
        <v>0.1</v>
      </c>
      <c r="Q2044" s="120" t="s">
        <v>30</v>
      </c>
      <c r="R2044" s="121" t="s">
        <v>3907</v>
      </c>
      <c r="S2044" s="122">
        <v>0.1</v>
      </c>
      <c r="T2044" s="122" t="s">
        <v>343</v>
      </c>
    </row>
    <row r="2045" spans="7:20" s="145" customFormat="1" hidden="1">
      <c r="G2045" s="152"/>
      <c r="M2045" s="114" t="s">
        <v>2971</v>
      </c>
      <c r="N2045" s="118">
        <v>0.4</v>
      </c>
      <c r="O2045" s="118">
        <v>10.1</v>
      </c>
      <c r="P2045" s="119">
        <f t="shared" si="34"/>
        <v>0.1</v>
      </c>
      <c r="Q2045" s="120" t="s">
        <v>30</v>
      </c>
      <c r="R2045" s="121" t="s">
        <v>3777</v>
      </c>
      <c r="S2045" s="122">
        <v>0.1</v>
      </c>
      <c r="T2045" s="122" t="s">
        <v>343</v>
      </c>
    </row>
    <row r="2046" spans="7:20" s="145" customFormat="1" hidden="1">
      <c r="G2046" s="152"/>
      <c r="M2046" s="114" t="s">
        <v>2972</v>
      </c>
      <c r="N2046" s="118">
        <v>5.4</v>
      </c>
      <c r="O2046" s="118">
        <v>59.5</v>
      </c>
      <c r="P2046" s="119">
        <f t="shared" si="34"/>
        <v>0.1</v>
      </c>
      <c r="Q2046" s="122" t="s">
        <v>2973</v>
      </c>
      <c r="R2046" s="121" t="s">
        <v>4100</v>
      </c>
      <c r="S2046" s="122">
        <v>0.1</v>
      </c>
      <c r="T2046" s="122" t="s">
        <v>343</v>
      </c>
    </row>
    <row r="2047" spans="7:20" s="145" customFormat="1" hidden="1">
      <c r="G2047" s="152"/>
      <c r="M2047" s="114" t="s">
        <v>2974</v>
      </c>
      <c r="N2047" s="118">
        <v>17.899999999999999</v>
      </c>
      <c r="O2047" s="118">
        <v>8.1999999999999993</v>
      </c>
      <c r="P2047" s="119">
        <f t="shared" si="34"/>
        <v>0.1</v>
      </c>
      <c r="Q2047" s="122" t="s">
        <v>2975</v>
      </c>
      <c r="R2047" s="121" t="s">
        <v>4524</v>
      </c>
      <c r="S2047" s="122">
        <v>0.1</v>
      </c>
      <c r="T2047" s="122" t="s">
        <v>343</v>
      </c>
    </row>
    <row r="2048" spans="7:20" s="145" customFormat="1" hidden="1">
      <c r="G2048" s="152"/>
      <c r="M2048" s="114" t="s">
        <v>2976</v>
      </c>
      <c r="N2048" s="118">
        <v>9.9</v>
      </c>
      <c r="O2048" s="118">
        <v>4.5999999999999996</v>
      </c>
      <c r="P2048" s="119">
        <f t="shared" si="34"/>
        <v>0.1</v>
      </c>
      <c r="Q2048" s="122" t="s">
        <v>358</v>
      </c>
      <c r="R2048" s="121" t="s">
        <v>4261</v>
      </c>
      <c r="S2048" s="122">
        <v>0.1</v>
      </c>
      <c r="T2048" s="122" t="s">
        <v>343</v>
      </c>
    </row>
    <row r="2049" spans="7:20" s="145" customFormat="1" hidden="1">
      <c r="G2049" s="152"/>
      <c r="M2049" s="114" t="s">
        <v>2977</v>
      </c>
      <c r="N2049" s="118">
        <v>7.8</v>
      </c>
      <c r="O2049" s="118">
        <v>57.5</v>
      </c>
      <c r="P2049" s="119">
        <f t="shared" si="34"/>
        <v>0.1</v>
      </c>
      <c r="Q2049" s="120" t="s">
        <v>147</v>
      </c>
      <c r="R2049" s="121" t="s">
        <v>3892</v>
      </c>
      <c r="S2049" s="122">
        <v>0.1</v>
      </c>
      <c r="T2049" s="122" t="s">
        <v>343</v>
      </c>
    </row>
    <row r="2050" spans="7:20" s="145" customFormat="1" hidden="1">
      <c r="G2050" s="152"/>
      <c r="M2050" s="114" t="s">
        <v>2875</v>
      </c>
      <c r="N2050" s="118">
        <v>12.2</v>
      </c>
      <c r="O2050" s="118">
        <v>36.1</v>
      </c>
      <c r="P2050" s="119">
        <f t="shared" si="34"/>
        <v>0.14000000000000001</v>
      </c>
      <c r="Q2050" s="122" t="s">
        <v>2876</v>
      </c>
      <c r="R2050" s="121" t="s">
        <v>4040</v>
      </c>
      <c r="S2050" s="122">
        <v>0.14000000000000001</v>
      </c>
      <c r="T2050" s="122" t="s">
        <v>940</v>
      </c>
    </row>
    <row r="2051" spans="7:20" s="145" customFormat="1" hidden="1">
      <c r="G2051" s="152"/>
      <c r="M2051" s="114" t="s">
        <v>2877</v>
      </c>
      <c r="N2051" s="118">
        <v>13.4</v>
      </c>
      <c r="O2051" s="118">
        <v>31.3</v>
      </c>
      <c r="P2051" s="119">
        <f t="shared" si="34"/>
        <v>0.14000000000000001</v>
      </c>
      <c r="Q2051" s="120" t="s">
        <v>147</v>
      </c>
      <c r="R2051" s="121" t="s">
        <v>3916</v>
      </c>
      <c r="S2051" s="122">
        <v>0.14000000000000001</v>
      </c>
      <c r="T2051" s="122" t="s">
        <v>940</v>
      </c>
    </row>
    <row r="2052" spans="7:20" s="145" customFormat="1" hidden="1">
      <c r="G2052" s="152"/>
      <c r="M2052" s="114" t="s">
        <v>2676</v>
      </c>
      <c r="N2052" s="118">
        <v>13.3</v>
      </c>
      <c r="O2052" s="118">
        <v>28</v>
      </c>
      <c r="P2052" s="119">
        <f t="shared" si="34"/>
        <v>0.14000000000000001</v>
      </c>
      <c r="Q2052" s="122" t="s">
        <v>1052</v>
      </c>
      <c r="R2052" s="121" t="s">
        <v>3808</v>
      </c>
      <c r="S2052" s="122">
        <v>0.14000000000000001</v>
      </c>
      <c r="T2052" s="122" t="s">
        <v>940</v>
      </c>
    </row>
    <row r="2053" spans="7:20" s="145" customFormat="1" hidden="1">
      <c r="G2053" s="152"/>
      <c r="M2053" s="114" t="s">
        <v>2677</v>
      </c>
      <c r="N2053" s="118">
        <v>13.5</v>
      </c>
      <c r="O2053" s="118">
        <v>34.4</v>
      </c>
      <c r="P2053" s="119">
        <f t="shared" si="34"/>
        <v>0.1</v>
      </c>
      <c r="Q2053" s="120" t="s">
        <v>147</v>
      </c>
      <c r="R2053" s="121" t="s">
        <v>4499</v>
      </c>
      <c r="S2053" s="122">
        <v>0.1</v>
      </c>
      <c r="T2053" s="122" t="s">
        <v>343</v>
      </c>
    </row>
    <row r="2054" spans="7:20" s="145" customFormat="1" hidden="1">
      <c r="G2054" s="152"/>
      <c r="M2054" s="114" t="s">
        <v>2678</v>
      </c>
      <c r="N2054" s="118">
        <v>13.2</v>
      </c>
      <c r="O2054" s="118">
        <v>29.1</v>
      </c>
      <c r="P2054" s="119">
        <f t="shared" si="34"/>
        <v>0.1</v>
      </c>
      <c r="Q2054" s="122" t="s">
        <v>704</v>
      </c>
      <c r="R2054" s="121" t="s">
        <v>4195</v>
      </c>
      <c r="S2054" s="122">
        <v>0.1</v>
      </c>
      <c r="T2054" s="122" t="s">
        <v>343</v>
      </c>
    </row>
    <row r="2055" spans="7:20" s="145" customFormat="1" hidden="1">
      <c r="G2055" s="152"/>
      <c r="M2055" s="114" t="s">
        <v>2679</v>
      </c>
      <c r="N2055" s="118">
        <v>3.3</v>
      </c>
      <c r="O2055" s="118">
        <v>22.6</v>
      </c>
      <c r="P2055" s="119">
        <f t="shared" si="34"/>
        <v>0.2</v>
      </c>
      <c r="Q2055" s="122" t="s">
        <v>338</v>
      </c>
      <c r="R2055" s="121" t="s">
        <v>4039</v>
      </c>
      <c r="S2055" s="120">
        <v>0.2</v>
      </c>
      <c r="T2055" s="120" t="s">
        <v>166</v>
      </c>
    </row>
    <row r="2056" spans="7:20" s="145" customFormat="1" hidden="1">
      <c r="G2056" s="152"/>
      <c r="M2056" s="114" t="s">
        <v>2564</v>
      </c>
      <c r="N2056" s="118">
        <v>10.8</v>
      </c>
      <c r="O2056" s="118">
        <v>29.6</v>
      </c>
      <c r="P2056" s="119">
        <f t="shared" si="34"/>
        <v>0.1</v>
      </c>
      <c r="Q2056" s="120" t="s">
        <v>147</v>
      </c>
      <c r="R2056" s="121" t="s">
        <v>3944</v>
      </c>
      <c r="S2056" s="122">
        <v>0.1</v>
      </c>
      <c r="T2056" s="122" t="s">
        <v>343</v>
      </c>
    </row>
    <row r="2057" spans="7:20" s="145" customFormat="1" hidden="1">
      <c r="G2057" s="152"/>
      <c r="M2057" s="114" t="s">
        <v>2785</v>
      </c>
      <c r="N2057" s="118">
        <v>21.3</v>
      </c>
      <c r="O2057" s="118">
        <v>0</v>
      </c>
      <c r="P2057" s="119">
        <f t="shared" si="34"/>
        <v>0.1</v>
      </c>
      <c r="Q2057" s="122" t="s">
        <v>1626</v>
      </c>
      <c r="R2057" s="121" t="s">
        <v>4323</v>
      </c>
      <c r="S2057" s="122">
        <v>0.1</v>
      </c>
      <c r="T2057" s="122" t="s">
        <v>343</v>
      </c>
    </row>
    <row r="2058" spans="7:20" s="145" customFormat="1" hidden="1">
      <c r="G2058" s="152"/>
      <c r="M2058" s="114" t="s">
        <v>2786</v>
      </c>
      <c r="N2058" s="118">
        <v>16.399999999999999</v>
      </c>
      <c r="O2058" s="118">
        <v>0</v>
      </c>
      <c r="P2058" s="119">
        <f t="shared" ref="P2058:P2121" si="35">SUM(S2058:T2058)</f>
        <v>0.1</v>
      </c>
      <c r="Q2058" s="122" t="s">
        <v>364</v>
      </c>
      <c r="R2058" s="121" t="s">
        <v>4081</v>
      </c>
      <c r="S2058" s="122">
        <v>0.1</v>
      </c>
      <c r="T2058" s="122" t="s">
        <v>343</v>
      </c>
    </row>
    <row r="2059" spans="7:20" s="145" customFormat="1" hidden="1">
      <c r="G2059" s="152"/>
      <c r="M2059" s="114" t="s">
        <v>2787</v>
      </c>
      <c r="N2059" s="118">
        <v>19.5</v>
      </c>
      <c r="O2059" s="118">
        <v>0</v>
      </c>
      <c r="P2059" s="119">
        <f t="shared" si="35"/>
        <v>0.08</v>
      </c>
      <c r="Q2059" s="122" t="s">
        <v>444</v>
      </c>
      <c r="R2059" s="121" t="s">
        <v>3773</v>
      </c>
      <c r="S2059" s="122">
        <v>0.08</v>
      </c>
      <c r="T2059" s="122" t="s">
        <v>364</v>
      </c>
    </row>
    <row r="2060" spans="7:20" s="145" customFormat="1" hidden="1">
      <c r="G2060" s="152"/>
      <c r="M2060" s="114" t="s">
        <v>2684</v>
      </c>
      <c r="N2060" s="118">
        <v>14.5</v>
      </c>
      <c r="O2060" s="118">
        <v>0</v>
      </c>
      <c r="P2060" s="119">
        <f t="shared" si="35"/>
        <v>0.15</v>
      </c>
      <c r="Q2060" s="122" t="s">
        <v>1619</v>
      </c>
      <c r="R2060" s="121" t="s">
        <v>4473</v>
      </c>
      <c r="S2060" s="122">
        <v>0.15</v>
      </c>
      <c r="T2060" s="122" t="s">
        <v>710</v>
      </c>
    </row>
    <row r="2061" spans="7:20" s="145" customFormat="1" hidden="1">
      <c r="G2061" s="152"/>
      <c r="M2061" s="114" t="s">
        <v>2685</v>
      </c>
      <c r="N2061" s="118">
        <v>15.2</v>
      </c>
      <c r="O2061" s="118">
        <v>12</v>
      </c>
      <c r="P2061" s="119">
        <f t="shared" si="35"/>
        <v>0</v>
      </c>
      <c r="Q2061" s="122" t="s">
        <v>452</v>
      </c>
      <c r="R2061" s="121" t="s">
        <v>4423</v>
      </c>
      <c r="S2061" s="114"/>
      <c r="T2061" s="122" t="s">
        <v>381</v>
      </c>
    </row>
    <row r="2062" spans="7:20" s="145" customFormat="1" hidden="1">
      <c r="G2062" s="152"/>
      <c r="M2062" s="114" t="s">
        <v>2686</v>
      </c>
      <c r="N2062" s="118">
        <v>15.2</v>
      </c>
      <c r="O2062" s="118">
        <v>12</v>
      </c>
      <c r="P2062" s="119">
        <f t="shared" si="35"/>
        <v>7.0000000000000007E-2</v>
      </c>
      <c r="Q2062" s="122" t="s">
        <v>3056</v>
      </c>
      <c r="R2062" s="121" t="s">
        <v>4423</v>
      </c>
      <c r="S2062" s="122">
        <v>7.0000000000000007E-2</v>
      </c>
      <c r="T2062" s="122" t="s">
        <v>954</v>
      </c>
    </row>
    <row r="2063" spans="7:20" s="145" customFormat="1" hidden="1">
      <c r="G2063" s="152"/>
      <c r="M2063" s="114" t="s">
        <v>2687</v>
      </c>
      <c r="N2063" s="118">
        <v>15.2</v>
      </c>
      <c r="O2063" s="118">
        <v>12</v>
      </c>
      <c r="P2063" s="119">
        <f t="shared" si="35"/>
        <v>7.0000000000000007E-2</v>
      </c>
      <c r="Q2063" s="122" t="s">
        <v>3056</v>
      </c>
      <c r="R2063" s="121" t="s">
        <v>4423</v>
      </c>
      <c r="S2063" s="122">
        <v>7.0000000000000007E-2</v>
      </c>
      <c r="T2063" s="122" t="s">
        <v>954</v>
      </c>
    </row>
    <row r="2064" spans="7:20" s="145" customFormat="1" hidden="1">
      <c r="G2064" s="152"/>
      <c r="M2064" s="114" t="s">
        <v>2688</v>
      </c>
      <c r="N2064" s="118">
        <v>14.4</v>
      </c>
      <c r="O2064" s="118">
        <v>21.5</v>
      </c>
      <c r="P2064" s="119">
        <f t="shared" si="35"/>
        <v>0.16</v>
      </c>
      <c r="Q2064" s="122" t="s">
        <v>1447</v>
      </c>
      <c r="R2064" s="121" t="s">
        <v>4129</v>
      </c>
      <c r="S2064" s="122">
        <v>0.16</v>
      </c>
      <c r="T2064" s="122" t="s">
        <v>56</v>
      </c>
    </row>
    <row r="2065" spans="7:20" s="145" customFormat="1" hidden="1">
      <c r="G2065" s="152"/>
      <c r="M2065" s="114" t="s">
        <v>2689</v>
      </c>
      <c r="N2065" s="118">
        <v>0.8</v>
      </c>
      <c r="O2065" s="118">
        <v>28.5</v>
      </c>
      <c r="P2065" s="119">
        <f t="shared" si="35"/>
        <v>0.09</v>
      </c>
      <c r="Q2065" s="122" t="s">
        <v>166</v>
      </c>
      <c r="R2065" s="121" t="s">
        <v>4035</v>
      </c>
      <c r="S2065" s="122">
        <v>0.09</v>
      </c>
      <c r="T2065" s="122" t="s">
        <v>956</v>
      </c>
    </row>
    <row r="2066" spans="7:20" s="145" customFormat="1" hidden="1">
      <c r="G2066" s="152"/>
      <c r="M2066" s="114" t="s">
        <v>2690</v>
      </c>
      <c r="N2066" s="118">
        <v>1.1000000000000001</v>
      </c>
      <c r="O2066" s="118">
        <v>29.4</v>
      </c>
      <c r="P2066" s="119">
        <f t="shared" si="35"/>
        <v>0.08</v>
      </c>
      <c r="Q2066" s="122" t="s">
        <v>166</v>
      </c>
      <c r="R2066" s="121" t="s">
        <v>3904</v>
      </c>
      <c r="S2066" s="122">
        <v>0.08</v>
      </c>
      <c r="T2066" s="122" t="s">
        <v>1619</v>
      </c>
    </row>
    <row r="2067" spans="7:20" s="145" customFormat="1" hidden="1">
      <c r="G2067" s="152"/>
      <c r="M2067" s="114" t="s">
        <v>2572</v>
      </c>
      <c r="N2067" s="118">
        <v>1.5</v>
      </c>
      <c r="O2067" s="118">
        <v>47.5</v>
      </c>
      <c r="P2067" s="119">
        <f t="shared" si="35"/>
        <v>0.16</v>
      </c>
      <c r="Q2067" s="120" t="s">
        <v>743</v>
      </c>
      <c r="R2067" s="121" t="s">
        <v>3830</v>
      </c>
      <c r="S2067" s="122">
        <v>0.16</v>
      </c>
      <c r="T2067" s="122" t="s">
        <v>841</v>
      </c>
    </row>
    <row r="2068" spans="7:20" s="145" customFormat="1" hidden="1">
      <c r="G2068" s="152"/>
      <c r="M2068" s="114" t="s">
        <v>2573</v>
      </c>
      <c r="N2068" s="118">
        <v>0.5</v>
      </c>
      <c r="O2068" s="118">
        <v>17</v>
      </c>
      <c r="P2068" s="119">
        <f t="shared" si="35"/>
        <v>0.23</v>
      </c>
      <c r="Q2068" s="120" t="s">
        <v>30</v>
      </c>
      <c r="R2068" s="121" t="s">
        <v>4566</v>
      </c>
      <c r="S2068" s="122">
        <v>0.23</v>
      </c>
      <c r="T2068" s="122" t="s">
        <v>51</v>
      </c>
    </row>
    <row r="2069" spans="7:20" s="145" customFormat="1" hidden="1">
      <c r="G2069" s="152"/>
      <c r="M2069" s="114" t="s">
        <v>2900</v>
      </c>
      <c r="N2069" s="118">
        <v>0.5</v>
      </c>
      <c r="O2069" s="118">
        <v>7.3</v>
      </c>
      <c r="P2069" s="119">
        <f t="shared" si="35"/>
        <v>0.1</v>
      </c>
      <c r="Q2069" s="120" t="s">
        <v>30</v>
      </c>
      <c r="R2069" s="121" t="s">
        <v>3951</v>
      </c>
      <c r="S2069" s="122">
        <v>0.1</v>
      </c>
      <c r="T2069" s="122" t="s">
        <v>940</v>
      </c>
    </row>
    <row r="2070" spans="7:20" s="145" customFormat="1" hidden="1">
      <c r="G2070" s="152"/>
      <c r="M2070" s="114" t="s">
        <v>2901</v>
      </c>
      <c r="N2070" s="118">
        <v>0.5</v>
      </c>
      <c r="O2070" s="118">
        <v>6.9</v>
      </c>
      <c r="P2070" s="119">
        <f t="shared" si="35"/>
        <v>0.04</v>
      </c>
      <c r="Q2070" s="120" t="s">
        <v>30</v>
      </c>
      <c r="R2070" s="121" t="s">
        <v>4563</v>
      </c>
      <c r="S2070" s="122">
        <v>0.04</v>
      </c>
      <c r="T2070" s="122" t="s">
        <v>364</v>
      </c>
    </row>
    <row r="2071" spans="7:20" s="145" customFormat="1" hidden="1">
      <c r="G2071" s="152"/>
      <c r="M2071" s="114" t="s">
        <v>2902</v>
      </c>
      <c r="N2071" s="118">
        <v>0.6</v>
      </c>
      <c r="O2071" s="118">
        <v>8.8000000000000007</v>
      </c>
      <c r="P2071" s="119">
        <f t="shared" si="35"/>
        <v>0.23</v>
      </c>
      <c r="Q2071" s="120" t="s">
        <v>30</v>
      </c>
      <c r="R2071" s="121" t="s">
        <v>3956</v>
      </c>
      <c r="S2071" s="122">
        <v>0.23</v>
      </c>
      <c r="T2071" s="122" t="s">
        <v>304</v>
      </c>
    </row>
    <row r="2072" spans="7:20" s="145" customFormat="1" hidden="1">
      <c r="G2072" s="152"/>
      <c r="M2072" s="114" t="s">
        <v>3118</v>
      </c>
      <c r="N2072" s="118">
        <v>0.5</v>
      </c>
      <c r="O2072" s="118">
        <v>8.3000000000000007</v>
      </c>
      <c r="P2072" s="119">
        <f t="shared" si="35"/>
        <v>0.06</v>
      </c>
      <c r="Q2072" s="120" t="s">
        <v>30</v>
      </c>
      <c r="R2072" s="121" t="s">
        <v>4295</v>
      </c>
      <c r="S2072" s="122">
        <v>0.06</v>
      </c>
      <c r="T2072" s="122" t="s">
        <v>1619</v>
      </c>
    </row>
    <row r="2073" spans="7:20" s="145" customFormat="1" hidden="1">
      <c r="G2073" s="152"/>
      <c r="M2073" s="114" t="s">
        <v>3124</v>
      </c>
      <c r="N2073" s="118">
        <v>0.5</v>
      </c>
      <c r="O2073" s="118">
        <v>17.899999999999999</v>
      </c>
      <c r="P2073" s="119">
        <f t="shared" si="35"/>
        <v>0.06</v>
      </c>
      <c r="Q2073" s="120" t="s">
        <v>30</v>
      </c>
      <c r="R2073" s="121" t="s">
        <v>4301</v>
      </c>
      <c r="S2073" s="122">
        <v>0.06</v>
      </c>
      <c r="T2073" s="122" t="s">
        <v>1619</v>
      </c>
    </row>
    <row r="2074" spans="7:20" s="145" customFormat="1" hidden="1">
      <c r="G2074" s="152"/>
      <c r="M2074" s="114" t="s">
        <v>3012</v>
      </c>
      <c r="N2074" s="118">
        <v>0.6</v>
      </c>
      <c r="O2074" s="118">
        <v>9.6</v>
      </c>
      <c r="P2074" s="119">
        <f t="shared" si="35"/>
        <v>0.06</v>
      </c>
      <c r="Q2074" s="120" t="s">
        <v>30</v>
      </c>
      <c r="R2074" s="121" t="s">
        <v>4328</v>
      </c>
      <c r="S2074" s="122">
        <v>0.06</v>
      </c>
      <c r="T2074" s="122" t="s">
        <v>1619</v>
      </c>
    </row>
    <row r="2075" spans="7:20" s="145" customFormat="1" hidden="1">
      <c r="G2075" s="152"/>
      <c r="M2075" s="114" t="s">
        <v>2911</v>
      </c>
      <c r="N2075" s="118">
        <v>0.5</v>
      </c>
      <c r="O2075" s="118">
        <v>9</v>
      </c>
      <c r="P2075" s="119">
        <f t="shared" si="35"/>
        <v>0.12</v>
      </c>
      <c r="Q2075" s="120" t="s">
        <v>30</v>
      </c>
      <c r="R2075" s="121" t="s">
        <v>4548</v>
      </c>
      <c r="S2075" s="122">
        <v>0.12</v>
      </c>
      <c r="T2075" s="122" t="s">
        <v>2312</v>
      </c>
    </row>
    <row r="2076" spans="7:20" s="145" customFormat="1" hidden="1">
      <c r="G2076" s="152"/>
      <c r="M2076" s="114" t="s">
        <v>2812</v>
      </c>
      <c r="N2076" s="118">
        <v>0.5</v>
      </c>
      <c r="O2076" s="118">
        <v>8.3000000000000007</v>
      </c>
      <c r="P2076" s="119">
        <f t="shared" si="35"/>
        <v>0.08</v>
      </c>
      <c r="Q2076" s="120" t="s">
        <v>30</v>
      </c>
      <c r="R2076" s="121" t="s">
        <v>4295</v>
      </c>
      <c r="S2076" s="120">
        <v>0.08</v>
      </c>
      <c r="T2076" s="120" t="s">
        <v>2803</v>
      </c>
    </row>
    <row r="2077" spans="7:20" s="145" customFormat="1" hidden="1">
      <c r="G2077" s="152"/>
      <c r="M2077" s="114" t="s">
        <v>2813</v>
      </c>
      <c r="N2077" s="118">
        <v>0.5</v>
      </c>
      <c r="O2077" s="118">
        <v>7.9</v>
      </c>
      <c r="P2077" s="119">
        <f t="shared" si="35"/>
        <v>0.11</v>
      </c>
      <c r="Q2077" s="120" t="s">
        <v>30</v>
      </c>
      <c r="R2077" s="121" t="s">
        <v>3952</v>
      </c>
      <c r="S2077" s="122">
        <v>0.11</v>
      </c>
      <c r="T2077" s="122" t="s">
        <v>647</v>
      </c>
    </row>
    <row r="2078" spans="7:20" s="145" customFormat="1" hidden="1">
      <c r="G2078" s="152"/>
      <c r="M2078" s="114" t="s">
        <v>2814</v>
      </c>
      <c r="N2078" s="118">
        <v>0.5</v>
      </c>
      <c r="O2078" s="118">
        <v>5.9</v>
      </c>
      <c r="P2078" s="119">
        <f t="shared" si="35"/>
        <v>0.05</v>
      </c>
      <c r="Q2078" s="120" t="s">
        <v>30</v>
      </c>
      <c r="R2078" s="121" t="s">
        <v>3772</v>
      </c>
      <c r="S2078" s="122">
        <v>0.05</v>
      </c>
      <c r="T2078" s="122" t="s">
        <v>343</v>
      </c>
    </row>
    <row r="2079" spans="7:20" s="145" customFormat="1" hidden="1">
      <c r="G2079" s="152"/>
      <c r="M2079" s="114" t="s">
        <v>2815</v>
      </c>
      <c r="N2079" s="118">
        <v>0.5</v>
      </c>
      <c r="O2079" s="118">
        <v>5.7</v>
      </c>
      <c r="P2079" s="119">
        <f t="shared" si="35"/>
        <v>0.05</v>
      </c>
      <c r="Q2079" s="120" t="s">
        <v>30</v>
      </c>
      <c r="R2079" s="121" t="s">
        <v>4540</v>
      </c>
      <c r="S2079" s="120">
        <v>0.05</v>
      </c>
      <c r="T2079" s="120" t="s">
        <v>343</v>
      </c>
    </row>
    <row r="2080" spans="7:20" s="145" customFormat="1" hidden="1">
      <c r="G2080" s="152"/>
      <c r="M2080" s="114" t="s">
        <v>2816</v>
      </c>
      <c r="N2080" s="118">
        <v>1.9</v>
      </c>
      <c r="O2080" s="118">
        <v>15.2</v>
      </c>
      <c r="P2080" s="119">
        <f t="shared" si="35"/>
        <v>0.05</v>
      </c>
      <c r="Q2080" s="122" t="s">
        <v>172</v>
      </c>
      <c r="R2080" s="121" t="s">
        <v>4473</v>
      </c>
      <c r="S2080" s="120">
        <v>0.05</v>
      </c>
      <c r="T2080" s="120" t="s">
        <v>343</v>
      </c>
    </row>
    <row r="2081" spans="7:20" s="145" customFormat="1" hidden="1">
      <c r="G2081" s="152"/>
      <c r="M2081" s="114" t="s">
        <v>2817</v>
      </c>
      <c r="N2081" s="118">
        <v>28.2</v>
      </c>
      <c r="O2081" s="118">
        <v>0</v>
      </c>
      <c r="P2081" s="119">
        <f t="shared" si="35"/>
        <v>0.14000000000000001</v>
      </c>
      <c r="Q2081" s="122" t="s">
        <v>438</v>
      </c>
      <c r="R2081" s="121" t="s">
        <v>4075</v>
      </c>
      <c r="S2081" s="122">
        <v>0.14000000000000001</v>
      </c>
      <c r="T2081" s="122" t="s">
        <v>841</v>
      </c>
    </row>
    <row r="2082" spans="7:20" s="145" customFormat="1" hidden="1">
      <c r="G2082" s="152"/>
      <c r="M2082" s="114" t="s">
        <v>2818</v>
      </c>
      <c r="N2082" s="118">
        <v>16.399999999999999</v>
      </c>
      <c r="O2082" s="118">
        <v>0</v>
      </c>
      <c r="P2082" s="119">
        <f t="shared" si="35"/>
        <v>0.09</v>
      </c>
      <c r="Q2082" s="122" t="s">
        <v>647</v>
      </c>
      <c r="R2082" s="121" t="s">
        <v>4565</v>
      </c>
      <c r="S2082" s="122">
        <v>0.09</v>
      </c>
      <c r="T2082" s="122" t="s">
        <v>940</v>
      </c>
    </row>
    <row r="2083" spans="7:20" s="145" customFormat="1" hidden="1">
      <c r="G2083" s="152"/>
      <c r="M2083" s="114" t="s">
        <v>2915</v>
      </c>
      <c r="N2083" s="118">
        <v>27.4</v>
      </c>
      <c r="O2083" s="118">
        <v>0</v>
      </c>
      <c r="P2083" s="119">
        <f t="shared" si="35"/>
        <v>0.04</v>
      </c>
      <c r="Q2083" s="122" t="s">
        <v>424</v>
      </c>
      <c r="R2083" s="121" t="s">
        <v>4270</v>
      </c>
      <c r="S2083" s="120">
        <v>0.04</v>
      </c>
      <c r="T2083" s="120" t="s">
        <v>343</v>
      </c>
    </row>
    <row r="2084" spans="7:20" s="145" customFormat="1" hidden="1">
      <c r="G2084" s="152"/>
      <c r="M2084" s="114" t="s">
        <v>3026</v>
      </c>
      <c r="N2084" s="118">
        <v>0.2</v>
      </c>
      <c r="O2084" s="118">
        <v>11.6</v>
      </c>
      <c r="P2084" s="119">
        <f t="shared" si="35"/>
        <v>0.06</v>
      </c>
      <c r="Q2084" s="120" t="s">
        <v>30</v>
      </c>
      <c r="R2084" s="121" t="s">
        <v>4333</v>
      </c>
      <c r="S2084" s="122">
        <v>0.06</v>
      </c>
      <c r="T2084" s="122" t="s">
        <v>956</v>
      </c>
    </row>
    <row r="2085" spans="7:20" s="145" customFormat="1" hidden="1">
      <c r="G2085" s="152"/>
      <c r="M2085" s="114" t="s">
        <v>3027</v>
      </c>
      <c r="N2085" s="118">
        <v>1.3</v>
      </c>
      <c r="O2085" s="118">
        <v>11.8</v>
      </c>
      <c r="P2085" s="119">
        <f t="shared" si="35"/>
        <v>0.11</v>
      </c>
      <c r="Q2085" s="120" t="s">
        <v>30</v>
      </c>
      <c r="R2085" s="121" t="s">
        <v>4557</v>
      </c>
      <c r="S2085" s="122">
        <v>0.11</v>
      </c>
      <c r="T2085" s="122" t="s">
        <v>2312</v>
      </c>
    </row>
    <row r="2086" spans="7:20" s="145" customFormat="1" hidden="1">
      <c r="G2086" s="152"/>
      <c r="M2086" s="114" t="s">
        <v>3028</v>
      </c>
      <c r="N2086" s="118">
        <v>0.9</v>
      </c>
      <c r="O2086" s="118">
        <v>7.7</v>
      </c>
      <c r="P2086" s="119">
        <f t="shared" si="35"/>
        <v>0.08</v>
      </c>
      <c r="Q2086" s="120" t="s">
        <v>147</v>
      </c>
      <c r="R2086" s="121" t="s">
        <v>3952</v>
      </c>
      <c r="S2086" s="122">
        <v>0.08</v>
      </c>
      <c r="T2086" s="122" t="s">
        <v>940</v>
      </c>
    </row>
    <row r="2087" spans="7:20" s="145" customFormat="1" hidden="1">
      <c r="G2087" s="152"/>
      <c r="M2087" s="114" t="s">
        <v>3029</v>
      </c>
      <c r="N2087" s="118">
        <v>0.6</v>
      </c>
      <c r="O2087" s="120">
        <v>6.8</v>
      </c>
      <c r="P2087" s="119">
        <f t="shared" si="35"/>
        <v>0.21</v>
      </c>
      <c r="Q2087" s="120" t="s">
        <v>30</v>
      </c>
      <c r="R2087" s="121" t="s">
        <v>3951</v>
      </c>
      <c r="S2087" s="122">
        <v>0.21</v>
      </c>
      <c r="T2087" s="122" t="s">
        <v>304</v>
      </c>
    </row>
    <row r="2088" spans="7:20" s="145" customFormat="1" hidden="1">
      <c r="G2088" s="152"/>
      <c r="M2088" s="114" t="s">
        <v>3030</v>
      </c>
      <c r="N2088" s="118">
        <v>0.4</v>
      </c>
      <c r="O2088" s="120">
        <v>4.0999999999999996</v>
      </c>
      <c r="P2088" s="119">
        <f t="shared" si="35"/>
        <v>0.2</v>
      </c>
      <c r="Q2088" s="120" t="s">
        <v>147</v>
      </c>
      <c r="R2088" s="121" t="s">
        <v>4544</v>
      </c>
      <c r="S2088" s="122">
        <v>0.2</v>
      </c>
      <c r="T2088" s="122" t="s">
        <v>304</v>
      </c>
    </row>
    <row r="2089" spans="7:20" s="145" customFormat="1" hidden="1">
      <c r="G2089" s="152"/>
      <c r="M2089" s="114" t="s">
        <v>3031</v>
      </c>
      <c r="N2089" s="118">
        <v>18.8</v>
      </c>
      <c r="O2089" s="118">
        <v>0</v>
      </c>
      <c r="P2089" s="119">
        <f t="shared" si="35"/>
        <v>0.08</v>
      </c>
      <c r="Q2089" s="120" t="s">
        <v>466</v>
      </c>
      <c r="R2089" s="121" t="s">
        <v>4323</v>
      </c>
      <c r="S2089" s="122">
        <v>0.08</v>
      </c>
      <c r="T2089" s="122" t="s">
        <v>710</v>
      </c>
    </row>
    <row r="2090" spans="7:20" s="145" customFormat="1" hidden="1">
      <c r="G2090" s="152"/>
      <c r="M2090" s="114" t="s">
        <v>3032</v>
      </c>
      <c r="N2090" s="118">
        <v>18.3</v>
      </c>
      <c r="O2090" s="118">
        <v>0</v>
      </c>
      <c r="P2090" s="119">
        <f t="shared" si="35"/>
        <v>0.1</v>
      </c>
      <c r="Q2090" s="122" t="s">
        <v>719</v>
      </c>
      <c r="R2090" s="121" t="s">
        <v>4560</v>
      </c>
      <c r="S2090" s="122">
        <v>0.1</v>
      </c>
      <c r="T2090" s="122" t="s">
        <v>56</v>
      </c>
    </row>
    <row r="2091" spans="7:20" s="145" customFormat="1" hidden="1">
      <c r="G2091" s="152"/>
      <c r="M2091" s="114" t="s">
        <v>3033</v>
      </c>
      <c r="N2091" s="118">
        <v>6.9</v>
      </c>
      <c r="O2091" s="118">
        <v>60.7</v>
      </c>
      <c r="P2091" s="119">
        <f t="shared" si="35"/>
        <v>0.2</v>
      </c>
      <c r="Q2091" s="120" t="s">
        <v>147</v>
      </c>
      <c r="R2091" s="121" t="s">
        <v>4525</v>
      </c>
      <c r="S2091" s="122">
        <v>0.2</v>
      </c>
      <c r="T2091" s="122" t="s">
        <v>575</v>
      </c>
    </row>
    <row r="2092" spans="7:20" s="145" customFormat="1" hidden="1">
      <c r="G2092" s="152"/>
      <c r="M2092" s="114" t="s">
        <v>3034</v>
      </c>
      <c r="N2092" s="118">
        <v>9</v>
      </c>
      <c r="O2092" s="118">
        <v>59.3</v>
      </c>
      <c r="P2092" s="119">
        <f t="shared" si="35"/>
        <v>7.0000000000000007E-2</v>
      </c>
      <c r="Q2092" s="120" t="s">
        <v>147</v>
      </c>
      <c r="R2092" s="121" t="s">
        <v>4526</v>
      </c>
      <c r="S2092" s="122">
        <v>7.0000000000000007E-2</v>
      </c>
      <c r="T2092" s="122" t="s">
        <v>647</v>
      </c>
    </row>
    <row r="2093" spans="7:20" s="145" customFormat="1" hidden="1">
      <c r="G2093" s="152"/>
      <c r="M2093" s="114" t="s">
        <v>2925</v>
      </c>
      <c r="N2093" s="118">
        <v>20.6</v>
      </c>
      <c r="O2093" s="120" t="s">
        <v>147</v>
      </c>
      <c r="P2093" s="119">
        <f t="shared" si="35"/>
        <v>0.05</v>
      </c>
      <c r="Q2093" s="122" t="s">
        <v>245</v>
      </c>
      <c r="R2093" s="120" t="s">
        <v>147</v>
      </c>
      <c r="S2093" s="122">
        <v>0.05</v>
      </c>
      <c r="T2093" s="122" t="s">
        <v>710</v>
      </c>
    </row>
    <row r="2094" spans="7:20" s="145" customFormat="1" hidden="1">
      <c r="G2094" s="152"/>
      <c r="M2094" s="114" t="s">
        <v>2926</v>
      </c>
      <c r="N2094" s="118">
        <v>14.6</v>
      </c>
      <c r="O2094" s="118">
        <v>1.3</v>
      </c>
      <c r="P2094" s="119">
        <f t="shared" si="35"/>
        <v>0.1</v>
      </c>
      <c r="Q2094" s="122" t="s">
        <v>2093</v>
      </c>
      <c r="R2094" s="121" t="s">
        <v>4374</v>
      </c>
      <c r="S2094" s="122">
        <v>0.1</v>
      </c>
      <c r="T2094" s="122" t="s">
        <v>166</v>
      </c>
    </row>
    <row r="2095" spans="7:20" s="145" customFormat="1" hidden="1">
      <c r="G2095" s="152"/>
      <c r="M2095" s="114" t="s">
        <v>2927</v>
      </c>
      <c r="N2095" s="118">
        <v>12.9</v>
      </c>
      <c r="O2095" s="118">
        <v>1.1000000000000001</v>
      </c>
      <c r="P2095" s="119">
        <f t="shared" si="35"/>
        <v>0.1</v>
      </c>
      <c r="Q2095" s="122" t="s">
        <v>2928</v>
      </c>
      <c r="R2095" s="121" t="s">
        <v>3849</v>
      </c>
      <c r="S2095" s="122">
        <v>0.1</v>
      </c>
      <c r="T2095" s="122" t="s">
        <v>166</v>
      </c>
    </row>
    <row r="2096" spans="7:20" s="145" customFormat="1" hidden="1">
      <c r="G2096" s="152"/>
      <c r="M2096" s="114" t="s">
        <v>2831</v>
      </c>
      <c r="N2096" s="118">
        <v>9.9</v>
      </c>
      <c r="O2096" s="118">
        <v>25.7</v>
      </c>
      <c r="P2096" s="119">
        <f t="shared" si="35"/>
        <v>0.1</v>
      </c>
      <c r="Q2096" s="122" t="s">
        <v>1800</v>
      </c>
      <c r="R2096" s="121" t="s">
        <v>3909</v>
      </c>
      <c r="S2096" s="122">
        <v>0.1</v>
      </c>
      <c r="T2096" s="122" t="s">
        <v>166</v>
      </c>
    </row>
    <row r="2097" spans="7:20" s="145" customFormat="1" hidden="1">
      <c r="G2097" s="152"/>
      <c r="M2097" s="114" t="s">
        <v>2732</v>
      </c>
      <c r="N2097" s="118">
        <v>47.9</v>
      </c>
      <c r="O2097" s="118">
        <v>0.2</v>
      </c>
      <c r="P2097" s="119">
        <f t="shared" si="35"/>
        <v>0.03</v>
      </c>
      <c r="Q2097" s="122" t="s">
        <v>1190</v>
      </c>
      <c r="R2097" s="121" t="s">
        <v>4527</v>
      </c>
      <c r="S2097" s="122">
        <v>0.03</v>
      </c>
      <c r="T2097" s="122" t="s">
        <v>2803</v>
      </c>
    </row>
    <row r="2098" spans="7:20" s="145" customFormat="1" hidden="1">
      <c r="G2098" s="152"/>
      <c r="M2098" s="114" t="s">
        <v>2733</v>
      </c>
      <c r="N2098" s="118">
        <v>25.1</v>
      </c>
      <c r="O2098" s="118">
        <v>0</v>
      </c>
      <c r="P2098" s="119">
        <f t="shared" si="35"/>
        <v>0.1</v>
      </c>
      <c r="Q2098" s="122" t="s">
        <v>2975</v>
      </c>
      <c r="R2098" s="121" t="s">
        <v>4404</v>
      </c>
      <c r="S2098" s="122">
        <v>0.1</v>
      </c>
      <c r="T2098" s="122" t="s">
        <v>166</v>
      </c>
    </row>
    <row r="2099" spans="7:20" s="145" customFormat="1" hidden="1">
      <c r="G2099" s="152"/>
      <c r="M2099" s="114" t="s">
        <v>2617</v>
      </c>
      <c r="N2099" s="118">
        <v>27.4</v>
      </c>
      <c r="O2099" s="118">
        <v>0</v>
      </c>
      <c r="P2099" s="119">
        <f t="shared" si="35"/>
        <v>0.1</v>
      </c>
      <c r="Q2099" s="122" t="s">
        <v>405</v>
      </c>
      <c r="R2099" s="121" t="s">
        <v>3897</v>
      </c>
      <c r="S2099" s="122">
        <v>0.1</v>
      </c>
      <c r="T2099" s="122" t="s">
        <v>166</v>
      </c>
    </row>
    <row r="2100" spans="7:20" s="145" customFormat="1" hidden="1">
      <c r="G2100" s="152"/>
      <c r="M2100" s="114" t="s">
        <v>2735</v>
      </c>
      <c r="N2100" s="118">
        <v>19.100000000000001</v>
      </c>
      <c r="O2100" s="118">
        <v>0</v>
      </c>
      <c r="P2100" s="119">
        <f t="shared" si="35"/>
        <v>0.1</v>
      </c>
      <c r="Q2100" s="122" t="s">
        <v>160</v>
      </c>
      <c r="R2100" s="121" t="s">
        <v>4405</v>
      </c>
      <c r="S2100" s="120">
        <v>0.1</v>
      </c>
      <c r="T2100" s="120" t="s">
        <v>166</v>
      </c>
    </row>
    <row r="2101" spans="7:20" s="145" customFormat="1" hidden="1">
      <c r="G2101" s="152"/>
      <c r="M2101" s="114" t="s">
        <v>2835</v>
      </c>
      <c r="N2101" s="118">
        <v>17.600000000000001</v>
      </c>
      <c r="O2101" s="118">
        <v>0</v>
      </c>
      <c r="P2101" s="119">
        <f t="shared" si="35"/>
        <v>0.1</v>
      </c>
      <c r="Q2101" s="122" t="s">
        <v>539</v>
      </c>
      <c r="R2101" s="121" t="s">
        <v>4556</v>
      </c>
      <c r="S2101" s="122">
        <v>0.1</v>
      </c>
      <c r="T2101" s="122" t="s">
        <v>166</v>
      </c>
    </row>
    <row r="2102" spans="7:20" s="145" customFormat="1" hidden="1">
      <c r="G2102" s="152"/>
      <c r="M2102" s="114" t="s">
        <v>2836</v>
      </c>
      <c r="N2102" s="118">
        <v>24.6</v>
      </c>
      <c r="O2102" s="118">
        <v>0</v>
      </c>
      <c r="P2102" s="119">
        <f t="shared" si="35"/>
        <v>0.1</v>
      </c>
      <c r="Q2102" s="122" t="s">
        <v>2000</v>
      </c>
      <c r="R2102" s="121" t="s">
        <v>4404</v>
      </c>
      <c r="S2102" s="122">
        <v>0.1</v>
      </c>
      <c r="T2102" s="122" t="s">
        <v>166</v>
      </c>
    </row>
    <row r="2103" spans="7:20" s="145" customFormat="1" hidden="1">
      <c r="G2103" s="152"/>
      <c r="M2103" s="114" t="s">
        <v>2739</v>
      </c>
      <c r="N2103" s="118">
        <v>20.9</v>
      </c>
      <c r="O2103" s="118">
        <v>0</v>
      </c>
      <c r="P2103" s="119">
        <f t="shared" si="35"/>
        <v>0.1</v>
      </c>
      <c r="Q2103" s="122" t="s">
        <v>493</v>
      </c>
      <c r="R2103" s="121" t="s">
        <v>4453</v>
      </c>
      <c r="S2103" s="122">
        <v>0.1</v>
      </c>
      <c r="T2103" s="122" t="s">
        <v>166</v>
      </c>
    </row>
    <row r="2104" spans="7:20" s="145" customFormat="1" hidden="1">
      <c r="G2104" s="152"/>
      <c r="M2104" s="114" t="s">
        <v>2740</v>
      </c>
      <c r="N2104" s="118">
        <v>20.100000000000001</v>
      </c>
      <c r="O2104" s="118">
        <v>0</v>
      </c>
      <c r="P2104" s="119">
        <f t="shared" si="35"/>
        <v>0.09</v>
      </c>
      <c r="Q2104" s="122" t="s">
        <v>72</v>
      </c>
      <c r="R2104" s="121" t="s">
        <v>4278</v>
      </c>
      <c r="S2104" s="122">
        <v>0.09</v>
      </c>
      <c r="T2104" s="122" t="s">
        <v>841</v>
      </c>
    </row>
    <row r="2105" spans="7:20" s="145" customFormat="1" hidden="1">
      <c r="G2105" s="152"/>
      <c r="M2105" s="114" t="s">
        <v>2741</v>
      </c>
      <c r="N2105" s="118">
        <v>17.3</v>
      </c>
      <c r="O2105" s="118">
        <v>0</v>
      </c>
      <c r="P2105" s="119">
        <f t="shared" si="35"/>
        <v>0.1</v>
      </c>
      <c r="Q2105" s="122" t="s">
        <v>422</v>
      </c>
      <c r="R2105" s="121" t="s">
        <v>4278</v>
      </c>
      <c r="S2105" s="122">
        <v>0.1</v>
      </c>
      <c r="T2105" s="122" t="s">
        <v>166</v>
      </c>
    </row>
    <row r="2106" spans="7:20" s="145" customFormat="1" hidden="1">
      <c r="G2106" s="152"/>
      <c r="M2106" s="114" t="s">
        <v>2742</v>
      </c>
      <c r="N2106" s="118">
        <v>27.9</v>
      </c>
      <c r="O2106" s="118">
        <v>0</v>
      </c>
      <c r="P2106" s="119">
        <f t="shared" si="35"/>
        <v>0.1</v>
      </c>
      <c r="Q2106" s="122" t="s">
        <v>666</v>
      </c>
      <c r="R2106" s="121" t="s">
        <v>4136</v>
      </c>
      <c r="S2106" s="122">
        <v>0.1</v>
      </c>
      <c r="T2106" s="122" t="s">
        <v>166</v>
      </c>
    </row>
    <row r="2107" spans="7:20" s="145" customFormat="1" hidden="1">
      <c r="G2107" s="152"/>
      <c r="M2107" s="114" t="s">
        <v>2743</v>
      </c>
      <c r="N2107" s="118">
        <v>21.3</v>
      </c>
      <c r="O2107" s="118">
        <v>0</v>
      </c>
      <c r="P2107" s="119">
        <f t="shared" si="35"/>
        <v>0.1</v>
      </c>
      <c r="Q2107" s="122" t="s">
        <v>663</v>
      </c>
      <c r="R2107" s="121" t="s">
        <v>4537</v>
      </c>
      <c r="S2107" s="122">
        <v>0.1</v>
      </c>
      <c r="T2107" s="122" t="s">
        <v>166</v>
      </c>
    </row>
    <row r="2108" spans="7:20" s="145" customFormat="1" hidden="1">
      <c r="G2108" s="152"/>
      <c r="M2108" s="114" t="s">
        <v>2627</v>
      </c>
      <c r="N2108" s="118">
        <v>36.200000000000003</v>
      </c>
      <c r="O2108" s="118">
        <v>0</v>
      </c>
      <c r="P2108" s="119">
        <f t="shared" si="35"/>
        <v>0.1</v>
      </c>
      <c r="Q2108" s="122" t="s">
        <v>2628</v>
      </c>
      <c r="R2108" s="121" t="s">
        <v>4528</v>
      </c>
      <c r="S2108" s="122">
        <v>0.1</v>
      </c>
      <c r="T2108" s="122" t="s">
        <v>166</v>
      </c>
    </row>
    <row r="2109" spans="7:20" s="145" customFormat="1" hidden="1">
      <c r="G2109" s="152"/>
      <c r="M2109" s="114" t="s">
        <v>2629</v>
      </c>
      <c r="N2109" s="118">
        <v>30.8</v>
      </c>
      <c r="O2109" s="118">
        <v>0</v>
      </c>
      <c r="P2109" s="119">
        <f t="shared" si="35"/>
        <v>0.1</v>
      </c>
      <c r="Q2109" s="122" t="s">
        <v>332</v>
      </c>
      <c r="R2109" s="121" t="s">
        <v>4121</v>
      </c>
      <c r="S2109" s="122">
        <v>0.1</v>
      </c>
      <c r="T2109" s="122" t="s">
        <v>166</v>
      </c>
    </row>
    <row r="2110" spans="7:20" s="145" customFormat="1" hidden="1">
      <c r="G2110" s="152"/>
      <c r="M2110" s="114" t="s">
        <v>2630</v>
      </c>
      <c r="N2110" s="118">
        <v>31.7</v>
      </c>
      <c r="O2110" s="118">
        <v>0</v>
      </c>
      <c r="P2110" s="119">
        <f t="shared" si="35"/>
        <v>0.1</v>
      </c>
      <c r="Q2110" s="122" t="s">
        <v>2472</v>
      </c>
      <c r="R2110" s="121" t="s">
        <v>4121</v>
      </c>
      <c r="S2110" s="122">
        <v>0.1</v>
      </c>
      <c r="T2110" s="122" t="s">
        <v>166</v>
      </c>
    </row>
    <row r="2111" spans="7:20" s="145" customFormat="1" hidden="1">
      <c r="G2111" s="152"/>
      <c r="M2111" s="114" t="s">
        <v>2631</v>
      </c>
      <c r="N2111" s="118">
        <v>34.1</v>
      </c>
      <c r="O2111" s="118">
        <v>0</v>
      </c>
      <c r="P2111" s="119">
        <f t="shared" si="35"/>
        <v>0.1</v>
      </c>
      <c r="Q2111" s="122" t="s">
        <v>283</v>
      </c>
      <c r="R2111" s="121" t="s">
        <v>3911</v>
      </c>
      <c r="S2111" s="122">
        <v>0.1</v>
      </c>
      <c r="T2111" s="122" t="s">
        <v>166</v>
      </c>
    </row>
    <row r="2112" spans="7:20" s="145" customFormat="1" hidden="1">
      <c r="G2112" s="152"/>
      <c r="M2112" s="114" t="s">
        <v>2949</v>
      </c>
      <c r="N2112" s="118">
        <v>33.6</v>
      </c>
      <c r="O2112" s="118">
        <v>0</v>
      </c>
      <c r="P2112" s="119">
        <f t="shared" si="35"/>
        <v>0.1</v>
      </c>
      <c r="Q2112" s="122" t="s">
        <v>254</v>
      </c>
      <c r="R2112" s="121" t="s">
        <v>4417</v>
      </c>
      <c r="S2112" s="122">
        <v>0.1</v>
      </c>
      <c r="T2112" s="122" t="s">
        <v>166</v>
      </c>
    </row>
    <row r="2113" spans="7:20" s="145" customFormat="1" hidden="1">
      <c r="G2113" s="152"/>
      <c r="M2113" s="114" t="s">
        <v>2950</v>
      </c>
      <c r="N2113" s="118">
        <v>21.4</v>
      </c>
      <c r="O2113" s="118">
        <v>0</v>
      </c>
      <c r="P2113" s="119">
        <f t="shared" si="35"/>
        <v>0.1</v>
      </c>
      <c r="Q2113" s="122" t="s">
        <v>661</v>
      </c>
      <c r="R2113" s="121" t="s">
        <v>3934</v>
      </c>
      <c r="S2113" s="122">
        <v>0.1</v>
      </c>
      <c r="T2113" s="122" t="s">
        <v>166</v>
      </c>
    </row>
    <row r="2114" spans="7:20" s="145" customFormat="1" hidden="1">
      <c r="G2114" s="152"/>
      <c r="M2114" s="114" t="s">
        <v>2951</v>
      </c>
      <c r="N2114" s="118">
        <v>20.5</v>
      </c>
      <c r="O2114" s="118">
        <v>0</v>
      </c>
      <c r="P2114" s="119">
        <f t="shared" si="35"/>
        <v>0.1</v>
      </c>
      <c r="Q2114" s="122" t="s">
        <v>217</v>
      </c>
      <c r="R2114" s="121" t="s">
        <v>4249</v>
      </c>
      <c r="S2114" s="122">
        <v>0.1</v>
      </c>
      <c r="T2114" s="122" t="s">
        <v>166</v>
      </c>
    </row>
    <row r="2115" spans="7:20" s="145" customFormat="1" hidden="1">
      <c r="G2115" s="152"/>
      <c r="M2115" s="114" t="s">
        <v>2952</v>
      </c>
      <c r="N2115" s="118">
        <v>30</v>
      </c>
      <c r="O2115" s="118">
        <v>0</v>
      </c>
      <c r="P2115" s="119">
        <f t="shared" si="35"/>
        <v>0.1</v>
      </c>
      <c r="Q2115" s="122" t="s">
        <v>283</v>
      </c>
      <c r="R2115" s="121" t="s">
        <v>3969</v>
      </c>
      <c r="S2115" s="122">
        <v>0.1</v>
      </c>
      <c r="T2115" s="122" t="s">
        <v>166</v>
      </c>
    </row>
    <row r="2116" spans="7:20" s="145" customFormat="1" hidden="1">
      <c r="G2116" s="152"/>
      <c r="M2116" s="114" t="s">
        <v>2953</v>
      </c>
      <c r="N2116" s="118">
        <v>29.7</v>
      </c>
      <c r="O2116" s="118">
        <v>0</v>
      </c>
      <c r="P2116" s="119">
        <f t="shared" si="35"/>
        <v>0.1</v>
      </c>
      <c r="Q2116" s="122" t="s">
        <v>452</v>
      </c>
      <c r="R2116" s="121" t="s">
        <v>22</v>
      </c>
      <c r="S2116" s="122">
        <v>0.1</v>
      </c>
      <c r="T2116" s="122" t="s">
        <v>166</v>
      </c>
    </row>
    <row r="2117" spans="7:20" s="145" customFormat="1" hidden="1">
      <c r="G2117" s="152"/>
      <c r="M2117" s="114" t="s">
        <v>3173</v>
      </c>
      <c r="N2117" s="118">
        <v>14.2</v>
      </c>
      <c r="O2117" s="118">
        <v>0</v>
      </c>
      <c r="P2117" s="119">
        <f t="shared" si="35"/>
        <v>0.1</v>
      </c>
      <c r="Q2117" s="122" t="s">
        <v>3174</v>
      </c>
      <c r="R2117" s="121" t="s">
        <v>4529</v>
      </c>
      <c r="S2117" s="122">
        <v>0.1</v>
      </c>
      <c r="T2117" s="122" t="s">
        <v>166</v>
      </c>
    </row>
    <row r="2118" spans="7:20" s="145" customFormat="1" hidden="1">
      <c r="G2118" s="152"/>
      <c r="M2118" s="114" t="s">
        <v>3067</v>
      </c>
      <c r="N2118" s="118">
        <v>10.1</v>
      </c>
      <c r="O2118" s="118">
        <v>0</v>
      </c>
      <c r="P2118" s="119">
        <f t="shared" si="35"/>
        <v>0.1</v>
      </c>
      <c r="Q2118" s="122" t="s">
        <v>3068</v>
      </c>
      <c r="R2118" s="121" t="s">
        <v>4530</v>
      </c>
      <c r="S2118" s="122">
        <v>0.1</v>
      </c>
      <c r="T2118" s="122" t="s">
        <v>166</v>
      </c>
    </row>
    <row r="2119" spans="7:20" s="145" customFormat="1" hidden="1">
      <c r="G2119" s="152"/>
      <c r="M2119" s="114" t="s">
        <v>3061</v>
      </c>
      <c r="N2119" s="118">
        <v>7.1</v>
      </c>
      <c r="O2119" s="118">
        <v>0</v>
      </c>
      <c r="P2119" s="119">
        <f t="shared" si="35"/>
        <v>0.1</v>
      </c>
      <c r="Q2119" s="120" t="s">
        <v>147</v>
      </c>
      <c r="R2119" s="121" t="s">
        <v>3966</v>
      </c>
      <c r="S2119" s="122">
        <v>0.1</v>
      </c>
      <c r="T2119" s="122" t="s">
        <v>166</v>
      </c>
    </row>
    <row r="2120" spans="7:20" s="145" customFormat="1" hidden="1">
      <c r="G2120" s="152"/>
      <c r="M2120" s="114" t="s">
        <v>2961</v>
      </c>
      <c r="N2120" s="118">
        <v>33.6</v>
      </c>
      <c r="O2120" s="118">
        <v>0</v>
      </c>
      <c r="P2120" s="119">
        <f t="shared" si="35"/>
        <v>0.1</v>
      </c>
      <c r="Q2120" s="122" t="s">
        <v>338</v>
      </c>
      <c r="R2120" s="121" t="s">
        <v>4467</v>
      </c>
      <c r="S2120" s="122">
        <v>0.1</v>
      </c>
      <c r="T2120" s="122" t="s">
        <v>166</v>
      </c>
    </row>
    <row r="2121" spans="7:20" s="145" customFormat="1" hidden="1">
      <c r="G2121" s="152"/>
      <c r="M2121" s="114" t="s">
        <v>2962</v>
      </c>
      <c r="N2121" s="118">
        <v>33.200000000000003</v>
      </c>
      <c r="O2121" s="118">
        <v>0</v>
      </c>
      <c r="P2121" s="119">
        <f t="shared" si="35"/>
        <v>0.1</v>
      </c>
      <c r="Q2121" s="122" t="s">
        <v>670</v>
      </c>
      <c r="R2121" s="121" t="s">
        <v>4123</v>
      </c>
      <c r="S2121" s="122">
        <v>0.1</v>
      </c>
      <c r="T2121" s="122" t="s">
        <v>166</v>
      </c>
    </row>
    <row r="2122" spans="7:20" s="145" customFormat="1" hidden="1">
      <c r="G2122" s="152"/>
      <c r="M2122" s="114" t="s">
        <v>2863</v>
      </c>
      <c r="N2122" s="118">
        <v>32.1</v>
      </c>
      <c r="O2122" s="118">
        <v>0</v>
      </c>
      <c r="P2122" s="119">
        <f t="shared" ref="P2122:P2185" si="36">SUM(S2122:T2122)</f>
        <v>0.1</v>
      </c>
      <c r="Q2122" s="122" t="s">
        <v>1146</v>
      </c>
      <c r="R2122" s="121" t="s">
        <v>4468</v>
      </c>
      <c r="S2122" s="122">
        <v>0.1</v>
      </c>
      <c r="T2122" s="122" t="s">
        <v>166</v>
      </c>
    </row>
    <row r="2123" spans="7:20" s="145" customFormat="1" hidden="1">
      <c r="G2123" s="152"/>
      <c r="M2123" s="114" t="s">
        <v>2864</v>
      </c>
      <c r="N2123" s="118">
        <v>22</v>
      </c>
      <c r="O2123" s="118">
        <v>0</v>
      </c>
      <c r="P2123" s="119">
        <f t="shared" si="36"/>
        <v>0.1</v>
      </c>
      <c r="Q2123" s="122" t="s">
        <v>285</v>
      </c>
      <c r="R2123" s="121" t="s">
        <v>4249</v>
      </c>
      <c r="S2123" s="122">
        <v>0.1</v>
      </c>
      <c r="T2123" s="122" t="s">
        <v>166</v>
      </c>
    </row>
    <row r="2124" spans="7:20" s="145" customFormat="1" hidden="1">
      <c r="G2124" s="152"/>
      <c r="M2124" s="114" t="s">
        <v>2865</v>
      </c>
      <c r="N2124" s="118">
        <v>30.2</v>
      </c>
      <c r="O2124" s="118">
        <v>0</v>
      </c>
      <c r="P2124" s="119">
        <f t="shared" si="36"/>
        <v>0.1</v>
      </c>
      <c r="Q2124" s="122" t="s">
        <v>558</v>
      </c>
      <c r="R2124" s="121" t="s">
        <v>4122</v>
      </c>
      <c r="S2124" s="122">
        <v>0.1</v>
      </c>
      <c r="T2124" s="122" t="s">
        <v>166</v>
      </c>
    </row>
    <row r="2125" spans="7:20" s="145" customFormat="1" hidden="1">
      <c r="G2125" s="152"/>
      <c r="M2125" s="114" t="s">
        <v>2866</v>
      </c>
      <c r="N2125" s="118">
        <v>24.9</v>
      </c>
      <c r="O2125" s="118">
        <v>0</v>
      </c>
      <c r="P2125" s="119">
        <f t="shared" si="36"/>
        <v>0.1</v>
      </c>
      <c r="Q2125" s="122" t="s">
        <v>397</v>
      </c>
      <c r="R2125" s="121" t="s">
        <v>4503</v>
      </c>
      <c r="S2125" s="122">
        <v>0.1</v>
      </c>
      <c r="T2125" s="122" t="s">
        <v>166</v>
      </c>
    </row>
    <row r="2126" spans="7:20" s="145" customFormat="1" hidden="1">
      <c r="G2126" s="152"/>
      <c r="M2126" s="114" t="s">
        <v>2867</v>
      </c>
      <c r="N2126" s="118">
        <v>20.8</v>
      </c>
      <c r="O2126" s="118">
        <v>0</v>
      </c>
      <c r="P2126" s="119">
        <f t="shared" si="36"/>
        <v>0.1</v>
      </c>
      <c r="Q2126" s="122" t="s">
        <v>661</v>
      </c>
      <c r="R2126" s="121" t="s">
        <v>3896</v>
      </c>
      <c r="S2126" s="122">
        <v>0.1</v>
      </c>
      <c r="T2126" s="122" t="s">
        <v>166</v>
      </c>
    </row>
    <row r="2127" spans="7:20" s="145" customFormat="1" hidden="1">
      <c r="G2127" s="152"/>
      <c r="M2127" s="114" t="s">
        <v>2868</v>
      </c>
      <c r="N2127" s="118">
        <v>18.100000000000001</v>
      </c>
      <c r="O2127" s="118">
        <v>0</v>
      </c>
      <c r="P2127" s="119">
        <f t="shared" si="36"/>
        <v>0.1</v>
      </c>
      <c r="Q2127" s="122" t="s">
        <v>277</v>
      </c>
      <c r="R2127" s="121" t="s">
        <v>4138</v>
      </c>
      <c r="S2127" s="122">
        <v>0.1</v>
      </c>
      <c r="T2127" s="122" t="s">
        <v>166</v>
      </c>
    </row>
    <row r="2128" spans="7:20" s="145" customFormat="1" hidden="1">
      <c r="G2128" s="152"/>
      <c r="M2128" s="114" t="s">
        <v>2967</v>
      </c>
      <c r="N2128" s="118">
        <v>30.8</v>
      </c>
      <c r="O2128" s="118">
        <v>0</v>
      </c>
      <c r="P2128" s="119">
        <f t="shared" si="36"/>
        <v>0.1</v>
      </c>
      <c r="Q2128" s="122" t="s">
        <v>514</v>
      </c>
      <c r="R2128" s="121" t="s">
        <v>4279</v>
      </c>
      <c r="S2128" s="122">
        <v>0.1</v>
      </c>
      <c r="T2128" s="122" t="s">
        <v>166</v>
      </c>
    </row>
    <row r="2129" spans="7:20" s="145" customFormat="1" hidden="1">
      <c r="G2129" s="152"/>
      <c r="M2129" s="114" t="s">
        <v>2968</v>
      </c>
      <c r="N2129" s="118">
        <v>27.5</v>
      </c>
      <c r="O2129" s="118">
        <v>0</v>
      </c>
      <c r="P2129" s="119">
        <f t="shared" si="36"/>
        <v>0.1</v>
      </c>
      <c r="Q2129" s="122" t="s">
        <v>315</v>
      </c>
      <c r="R2129" s="121" t="s">
        <v>4028</v>
      </c>
      <c r="S2129" s="122">
        <v>0.1</v>
      </c>
      <c r="T2129" s="122" t="s">
        <v>166</v>
      </c>
    </row>
    <row r="2130" spans="7:20" s="145" customFormat="1" hidden="1">
      <c r="G2130" s="152"/>
      <c r="M2130" s="114" t="s">
        <v>3082</v>
      </c>
      <c r="N2130" s="118">
        <v>21.8</v>
      </c>
      <c r="O2130" s="118">
        <v>0</v>
      </c>
      <c r="P2130" s="119">
        <f t="shared" si="36"/>
        <v>0.1</v>
      </c>
      <c r="Q2130" s="122" t="s">
        <v>661</v>
      </c>
      <c r="R2130" s="121" t="s">
        <v>4421</v>
      </c>
      <c r="S2130" s="122">
        <v>0.1</v>
      </c>
      <c r="T2130" s="122" t="s">
        <v>166</v>
      </c>
    </row>
    <row r="2131" spans="7:20" s="145" customFormat="1" hidden="1">
      <c r="G2131" s="152"/>
      <c r="M2131" s="114" t="s">
        <v>3083</v>
      </c>
      <c r="N2131" s="118">
        <v>21.9</v>
      </c>
      <c r="O2131" s="118">
        <v>0</v>
      </c>
      <c r="P2131" s="119">
        <f t="shared" si="36"/>
        <v>0.1</v>
      </c>
      <c r="Q2131" s="120" t="s">
        <v>147</v>
      </c>
      <c r="R2131" s="121" t="s">
        <v>3896</v>
      </c>
      <c r="S2131" s="122">
        <v>0.1</v>
      </c>
      <c r="T2131" s="122" t="s">
        <v>166</v>
      </c>
    </row>
    <row r="2132" spans="7:20" s="145" customFormat="1" hidden="1">
      <c r="G2132" s="152"/>
      <c r="M2132" s="114" t="s">
        <v>3084</v>
      </c>
      <c r="N2132" s="118">
        <v>32.4</v>
      </c>
      <c r="O2132" s="118">
        <v>0</v>
      </c>
      <c r="P2132" s="119">
        <f t="shared" si="36"/>
        <v>0.1</v>
      </c>
      <c r="Q2132" s="122" t="s">
        <v>404</v>
      </c>
      <c r="R2132" s="121" t="s">
        <v>4039</v>
      </c>
      <c r="S2132" s="122">
        <v>0.1</v>
      </c>
      <c r="T2132" s="122" t="s">
        <v>166</v>
      </c>
    </row>
    <row r="2133" spans="7:20" s="145" customFormat="1" hidden="1">
      <c r="G2133" s="152"/>
      <c r="M2133" s="114" t="s">
        <v>3085</v>
      </c>
      <c r="N2133" s="118">
        <v>30.7</v>
      </c>
      <c r="O2133" s="118">
        <v>0</v>
      </c>
      <c r="P2133" s="119">
        <f t="shared" si="36"/>
        <v>0.1</v>
      </c>
      <c r="Q2133" s="122" t="s">
        <v>602</v>
      </c>
      <c r="R2133" s="121" t="s">
        <v>3939</v>
      </c>
      <c r="S2133" s="122">
        <v>0.1</v>
      </c>
      <c r="T2133" s="122" t="s">
        <v>166</v>
      </c>
    </row>
    <row r="2134" spans="7:20" s="145" customFormat="1" hidden="1">
      <c r="G2134" s="152"/>
      <c r="M2134" s="114" t="s">
        <v>3086</v>
      </c>
      <c r="N2134" s="118">
        <v>33.6</v>
      </c>
      <c r="O2134" s="118">
        <v>0</v>
      </c>
      <c r="P2134" s="119">
        <f t="shared" si="36"/>
        <v>0.1</v>
      </c>
      <c r="Q2134" s="122" t="s">
        <v>223</v>
      </c>
      <c r="R2134" s="121" t="s">
        <v>4123</v>
      </c>
      <c r="S2134" s="122">
        <v>0.1</v>
      </c>
      <c r="T2134" s="122" t="s">
        <v>166</v>
      </c>
    </row>
    <row r="2135" spans="7:20" s="145" customFormat="1" hidden="1">
      <c r="G2135" s="152"/>
      <c r="M2135" s="114" t="s">
        <v>3087</v>
      </c>
      <c r="N2135" s="118">
        <v>29.3</v>
      </c>
      <c r="O2135" s="118">
        <v>0</v>
      </c>
      <c r="P2135" s="119">
        <f t="shared" si="36"/>
        <v>0.1</v>
      </c>
      <c r="Q2135" s="122" t="s">
        <v>277</v>
      </c>
      <c r="R2135" s="121" t="s">
        <v>4147</v>
      </c>
      <c r="S2135" s="122">
        <v>0.1</v>
      </c>
      <c r="T2135" s="122" t="s">
        <v>166</v>
      </c>
    </row>
    <row r="2136" spans="7:20" s="145" customFormat="1" hidden="1">
      <c r="G2136" s="152"/>
      <c r="M2136" s="114" t="s">
        <v>2978</v>
      </c>
      <c r="N2136" s="118">
        <v>21.7</v>
      </c>
      <c r="O2136" s="118">
        <v>0</v>
      </c>
      <c r="P2136" s="119">
        <f t="shared" si="36"/>
        <v>0.1</v>
      </c>
      <c r="Q2136" s="122" t="s">
        <v>466</v>
      </c>
      <c r="R2136" s="121" t="s">
        <v>3774</v>
      </c>
      <c r="S2136" s="122">
        <v>0.1</v>
      </c>
      <c r="T2136" s="122" t="s">
        <v>166</v>
      </c>
    </row>
    <row r="2137" spans="7:20" s="145" customFormat="1" hidden="1">
      <c r="G2137" s="152"/>
      <c r="M2137" s="114" t="s">
        <v>2979</v>
      </c>
      <c r="N2137" s="118">
        <v>19</v>
      </c>
      <c r="O2137" s="118">
        <v>0</v>
      </c>
      <c r="P2137" s="119">
        <f t="shared" si="36"/>
        <v>0.1</v>
      </c>
      <c r="Q2137" s="122" t="s">
        <v>327</v>
      </c>
      <c r="R2137" s="121" t="s">
        <v>4422</v>
      </c>
      <c r="S2137" s="122">
        <v>0.1</v>
      </c>
      <c r="T2137" s="122" t="s">
        <v>166</v>
      </c>
    </row>
    <row r="2138" spans="7:20" s="145" customFormat="1" hidden="1">
      <c r="G2138" s="152"/>
      <c r="M2138" s="114" t="s">
        <v>2980</v>
      </c>
      <c r="N2138" s="118">
        <v>16.5</v>
      </c>
      <c r="O2138" s="118">
        <v>0</v>
      </c>
      <c r="P2138" s="119">
        <f t="shared" si="36"/>
        <v>0.1</v>
      </c>
      <c r="Q2138" s="122" t="s">
        <v>556</v>
      </c>
      <c r="R2138" s="121" t="s">
        <v>3736</v>
      </c>
      <c r="S2138" s="122">
        <v>0.1</v>
      </c>
      <c r="T2138" s="122" t="s">
        <v>166</v>
      </c>
    </row>
    <row r="2139" spans="7:20" s="145" customFormat="1" hidden="1">
      <c r="G2139" s="152"/>
      <c r="M2139" s="114" t="s">
        <v>2981</v>
      </c>
      <c r="N2139" s="118">
        <v>30.9</v>
      </c>
      <c r="O2139" s="118">
        <v>0</v>
      </c>
      <c r="P2139" s="119">
        <f t="shared" si="36"/>
        <v>0.1</v>
      </c>
      <c r="Q2139" s="122" t="s">
        <v>553</v>
      </c>
      <c r="R2139" s="121" t="s">
        <v>4402</v>
      </c>
      <c r="S2139" s="122">
        <v>0.1</v>
      </c>
      <c r="T2139" s="122" t="s">
        <v>166</v>
      </c>
    </row>
    <row r="2140" spans="7:20" s="145" customFormat="1" hidden="1">
      <c r="G2140" s="152"/>
      <c r="M2140" s="114" t="s">
        <v>2878</v>
      </c>
      <c r="N2140" s="118">
        <v>33</v>
      </c>
      <c r="O2140" s="118">
        <v>0</v>
      </c>
      <c r="P2140" s="119">
        <f t="shared" si="36"/>
        <v>0.1</v>
      </c>
      <c r="Q2140" s="122" t="s">
        <v>670</v>
      </c>
      <c r="R2140" s="121" t="s">
        <v>4468</v>
      </c>
      <c r="S2140" s="122">
        <v>0.1</v>
      </c>
      <c r="T2140" s="122" t="s">
        <v>166</v>
      </c>
    </row>
    <row r="2141" spans="7:20" s="145" customFormat="1" hidden="1">
      <c r="G2141" s="152"/>
      <c r="M2141" s="114" t="s">
        <v>2780</v>
      </c>
      <c r="N2141" s="118">
        <v>34.700000000000003</v>
      </c>
      <c r="O2141" s="118">
        <v>0</v>
      </c>
      <c r="P2141" s="119">
        <f t="shared" si="36"/>
        <v>0.1</v>
      </c>
      <c r="Q2141" s="122" t="s">
        <v>452</v>
      </c>
      <c r="R2141" s="121" t="s">
        <v>3736</v>
      </c>
      <c r="S2141" s="122">
        <v>0.1</v>
      </c>
      <c r="T2141" s="122" t="s">
        <v>166</v>
      </c>
    </row>
    <row r="2142" spans="7:20" s="145" customFormat="1" hidden="1">
      <c r="G2142" s="152"/>
      <c r="M2142" s="114" t="s">
        <v>2680</v>
      </c>
      <c r="N2142" s="118">
        <v>30.1</v>
      </c>
      <c r="O2142" s="118">
        <v>0</v>
      </c>
      <c r="P2142" s="119">
        <f t="shared" si="36"/>
        <v>0.04</v>
      </c>
      <c r="Q2142" s="122" t="s">
        <v>546</v>
      </c>
      <c r="R2142" s="121" t="s">
        <v>4028</v>
      </c>
      <c r="S2142" s="122">
        <v>0.04</v>
      </c>
      <c r="T2142" s="122" t="s">
        <v>710</v>
      </c>
    </row>
    <row r="2143" spans="7:20" s="145" customFormat="1" hidden="1">
      <c r="G2143" s="152"/>
      <c r="M2143" s="114" t="s">
        <v>2783</v>
      </c>
      <c r="N2143" s="118">
        <v>31.1</v>
      </c>
      <c r="O2143" s="118">
        <v>0</v>
      </c>
      <c r="P2143" s="119">
        <f t="shared" si="36"/>
        <v>0.08</v>
      </c>
      <c r="Q2143" s="122" t="s">
        <v>404</v>
      </c>
      <c r="R2143" s="121" t="s">
        <v>4229</v>
      </c>
      <c r="S2143" s="122">
        <v>0.08</v>
      </c>
      <c r="T2143" s="122" t="s">
        <v>841</v>
      </c>
    </row>
    <row r="2144" spans="7:20" s="145" customFormat="1" hidden="1">
      <c r="G2144" s="152"/>
      <c r="M2144" s="114" t="s">
        <v>2784</v>
      </c>
      <c r="N2144" s="118">
        <v>28.3</v>
      </c>
      <c r="O2144" s="118">
        <v>0</v>
      </c>
      <c r="P2144" s="119">
        <f t="shared" si="36"/>
        <v>0.11</v>
      </c>
      <c r="Q2144" s="122" t="s">
        <v>315</v>
      </c>
      <c r="R2144" s="121" t="s">
        <v>4195</v>
      </c>
      <c r="S2144" s="122">
        <v>0.11</v>
      </c>
      <c r="T2144" s="122" t="s">
        <v>476</v>
      </c>
    </row>
    <row r="2145" spans="7:20" s="145" customFormat="1" hidden="1">
      <c r="G2145" s="152"/>
      <c r="M2145" s="114" t="s">
        <v>2886</v>
      </c>
      <c r="N2145" s="118">
        <v>32.9</v>
      </c>
      <c r="O2145" s="118">
        <v>0</v>
      </c>
      <c r="P2145" s="119">
        <f t="shared" si="36"/>
        <v>7.0000000000000007E-2</v>
      </c>
      <c r="Q2145" s="122" t="s">
        <v>403</v>
      </c>
      <c r="R2145" s="121" t="s">
        <v>4422</v>
      </c>
      <c r="S2145" s="122">
        <v>7.0000000000000007E-2</v>
      </c>
      <c r="T2145" s="122" t="s">
        <v>56</v>
      </c>
    </row>
    <row r="2146" spans="7:20" s="145" customFormat="1" hidden="1">
      <c r="G2146" s="152"/>
      <c r="M2146" s="114" t="s">
        <v>2887</v>
      </c>
      <c r="N2146" s="118">
        <v>31.6</v>
      </c>
      <c r="O2146" s="118">
        <v>0</v>
      </c>
      <c r="P2146" s="119">
        <f t="shared" si="36"/>
        <v>0.19</v>
      </c>
      <c r="Q2146" s="122" t="s">
        <v>254</v>
      </c>
      <c r="R2146" s="121" t="s">
        <v>4121</v>
      </c>
      <c r="S2146" s="122">
        <v>0.19</v>
      </c>
      <c r="T2146" s="114"/>
    </row>
    <row r="2147" spans="7:20" s="145" customFormat="1" hidden="1">
      <c r="G2147" s="152"/>
      <c r="M2147" s="114" t="s">
        <v>2888</v>
      </c>
      <c r="N2147" s="118">
        <v>29</v>
      </c>
      <c r="O2147" s="118">
        <v>0</v>
      </c>
      <c r="P2147" s="119">
        <f t="shared" si="36"/>
        <v>0.04</v>
      </c>
      <c r="Q2147" s="122" t="s">
        <v>624</v>
      </c>
      <c r="R2147" s="121" t="s">
        <v>4423</v>
      </c>
      <c r="S2147" s="122">
        <v>0.04</v>
      </c>
      <c r="T2147" s="122" t="s">
        <v>647</v>
      </c>
    </row>
    <row r="2148" spans="7:20" s="145" customFormat="1" hidden="1">
      <c r="G2148" s="152"/>
      <c r="M2148" s="114" t="s">
        <v>2788</v>
      </c>
      <c r="N2148" s="118">
        <v>34</v>
      </c>
      <c r="O2148" s="118">
        <v>0</v>
      </c>
      <c r="P2148" s="119">
        <f t="shared" si="36"/>
        <v>0.08</v>
      </c>
      <c r="Q2148" s="122" t="s">
        <v>548</v>
      </c>
      <c r="R2148" s="121" t="s">
        <v>4546</v>
      </c>
      <c r="S2148" s="122">
        <v>0.08</v>
      </c>
      <c r="T2148" s="122" t="s">
        <v>166</v>
      </c>
    </row>
    <row r="2149" spans="7:20" s="145" customFormat="1" hidden="1">
      <c r="G2149" s="152"/>
      <c r="M2149" s="114" t="s">
        <v>2789</v>
      </c>
      <c r="N2149" s="118">
        <v>30.2</v>
      </c>
      <c r="O2149" s="118">
        <v>0</v>
      </c>
      <c r="P2149" s="119">
        <f t="shared" si="36"/>
        <v>0.05</v>
      </c>
      <c r="Q2149" s="122" t="s">
        <v>604</v>
      </c>
      <c r="R2149" s="121" t="s">
        <v>3731</v>
      </c>
      <c r="S2149" s="122">
        <v>0.05</v>
      </c>
      <c r="T2149" s="122" t="s">
        <v>2312</v>
      </c>
    </row>
    <row r="2150" spans="7:20" s="145" customFormat="1" hidden="1">
      <c r="G2150" s="152"/>
      <c r="M2150" s="114" t="s">
        <v>2790</v>
      </c>
      <c r="N2150" s="118">
        <v>18.600000000000001</v>
      </c>
      <c r="O2150" s="118">
        <v>0</v>
      </c>
      <c r="P2150" s="119">
        <f t="shared" si="36"/>
        <v>0.12</v>
      </c>
      <c r="Q2150" s="122" t="s">
        <v>2791</v>
      </c>
      <c r="R2150" s="121" t="s">
        <v>3990</v>
      </c>
      <c r="S2150" s="122">
        <v>0.12</v>
      </c>
      <c r="T2150" s="122" t="s">
        <v>172</v>
      </c>
    </row>
    <row r="2151" spans="7:20" s="145" customFormat="1" hidden="1">
      <c r="G2151" s="152"/>
      <c r="M2151" s="114" t="s">
        <v>2792</v>
      </c>
      <c r="N2151" s="118">
        <v>15.7</v>
      </c>
      <c r="O2151" s="118">
        <v>0</v>
      </c>
      <c r="P2151" s="119">
        <f t="shared" si="36"/>
        <v>0.04</v>
      </c>
      <c r="Q2151" s="122" t="s">
        <v>539</v>
      </c>
      <c r="R2151" s="121" t="s">
        <v>3940</v>
      </c>
      <c r="S2151" s="122">
        <v>0.04</v>
      </c>
      <c r="T2151" s="122" t="s">
        <v>56</v>
      </c>
    </row>
    <row r="2152" spans="7:20" s="145" customFormat="1" hidden="1">
      <c r="G2152" s="152"/>
      <c r="M2152" s="114" t="s">
        <v>2691</v>
      </c>
      <c r="N2152" s="118">
        <v>37.5</v>
      </c>
      <c r="O2152" s="118">
        <v>0</v>
      </c>
      <c r="P2152" s="119">
        <f t="shared" si="36"/>
        <v>0.03</v>
      </c>
      <c r="Q2152" s="122" t="s">
        <v>666</v>
      </c>
      <c r="R2152" s="121" t="s">
        <v>4479</v>
      </c>
      <c r="S2152" s="122">
        <v>0.03</v>
      </c>
      <c r="T2152" s="122" t="s">
        <v>2312</v>
      </c>
    </row>
    <row r="2153" spans="7:20" s="145" customFormat="1" hidden="1">
      <c r="G2153" s="152"/>
      <c r="M2153" s="114" t="s">
        <v>2692</v>
      </c>
      <c r="N2153" s="118">
        <v>31.9</v>
      </c>
      <c r="O2153" s="118">
        <v>0</v>
      </c>
      <c r="P2153" s="119">
        <f t="shared" si="36"/>
        <v>0.03</v>
      </c>
      <c r="Q2153" s="122" t="s">
        <v>2000</v>
      </c>
      <c r="R2153" s="121" t="s">
        <v>4336</v>
      </c>
      <c r="S2153" s="122">
        <v>0.03</v>
      </c>
      <c r="T2153" s="122" t="s">
        <v>2312</v>
      </c>
    </row>
    <row r="2154" spans="7:20" s="145" customFormat="1" hidden="1">
      <c r="G2154" s="152"/>
      <c r="M2154" s="114" t="s">
        <v>2796</v>
      </c>
      <c r="N2154" s="118">
        <v>24.2</v>
      </c>
      <c r="O2154" s="118">
        <v>0</v>
      </c>
      <c r="P2154" s="119">
        <f t="shared" si="36"/>
        <v>0.03</v>
      </c>
      <c r="Q2154" s="122" t="s">
        <v>277</v>
      </c>
      <c r="R2154" s="121" t="s">
        <v>4543</v>
      </c>
      <c r="S2154" s="122">
        <v>0.03</v>
      </c>
      <c r="T2154" s="122" t="s">
        <v>2312</v>
      </c>
    </row>
    <row r="2155" spans="7:20" s="145" customFormat="1" hidden="1">
      <c r="G2155" s="152"/>
      <c r="M2155" s="114" t="s">
        <v>2797</v>
      </c>
      <c r="N2155" s="118">
        <v>31</v>
      </c>
      <c r="O2155" s="118">
        <v>0</v>
      </c>
      <c r="P2155" s="119">
        <f t="shared" si="36"/>
        <v>0.03</v>
      </c>
      <c r="Q2155" s="122" t="s">
        <v>369</v>
      </c>
      <c r="R2155" s="121" t="s">
        <v>4135</v>
      </c>
      <c r="S2155" s="120">
        <v>0.03</v>
      </c>
      <c r="T2155" s="120" t="s">
        <v>2312</v>
      </c>
    </row>
    <row r="2156" spans="7:20" s="145" customFormat="1" hidden="1">
      <c r="G2156" s="152"/>
      <c r="M2156" s="114" t="s">
        <v>3004</v>
      </c>
      <c r="N2156" s="118">
        <v>24.6</v>
      </c>
      <c r="O2156" s="118">
        <v>0</v>
      </c>
      <c r="P2156" s="119">
        <f t="shared" si="36"/>
        <v>0.05</v>
      </c>
      <c r="Q2156" s="122" t="s">
        <v>405</v>
      </c>
      <c r="R2156" s="121" t="s">
        <v>4162</v>
      </c>
      <c r="S2156" s="122">
        <v>0.05</v>
      </c>
      <c r="T2156" s="122" t="s">
        <v>841</v>
      </c>
    </row>
    <row r="2157" spans="7:20" s="145" customFormat="1" hidden="1">
      <c r="G2157" s="152"/>
      <c r="M2157" s="114" t="s">
        <v>3005</v>
      </c>
      <c r="N2157" s="118">
        <v>19.3</v>
      </c>
      <c r="O2157" s="118">
        <v>0</v>
      </c>
      <c r="P2157" s="119">
        <f t="shared" si="36"/>
        <v>0.1</v>
      </c>
      <c r="Q2157" s="122" t="s">
        <v>827</v>
      </c>
      <c r="R2157" s="121" t="s">
        <v>3916</v>
      </c>
      <c r="S2157" s="122">
        <v>0.1</v>
      </c>
      <c r="T2157" s="122" t="s">
        <v>176</v>
      </c>
    </row>
    <row r="2158" spans="7:20" s="145" customFormat="1" hidden="1">
      <c r="G2158" s="152"/>
      <c r="M2158" s="114" t="s">
        <v>3006</v>
      </c>
      <c r="N2158" s="118">
        <v>15.6</v>
      </c>
      <c r="O2158" s="118">
        <v>0</v>
      </c>
      <c r="P2158" s="119">
        <f t="shared" si="36"/>
        <v>0.05</v>
      </c>
      <c r="Q2158" s="122" t="s">
        <v>624</v>
      </c>
      <c r="R2158" s="121" t="s">
        <v>3734</v>
      </c>
      <c r="S2158" s="122">
        <v>0.05</v>
      </c>
      <c r="T2158" s="122" t="s">
        <v>166</v>
      </c>
    </row>
    <row r="2159" spans="7:20" s="145" customFormat="1" hidden="1">
      <c r="G2159" s="152"/>
      <c r="M2159" s="114" t="s">
        <v>3007</v>
      </c>
      <c r="N2159" s="118">
        <v>30.1</v>
      </c>
      <c r="O2159" s="118">
        <v>0</v>
      </c>
      <c r="P2159" s="119">
        <f t="shared" si="36"/>
        <v>7.0000000000000007E-2</v>
      </c>
      <c r="Q2159" s="122" t="s">
        <v>404</v>
      </c>
      <c r="R2159" s="121" t="s">
        <v>4468</v>
      </c>
      <c r="S2159" s="122">
        <v>7.0000000000000007E-2</v>
      </c>
      <c r="T2159" s="122" t="s">
        <v>476</v>
      </c>
    </row>
    <row r="2160" spans="7:20" s="145" customFormat="1" hidden="1">
      <c r="G2160" s="152"/>
      <c r="M2160" s="114" t="s">
        <v>3008</v>
      </c>
      <c r="N2160" s="118">
        <v>26.3</v>
      </c>
      <c r="O2160" s="118">
        <v>0</v>
      </c>
      <c r="P2160" s="119">
        <f t="shared" si="36"/>
        <v>0.04</v>
      </c>
      <c r="Q2160" s="122" t="s">
        <v>493</v>
      </c>
      <c r="R2160" s="121" t="s">
        <v>4126</v>
      </c>
      <c r="S2160" s="120">
        <v>0.04</v>
      </c>
      <c r="T2160" s="120" t="s">
        <v>841</v>
      </c>
    </row>
    <row r="2161" spans="7:20" s="145" customFormat="1" hidden="1">
      <c r="G2161" s="152"/>
      <c r="M2161" s="114" t="s">
        <v>3129</v>
      </c>
      <c r="N2161" s="118">
        <v>31.5</v>
      </c>
      <c r="O2161" s="118">
        <v>0</v>
      </c>
      <c r="P2161" s="119">
        <f t="shared" si="36"/>
        <v>0.03</v>
      </c>
      <c r="Q2161" s="122" t="s">
        <v>285</v>
      </c>
      <c r="R2161" s="121" t="s">
        <v>4546</v>
      </c>
      <c r="S2161" s="122">
        <v>0.03</v>
      </c>
      <c r="T2161" s="122" t="s">
        <v>56</v>
      </c>
    </row>
    <row r="2162" spans="7:20" s="145" customFormat="1" hidden="1">
      <c r="G2162" s="152"/>
      <c r="M2162" s="114" t="s">
        <v>3125</v>
      </c>
      <c r="N2162" s="118">
        <v>27.5</v>
      </c>
      <c r="O2162" s="118">
        <v>0</v>
      </c>
      <c r="P2162" s="119">
        <f t="shared" si="36"/>
        <v>0.05</v>
      </c>
      <c r="Q2162" s="122" t="s">
        <v>74</v>
      </c>
      <c r="R2162" s="121" t="s">
        <v>4371</v>
      </c>
      <c r="S2162" s="122">
        <v>0.05</v>
      </c>
      <c r="T2162" s="122" t="s">
        <v>287</v>
      </c>
    </row>
    <row r="2163" spans="7:20" s="145" customFormat="1" hidden="1">
      <c r="G2163" s="152"/>
      <c r="M2163" s="114" t="s">
        <v>3013</v>
      </c>
      <c r="N2163" s="118">
        <v>19.899999999999999</v>
      </c>
      <c r="O2163" s="118">
        <v>0</v>
      </c>
      <c r="P2163" s="119">
        <f t="shared" si="36"/>
        <v>0.04</v>
      </c>
      <c r="Q2163" s="122" t="s">
        <v>493</v>
      </c>
      <c r="R2163" s="121" t="s">
        <v>3917</v>
      </c>
      <c r="S2163" s="122">
        <v>0.04</v>
      </c>
      <c r="T2163" s="122" t="s">
        <v>166</v>
      </c>
    </row>
    <row r="2164" spans="7:20" s="145" customFormat="1" hidden="1">
      <c r="G2164" s="152"/>
      <c r="M2164" s="114" t="s">
        <v>3014</v>
      </c>
      <c r="N2164" s="118">
        <v>19.2</v>
      </c>
      <c r="O2164" s="118">
        <v>0</v>
      </c>
      <c r="P2164" s="119">
        <f t="shared" si="36"/>
        <v>0.03</v>
      </c>
      <c r="Q2164" s="122" t="s">
        <v>553</v>
      </c>
      <c r="R2164" s="121" t="s">
        <v>4252</v>
      </c>
      <c r="S2164" s="122">
        <v>0.03</v>
      </c>
      <c r="T2164" s="122" t="s">
        <v>841</v>
      </c>
    </row>
    <row r="2165" spans="7:20" s="145" customFormat="1" hidden="1">
      <c r="G2165" s="152"/>
      <c r="M2165" s="114" t="s">
        <v>3015</v>
      </c>
      <c r="N2165" s="118">
        <v>24.4</v>
      </c>
      <c r="O2165" s="118">
        <v>0</v>
      </c>
      <c r="P2165" s="119">
        <f t="shared" si="36"/>
        <v>0.1</v>
      </c>
      <c r="Q2165" s="122" t="s">
        <v>422</v>
      </c>
      <c r="R2165" s="121" t="s">
        <v>4546</v>
      </c>
      <c r="S2165" s="122">
        <v>0.1</v>
      </c>
      <c r="T2165" s="122" t="s">
        <v>51</v>
      </c>
    </row>
    <row r="2166" spans="7:20" s="145" customFormat="1" hidden="1">
      <c r="G2166" s="152"/>
      <c r="M2166" s="114" t="s">
        <v>3016</v>
      </c>
      <c r="N2166" s="118">
        <v>30.5</v>
      </c>
      <c r="O2166" s="118">
        <v>0</v>
      </c>
      <c r="P2166" s="119">
        <f t="shared" si="36"/>
        <v>0.06</v>
      </c>
      <c r="Q2166" s="122" t="s">
        <v>553</v>
      </c>
      <c r="R2166" s="121" t="s">
        <v>4422</v>
      </c>
      <c r="S2166" s="120">
        <v>0.06</v>
      </c>
      <c r="T2166" s="120" t="s">
        <v>174</v>
      </c>
    </row>
    <row r="2167" spans="7:20" s="145" customFormat="1" hidden="1">
      <c r="G2167" s="152"/>
      <c r="M2167" s="114" t="s">
        <v>3017</v>
      </c>
      <c r="N2167" s="118">
        <v>28.1</v>
      </c>
      <c r="O2167" s="118">
        <v>0</v>
      </c>
      <c r="P2167" s="119">
        <f t="shared" si="36"/>
        <v>0.02</v>
      </c>
      <c r="Q2167" s="122" t="s">
        <v>2044</v>
      </c>
      <c r="R2167" s="121" t="s">
        <v>3732</v>
      </c>
      <c r="S2167" s="122">
        <v>0.02</v>
      </c>
      <c r="T2167" s="122" t="s">
        <v>841</v>
      </c>
    </row>
    <row r="2168" spans="7:20" s="145" customFormat="1" hidden="1">
      <c r="G2168" s="152"/>
      <c r="M2168" s="114" t="s">
        <v>2912</v>
      </c>
      <c r="N2168" s="118">
        <v>21.6</v>
      </c>
      <c r="O2168" s="118">
        <v>0</v>
      </c>
      <c r="P2168" s="119">
        <f t="shared" si="36"/>
        <v>0.05</v>
      </c>
      <c r="Q2168" s="122" t="s">
        <v>578</v>
      </c>
      <c r="R2168" s="121" t="s">
        <v>3784</v>
      </c>
      <c r="S2168" s="120">
        <v>0.05</v>
      </c>
      <c r="T2168" s="120" t="s">
        <v>174</v>
      </c>
    </row>
    <row r="2169" spans="7:20" s="145" customFormat="1" hidden="1">
      <c r="G2169" s="152"/>
      <c r="M2169" s="114" t="s">
        <v>2913</v>
      </c>
      <c r="N2169" s="118">
        <v>18.5</v>
      </c>
      <c r="O2169" s="118">
        <v>0</v>
      </c>
      <c r="P2169" s="119">
        <f t="shared" si="36"/>
        <v>0.04</v>
      </c>
      <c r="Q2169" s="122" t="s">
        <v>72</v>
      </c>
      <c r="R2169" s="121" t="s">
        <v>4229</v>
      </c>
      <c r="S2169" s="122">
        <v>0.04</v>
      </c>
      <c r="T2169" s="122" t="s">
        <v>476</v>
      </c>
    </row>
    <row r="2170" spans="7:20" s="145" customFormat="1" hidden="1">
      <c r="G2170" s="152"/>
      <c r="M2170" s="114" t="s">
        <v>2914</v>
      </c>
      <c r="N2170" s="118">
        <v>14.6</v>
      </c>
      <c r="O2170" s="118">
        <v>0</v>
      </c>
      <c r="P2170" s="119">
        <f t="shared" si="36"/>
        <v>0.02</v>
      </c>
      <c r="Q2170" s="122" t="s">
        <v>371</v>
      </c>
      <c r="R2170" s="121" t="s">
        <v>4249</v>
      </c>
      <c r="S2170" s="122">
        <v>0.02</v>
      </c>
      <c r="T2170" s="122" t="s">
        <v>287</v>
      </c>
    </row>
    <row r="2171" spans="7:20" s="145" customFormat="1" hidden="1">
      <c r="G2171" s="152"/>
      <c r="M2171" s="114" t="s">
        <v>3024</v>
      </c>
      <c r="N2171" s="118">
        <v>30</v>
      </c>
      <c r="O2171" s="118">
        <v>0</v>
      </c>
      <c r="P2171" s="119">
        <f t="shared" si="36"/>
        <v>0.03</v>
      </c>
      <c r="Q2171" s="122" t="s">
        <v>551</v>
      </c>
      <c r="R2171" s="121" t="s">
        <v>3945</v>
      </c>
      <c r="S2171" s="122">
        <v>0.03</v>
      </c>
      <c r="T2171" s="122" t="s">
        <v>476</v>
      </c>
    </row>
    <row r="2172" spans="7:20" s="145" customFormat="1" hidden="1">
      <c r="G2172" s="152"/>
      <c r="M2172" s="114" t="s">
        <v>3025</v>
      </c>
      <c r="N2172" s="118">
        <v>24.4</v>
      </c>
      <c r="O2172" s="118">
        <v>0</v>
      </c>
      <c r="P2172" s="119">
        <f t="shared" si="36"/>
        <v>0</v>
      </c>
      <c r="Q2172" s="122" t="s">
        <v>539</v>
      </c>
      <c r="R2172" s="121" t="s">
        <v>4499</v>
      </c>
      <c r="S2172" s="122">
        <v>0</v>
      </c>
      <c r="T2172" s="122" t="s">
        <v>166</v>
      </c>
    </row>
    <row r="2173" spans="7:20" s="145" customFormat="1" hidden="1">
      <c r="G2173" s="152"/>
      <c r="M2173" s="114" t="s">
        <v>3143</v>
      </c>
      <c r="N2173" s="118">
        <v>17.600000000000001</v>
      </c>
      <c r="O2173" s="118">
        <v>0</v>
      </c>
      <c r="P2173" s="119">
        <f t="shared" si="36"/>
        <v>0.04</v>
      </c>
      <c r="Q2173" s="122" t="s">
        <v>74</v>
      </c>
      <c r="R2173" s="121" t="s">
        <v>4138</v>
      </c>
      <c r="S2173" s="122">
        <v>0.04</v>
      </c>
      <c r="T2173" s="122" t="s">
        <v>176</v>
      </c>
    </row>
    <row r="2174" spans="7:20" s="145" customFormat="1" hidden="1">
      <c r="G2174" s="152"/>
      <c r="M2174" s="114" t="s">
        <v>3144</v>
      </c>
      <c r="N2174" s="118">
        <v>13.1</v>
      </c>
      <c r="O2174" s="118">
        <v>0</v>
      </c>
      <c r="P2174" s="119">
        <f t="shared" si="36"/>
        <v>0.05</v>
      </c>
      <c r="Q2174" s="122" t="s">
        <v>556</v>
      </c>
      <c r="R2174" s="121" t="s">
        <v>3970</v>
      </c>
      <c r="S2174" s="122">
        <v>0.05</v>
      </c>
      <c r="T2174" s="122" t="s">
        <v>172</v>
      </c>
    </row>
    <row r="2175" spans="7:20" s="145" customFormat="1" hidden="1">
      <c r="G2175" s="152"/>
      <c r="M2175" s="114" t="s">
        <v>3145</v>
      </c>
      <c r="N2175" s="118">
        <v>29.2</v>
      </c>
      <c r="O2175" s="118">
        <v>0</v>
      </c>
      <c r="P2175" s="119">
        <f t="shared" si="36"/>
        <v>0.03</v>
      </c>
      <c r="Q2175" s="122" t="s">
        <v>3146</v>
      </c>
      <c r="R2175" s="121" t="s">
        <v>4264</v>
      </c>
      <c r="S2175" s="122">
        <v>0.03</v>
      </c>
      <c r="T2175" s="122" t="s">
        <v>174</v>
      </c>
    </row>
    <row r="2176" spans="7:20" s="145" customFormat="1" hidden="1">
      <c r="G2176" s="152"/>
      <c r="M2176" s="114" t="s">
        <v>3035</v>
      </c>
      <c r="N2176" s="118">
        <v>13.1</v>
      </c>
      <c r="O2176" s="118">
        <v>0</v>
      </c>
      <c r="P2176" s="119">
        <f t="shared" si="36"/>
        <v>0.06</v>
      </c>
      <c r="Q2176" s="122" t="s">
        <v>532</v>
      </c>
      <c r="R2176" s="121" t="s">
        <v>4149</v>
      </c>
      <c r="S2176" s="122">
        <v>0.06</v>
      </c>
      <c r="T2176" s="122" t="s">
        <v>51</v>
      </c>
    </row>
    <row r="2177" spans="7:20" s="145" customFormat="1" hidden="1">
      <c r="G2177" s="152"/>
      <c r="M2177" s="114" t="s">
        <v>3036</v>
      </c>
      <c r="N2177" s="118">
        <v>9</v>
      </c>
      <c r="O2177" s="118">
        <v>0</v>
      </c>
      <c r="P2177" s="119">
        <f t="shared" si="36"/>
        <v>0.1</v>
      </c>
      <c r="Q2177" s="122" t="s">
        <v>217</v>
      </c>
      <c r="R2177" s="121" t="s">
        <v>4461</v>
      </c>
      <c r="S2177" s="122">
        <v>0.1</v>
      </c>
      <c r="T2177" s="122" t="s">
        <v>418</v>
      </c>
    </row>
    <row r="2178" spans="7:20" s="145" customFormat="1" hidden="1">
      <c r="G2178" s="152"/>
      <c r="M2178" s="114" t="s">
        <v>3150</v>
      </c>
      <c r="N2178" s="118">
        <v>18.7</v>
      </c>
      <c r="O2178" s="118">
        <v>0</v>
      </c>
      <c r="P2178" s="119">
        <f t="shared" si="36"/>
        <v>0.02</v>
      </c>
      <c r="Q2178" s="122" t="s">
        <v>666</v>
      </c>
      <c r="R2178" s="121" t="s">
        <v>4275</v>
      </c>
      <c r="S2178" s="122">
        <v>0.02</v>
      </c>
      <c r="T2178" s="122" t="s">
        <v>174</v>
      </c>
    </row>
    <row r="2179" spans="7:20" s="145" customFormat="1" hidden="1">
      <c r="G2179" s="152"/>
      <c r="M2179" s="114" t="s">
        <v>3151</v>
      </c>
      <c r="N2179" s="118">
        <v>20.8</v>
      </c>
      <c r="O2179" s="118">
        <v>4.9000000000000004</v>
      </c>
      <c r="P2179" s="119">
        <f t="shared" si="36"/>
        <v>7.0000000000000007E-2</v>
      </c>
      <c r="Q2179" s="122" t="s">
        <v>2929</v>
      </c>
      <c r="R2179" s="121" t="s">
        <v>3779</v>
      </c>
      <c r="S2179" s="122">
        <v>7.0000000000000007E-2</v>
      </c>
      <c r="T2179" s="122" t="s">
        <v>575</v>
      </c>
    </row>
    <row r="2180" spans="7:20" s="145" customFormat="1" hidden="1">
      <c r="G2180" s="152"/>
      <c r="M2180" s="114" t="s">
        <v>2930</v>
      </c>
      <c r="N2180" s="118">
        <v>9.6999999999999993</v>
      </c>
      <c r="O2180" s="118">
        <v>2.2999999999999998</v>
      </c>
      <c r="P2180" s="119">
        <f t="shared" si="36"/>
        <v>0.02</v>
      </c>
      <c r="Q2180" s="122" t="s">
        <v>2931</v>
      </c>
      <c r="R2180" s="121" t="s">
        <v>4457</v>
      </c>
      <c r="S2180" s="122">
        <v>0.02</v>
      </c>
      <c r="T2180" s="122" t="s">
        <v>174</v>
      </c>
    </row>
    <row r="2181" spans="7:20" s="145" customFormat="1" hidden="1">
      <c r="G2181" s="152"/>
      <c r="M2181" s="114" t="s">
        <v>2734</v>
      </c>
      <c r="N2181" s="118">
        <v>9.1999999999999993</v>
      </c>
      <c r="O2181" s="118">
        <v>2</v>
      </c>
      <c r="P2181" s="119">
        <f t="shared" si="36"/>
        <v>0.05</v>
      </c>
      <c r="Q2181" s="122" t="s">
        <v>254</v>
      </c>
      <c r="R2181" s="121" t="s">
        <v>4119</v>
      </c>
      <c r="S2181" s="122">
        <v>0.05</v>
      </c>
      <c r="T2181" s="122" t="s">
        <v>51</v>
      </c>
    </row>
    <row r="2182" spans="7:20" s="145" customFormat="1" hidden="1">
      <c r="G2182" s="152"/>
      <c r="M2182" s="114" t="s">
        <v>2834</v>
      </c>
      <c r="N2182" s="118">
        <v>26.3</v>
      </c>
      <c r="O2182" s="118">
        <v>5.8</v>
      </c>
      <c r="P2182" s="119">
        <f t="shared" si="36"/>
        <v>0.04</v>
      </c>
      <c r="Q2182" s="122" t="s">
        <v>32</v>
      </c>
      <c r="R2182" s="121" t="s">
        <v>4134</v>
      </c>
      <c r="S2182" s="122">
        <v>0.04</v>
      </c>
      <c r="T2182" s="122" t="s">
        <v>172</v>
      </c>
    </row>
    <row r="2183" spans="7:20" s="145" customFormat="1" hidden="1">
      <c r="G2183" s="152"/>
      <c r="M2183" s="114" t="s">
        <v>2938</v>
      </c>
      <c r="N2183" s="118">
        <v>22.1</v>
      </c>
      <c r="O2183" s="114"/>
      <c r="P2183" s="119">
        <f t="shared" si="36"/>
        <v>0.03</v>
      </c>
      <c r="Q2183" s="114"/>
      <c r="R2183" s="121"/>
      <c r="S2183" s="122">
        <v>0.03</v>
      </c>
      <c r="T2183" s="122" t="s">
        <v>172</v>
      </c>
    </row>
    <row r="2184" spans="7:20" s="145" customFormat="1" hidden="1">
      <c r="G2184" s="152"/>
      <c r="M2184" s="114" t="s">
        <v>2939</v>
      </c>
      <c r="N2184" s="118">
        <v>14.3</v>
      </c>
      <c r="O2184" s="118">
        <v>5.8</v>
      </c>
      <c r="P2184" s="119">
        <f t="shared" si="36"/>
        <v>0.01</v>
      </c>
      <c r="Q2184" s="120" t="s">
        <v>147</v>
      </c>
      <c r="R2184" s="121" t="s">
        <v>3944</v>
      </c>
      <c r="S2184" s="120">
        <v>0.01</v>
      </c>
      <c r="T2184" s="120" t="s">
        <v>174</v>
      </c>
    </row>
    <row r="2185" spans="7:20" s="145" customFormat="1" hidden="1">
      <c r="G2185" s="152"/>
      <c r="M2185" s="114" t="s">
        <v>2837</v>
      </c>
      <c r="N2185" s="118">
        <v>8.1999999999999993</v>
      </c>
      <c r="O2185" s="118">
        <v>3.3</v>
      </c>
      <c r="P2185" s="119">
        <f t="shared" si="36"/>
        <v>0.04</v>
      </c>
      <c r="Q2185" s="122" t="s">
        <v>2838</v>
      </c>
      <c r="R2185" s="121" t="s">
        <v>4421</v>
      </c>
      <c r="S2185" s="122">
        <v>0.04</v>
      </c>
      <c r="T2185" s="122" t="s">
        <v>51</v>
      </c>
    </row>
    <row r="2186" spans="7:20" s="145" customFormat="1" hidden="1">
      <c r="G2186" s="152"/>
      <c r="M2186" s="114" t="s">
        <v>2839</v>
      </c>
      <c r="N2186" s="118">
        <v>18.7</v>
      </c>
      <c r="O2186" s="118">
        <v>0</v>
      </c>
      <c r="P2186" s="119">
        <f t="shared" ref="P2186:P2249" si="37">SUM(S2186:T2186)</f>
        <v>0.01</v>
      </c>
      <c r="Q2186" s="122" t="s">
        <v>681</v>
      </c>
      <c r="R2186" s="121" t="s">
        <v>3946</v>
      </c>
      <c r="S2186" s="122">
        <v>0.01</v>
      </c>
      <c r="T2186" s="122" t="s">
        <v>176</v>
      </c>
    </row>
    <row r="2187" spans="7:20" s="145" customFormat="1" hidden="1">
      <c r="G2187" s="152"/>
      <c r="M2187" s="114" t="s">
        <v>2840</v>
      </c>
      <c r="N2187" s="118">
        <v>33.9</v>
      </c>
      <c r="O2187" s="118">
        <v>0</v>
      </c>
      <c r="P2187" s="119">
        <f t="shared" si="37"/>
        <v>0.01</v>
      </c>
      <c r="Q2187" s="122" t="s">
        <v>1146</v>
      </c>
      <c r="R2187" s="121" t="s">
        <v>3969</v>
      </c>
      <c r="S2187" s="122">
        <v>0.01</v>
      </c>
      <c r="T2187" s="122" t="s">
        <v>176</v>
      </c>
    </row>
    <row r="2188" spans="7:20" s="145" customFormat="1" hidden="1">
      <c r="G2188" s="152"/>
      <c r="M2188" s="114" t="s">
        <v>2841</v>
      </c>
      <c r="N2188" s="118">
        <v>32.4</v>
      </c>
      <c r="O2188" s="118">
        <v>0</v>
      </c>
      <c r="P2188" s="119">
        <f t="shared" si="37"/>
        <v>0.03</v>
      </c>
      <c r="Q2188" s="122" t="s">
        <v>1098</v>
      </c>
      <c r="R2188" s="121" t="s">
        <v>3738</v>
      </c>
      <c r="S2188" s="122">
        <v>0.03</v>
      </c>
      <c r="T2188" s="122" t="s">
        <v>304</v>
      </c>
    </row>
    <row r="2189" spans="7:20" s="145" customFormat="1" hidden="1">
      <c r="G2189" s="152"/>
      <c r="M2189" s="114" t="s">
        <v>2744</v>
      </c>
      <c r="N2189" s="118">
        <v>22.4</v>
      </c>
      <c r="O2189" s="118">
        <v>0</v>
      </c>
      <c r="P2189" s="119">
        <f t="shared" si="37"/>
        <v>0.03</v>
      </c>
      <c r="Q2189" s="122" t="s">
        <v>797</v>
      </c>
      <c r="R2189" s="121" t="s">
        <v>4270</v>
      </c>
      <c r="S2189" s="122">
        <v>0.03</v>
      </c>
      <c r="T2189" s="122" t="s">
        <v>304</v>
      </c>
    </row>
    <row r="2190" spans="7:20" s="145" customFormat="1" hidden="1">
      <c r="G2190" s="152"/>
      <c r="M2190" s="114" t="s">
        <v>2745</v>
      </c>
      <c r="N2190" s="118">
        <v>21</v>
      </c>
      <c r="O2190" s="118">
        <v>0</v>
      </c>
      <c r="P2190" s="119">
        <f t="shared" si="37"/>
        <v>0.03</v>
      </c>
      <c r="Q2190" s="122" t="s">
        <v>240</v>
      </c>
      <c r="R2190" s="121" t="s">
        <v>3969</v>
      </c>
      <c r="S2190" s="122">
        <v>0.03</v>
      </c>
      <c r="T2190" s="122" t="s">
        <v>304</v>
      </c>
    </row>
    <row r="2191" spans="7:20" s="145" customFormat="1" hidden="1">
      <c r="G2191" s="152"/>
      <c r="M2191" s="114" t="s">
        <v>2746</v>
      </c>
      <c r="N2191" s="118">
        <v>33.6</v>
      </c>
      <c r="O2191" s="118">
        <v>0</v>
      </c>
      <c r="P2191" s="119">
        <f t="shared" si="37"/>
        <v>0.03</v>
      </c>
      <c r="Q2191" s="122" t="s">
        <v>1146</v>
      </c>
      <c r="R2191" s="121" t="s">
        <v>3936</v>
      </c>
      <c r="S2191" s="122">
        <v>0.03</v>
      </c>
      <c r="T2191" s="122" t="s">
        <v>304</v>
      </c>
    </row>
    <row r="2192" spans="7:20" s="145" customFormat="1" hidden="1">
      <c r="G2192" s="152"/>
      <c r="M2192" s="114" t="s">
        <v>2846</v>
      </c>
      <c r="N2192" s="118">
        <v>31</v>
      </c>
      <c r="O2192" s="118">
        <v>0</v>
      </c>
      <c r="P2192" s="119">
        <f t="shared" si="37"/>
        <v>0.03</v>
      </c>
      <c r="Q2192" s="122" t="s">
        <v>404</v>
      </c>
      <c r="R2192" s="121" t="s">
        <v>3734</v>
      </c>
      <c r="S2192" s="122">
        <v>0.03</v>
      </c>
      <c r="T2192" s="122" t="s">
        <v>304</v>
      </c>
    </row>
    <row r="2193" spans="7:20" s="145" customFormat="1" hidden="1">
      <c r="G2193" s="152"/>
      <c r="M2193" s="114" t="s">
        <v>2847</v>
      </c>
      <c r="N2193" s="118">
        <v>16</v>
      </c>
      <c r="O2193" s="118">
        <v>3.6</v>
      </c>
      <c r="P2193" s="119">
        <f t="shared" si="37"/>
        <v>0.01</v>
      </c>
      <c r="Q2193" s="122" t="s">
        <v>1336</v>
      </c>
      <c r="R2193" s="121" t="s">
        <v>4418</v>
      </c>
      <c r="S2193" s="122">
        <v>0.01</v>
      </c>
      <c r="T2193" s="122" t="s">
        <v>51</v>
      </c>
    </row>
    <row r="2194" spans="7:20" s="145" customFormat="1" hidden="1">
      <c r="G2194" s="152"/>
      <c r="M2194" s="114" t="s">
        <v>3046</v>
      </c>
      <c r="N2194" s="118">
        <v>13.5</v>
      </c>
      <c r="O2194" s="118">
        <v>11.1</v>
      </c>
      <c r="P2194" s="119">
        <f t="shared" si="37"/>
        <v>0.01</v>
      </c>
      <c r="Q2194" s="122" t="s">
        <v>1244</v>
      </c>
      <c r="R2194" s="121" t="s">
        <v>4260</v>
      </c>
      <c r="S2194" s="120">
        <v>0.01</v>
      </c>
      <c r="T2194" s="120" t="s">
        <v>51</v>
      </c>
    </row>
    <row r="2195" spans="7:20" s="145" customFormat="1" hidden="1">
      <c r="G2195" s="152"/>
      <c r="M2195" s="114" t="s">
        <v>3047</v>
      </c>
      <c r="N2195" s="118">
        <v>13.8</v>
      </c>
      <c r="O2195" s="118">
        <v>11.4</v>
      </c>
      <c r="P2195" s="119">
        <f t="shared" si="37"/>
        <v>0.02</v>
      </c>
      <c r="Q2195" s="122" t="s">
        <v>3048</v>
      </c>
      <c r="R2195" s="121" t="s">
        <v>3912</v>
      </c>
      <c r="S2195" s="122">
        <v>0.02</v>
      </c>
      <c r="T2195" s="122" t="s">
        <v>575</v>
      </c>
    </row>
    <row r="2196" spans="7:20" s="145" customFormat="1" hidden="1">
      <c r="G2196" s="152"/>
      <c r="M2196" s="114" t="s">
        <v>3049</v>
      </c>
      <c r="N2196" s="118">
        <v>19.8</v>
      </c>
      <c r="O2196" s="118">
        <v>0</v>
      </c>
      <c r="P2196" s="119">
        <f t="shared" si="37"/>
        <v>0.02</v>
      </c>
      <c r="Q2196" s="120" t="s">
        <v>147</v>
      </c>
      <c r="R2196" s="121" t="s">
        <v>4287</v>
      </c>
      <c r="S2196" s="122">
        <v>0.02</v>
      </c>
      <c r="T2196" s="122" t="s">
        <v>575</v>
      </c>
    </row>
    <row r="2197" spans="7:20" s="145" customFormat="1" hidden="1">
      <c r="G2197" s="152"/>
      <c r="M2197" s="114" t="s">
        <v>3050</v>
      </c>
      <c r="N2197" s="118">
        <v>10.9</v>
      </c>
      <c r="O2197" s="118">
        <v>70.7</v>
      </c>
      <c r="P2197" s="119">
        <f t="shared" si="37"/>
        <v>0.01</v>
      </c>
      <c r="Q2197" s="122" t="s">
        <v>1485</v>
      </c>
      <c r="R2197" s="121" t="s">
        <v>4255</v>
      </c>
      <c r="S2197" s="122">
        <v>0.01</v>
      </c>
      <c r="T2197" s="122" t="s">
        <v>304</v>
      </c>
    </row>
    <row r="2198" spans="7:20" s="145" customFormat="1" hidden="1">
      <c r="G2198" s="152"/>
      <c r="M2198" s="114" t="s">
        <v>3051</v>
      </c>
      <c r="N2198" s="118">
        <v>4.5999999999999996</v>
      </c>
      <c r="O2198" s="118">
        <v>12.1</v>
      </c>
      <c r="P2198" s="119">
        <f t="shared" si="37"/>
        <v>0.02</v>
      </c>
      <c r="Q2198" s="122" t="s">
        <v>1263</v>
      </c>
      <c r="R2198" s="121" t="s">
        <v>3964</v>
      </c>
      <c r="S2198" s="122">
        <v>0.02</v>
      </c>
      <c r="T2198" s="122" t="s">
        <v>575</v>
      </c>
    </row>
    <row r="2199" spans="7:20" s="145" customFormat="1" hidden="1">
      <c r="G2199" s="152"/>
      <c r="M2199" s="114" t="s">
        <v>3069</v>
      </c>
      <c r="N2199" s="118">
        <v>3.1</v>
      </c>
      <c r="O2199" s="118">
        <v>11.2</v>
      </c>
      <c r="P2199" s="119">
        <f t="shared" si="37"/>
        <v>0.02</v>
      </c>
      <c r="Q2199" s="122" t="s">
        <v>2353</v>
      </c>
      <c r="R2199" s="121" t="s">
        <v>4565</v>
      </c>
      <c r="S2199" s="122">
        <v>0.02</v>
      </c>
      <c r="T2199" s="122" t="s">
        <v>575</v>
      </c>
    </row>
    <row r="2200" spans="7:20" s="145" customFormat="1" hidden="1">
      <c r="G2200" s="152"/>
      <c r="M2200" s="114" t="s">
        <v>3070</v>
      </c>
      <c r="N2200" s="118">
        <v>1.4</v>
      </c>
      <c r="O2200" s="118">
        <v>8.8000000000000007</v>
      </c>
      <c r="P2200" s="119">
        <f t="shared" si="37"/>
        <v>0.02</v>
      </c>
      <c r="Q2200" s="122" t="s">
        <v>940</v>
      </c>
      <c r="R2200" s="121" t="s">
        <v>4552</v>
      </c>
      <c r="S2200" s="122">
        <v>0.02</v>
      </c>
      <c r="T2200" s="122" t="s">
        <v>575</v>
      </c>
    </row>
    <row r="2201" spans="7:20" s="145" customFormat="1" hidden="1">
      <c r="G2201" s="152"/>
      <c r="M2201" s="114" t="s">
        <v>3062</v>
      </c>
      <c r="N2201" s="118">
        <v>4.9000000000000004</v>
      </c>
      <c r="O2201" s="118">
        <v>13.3</v>
      </c>
      <c r="P2201" s="119">
        <f t="shared" si="37"/>
        <v>0.02</v>
      </c>
      <c r="Q2201" s="122" t="s">
        <v>2231</v>
      </c>
      <c r="R2201" s="121" t="s">
        <v>4035</v>
      </c>
      <c r="S2201" s="122">
        <v>0.02</v>
      </c>
      <c r="T2201" s="122" t="s">
        <v>575</v>
      </c>
    </row>
    <row r="2202" spans="7:20" s="145" customFormat="1" hidden="1">
      <c r="G2202" s="152"/>
      <c r="M2202" s="114" t="s">
        <v>3063</v>
      </c>
      <c r="N2202" s="118">
        <v>0.1</v>
      </c>
      <c r="O2202" s="118">
        <v>12</v>
      </c>
      <c r="P2202" s="119">
        <f t="shared" si="37"/>
        <v>0.01</v>
      </c>
      <c r="Q2202" s="122" t="s">
        <v>418</v>
      </c>
      <c r="R2202" s="121" t="s">
        <v>4076</v>
      </c>
      <c r="S2202" s="120">
        <v>0.01</v>
      </c>
      <c r="T2202" s="120" t="s">
        <v>2857</v>
      </c>
    </row>
    <row r="2203" spans="7:20" s="145" customFormat="1" hidden="1">
      <c r="G2203" s="152"/>
      <c r="M2203" s="114" t="s">
        <v>3064</v>
      </c>
      <c r="N2203" s="118">
        <v>11.6</v>
      </c>
      <c r="O2203" s="118">
        <v>58.8</v>
      </c>
      <c r="P2203" s="119">
        <f t="shared" si="37"/>
        <v>0.01</v>
      </c>
      <c r="Q2203" s="120" t="s">
        <v>147</v>
      </c>
      <c r="R2203" s="121" t="s">
        <v>4309</v>
      </c>
      <c r="S2203" s="120">
        <v>0.01</v>
      </c>
      <c r="T2203" s="120" t="s">
        <v>2857</v>
      </c>
    </row>
    <row r="2204" spans="7:20" s="145" customFormat="1" hidden="1">
      <c r="G2204" s="152"/>
      <c r="M2204" s="114" t="s">
        <v>3065</v>
      </c>
      <c r="N2204" s="118">
        <v>3.3</v>
      </c>
      <c r="O2204" s="118">
        <v>16.7</v>
      </c>
      <c r="P2204" s="119">
        <f t="shared" si="37"/>
        <v>0.01</v>
      </c>
      <c r="Q2204" s="120" t="s">
        <v>147</v>
      </c>
      <c r="R2204" s="121" t="s">
        <v>3891</v>
      </c>
      <c r="S2204" s="120">
        <v>0.01</v>
      </c>
      <c r="T2204" s="120" t="s">
        <v>2857</v>
      </c>
    </row>
    <row r="2205" spans="7:20" s="145" customFormat="1" hidden="1">
      <c r="G2205" s="152"/>
      <c r="M2205" s="114" t="s">
        <v>2963</v>
      </c>
      <c r="N2205" s="118">
        <v>3.9</v>
      </c>
      <c r="O2205" s="118">
        <v>31.4</v>
      </c>
      <c r="P2205" s="119">
        <f t="shared" si="37"/>
        <v>0.01</v>
      </c>
      <c r="Q2205" s="122" t="s">
        <v>1554</v>
      </c>
      <c r="R2205" s="121" t="s">
        <v>4033</v>
      </c>
      <c r="S2205" s="122">
        <v>0.01</v>
      </c>
      <c r="T2205" s="122" t="s">
        <v>2857</v>
      </c>
    </row>
    <row r="2206" spans="7:20" s="145" customFormat="1" hidden="1">
      <c r="G2206" s="152"/>
      <c r="M2206" s="114" t="s">
        <v>2964</v>
      </c>
      <c r="N2206" s="118">
        <v>3.6</v>
      </c>
      <c r="O2206" s="118">
        <v>33.4</v>
      </c>
      <c r="P2206" s="119">
        <f t="shared" si="37"/>
        <v>0</v>
      </c>
      <c r="Q2206" s="122" t="s">
        <v>403</v>
      </c>
      <c r="R2206" s="121" t="s">
        <v>3892</v>
      </c>
      <c r="S2206" s="122">
        <v>0</v>
      </c>
      <c r="T2206" s="122" t="s">
        <v>418</v>
      </c>
    </row>
    <row r="2207" spans="7:20" s="145" customFormat="1" hidden="1">
      <c r="G2207" s="152"/>
      <c r="M2207" s="114" t="s">
        <v>2965</v>
      </c>
      <c r="N2207" s="118">
        <v>3.5</v>
      </c>
      <c r="O2207" s="118">
        <v>39.700000000000003</v>
      </c>
      <c r="P2207" s="119">
        <f t="shared" si="37"/>
        <v>0</v>
      </c>
      <c r="Q2207" s="122" t="s">
        <v>217</v>
      </c>
      <c r="R2207" s="121" t="s">
        <v>3892</v>
      </c>
      <c r="S2207" s="122">
        <v>0</v>
      </c>
      <c r="T2207" s="122" t="s">
        <v>418</v>
      </c>
    </row>
    <row r="2208" spans="7:20" s="145" customFormat="1" hidden="1">
      <c r="G2208" s="152"/>
      <c r="M2208" s="114" t="s">
        <v>2966</v>
      </c>
      <c r="N2208" s="118">
        <v>4.5</v>
      </c>
      <c r="O2208" s="118">
        <v>41.2</v>
      </c>
      <c r="P2208" s="119">
        <f t="shared" si="37"/>
        <v>0</v>
      </c>
      <c r="Q2208" s="122" t="s">
        <v>452</v>
      </c>
      <c r="R2208" s="121" t="s">
        <v>4290</v>
      </c>
      <c r="S2208" s="122">
        <v>0</v>
      </c>
      <c r="T2208" s="122" t="s">
        <v>418</v>
      </c>
    </row>
    <row r="2209" spans="7:20" s="145" customFormat="1" hidden="1">
      <c r="G2209" s="152"/>
      <c r="M2209" s="114" t="s">
        <v>3080</v>
      </c>
      <c r="N2209" s="118">
        <v>4.5</v>
      </c>
      <c r="O2209" s="118">
        <v>41.2</v>
      </c>
      <c r="P2209" s="119">
        <f t="shared" si="37"/>
        <v>0</v>
      </c>
      <c r="Q2209" s="122" t="s">
        <v>602</v>
      </c>
      <c r="R2209" s="121" t="s">
        <v>4290</v>
      </c>
      <c r="S2209" s="122">
        <v>0</v>
      </c>
      <c r="T2209" s="122" t="s">
        <v>418</v>
      </c>
    </row>
    <row r="2210" spans="7:20" s="145" customFormat="1" hidden="1">
      <c r="G2210" s="152"/>
      <c r="M2210" s="114" t="s">
        <v>3081</v>
      </c>
      <c r="N2210" s="118">
        <v>4.5</v>
      </c>
      <c r="O2210" s="118">
        <v>41.2</v>
      </c>
      <c r="P2210" s="119">
        <f t="shared" si="37"/>
        <v>0</v>
      </c>
      <c r="Q2210" s="122" t="s">
        <v>3196</v>
      </c>
      <c r="R2210" s="121" t="s">
        <v>4290</v>
      </c>
      <c r="S2210" s="122">
        <v>0</v>
      </c>
      <c r="T2210" s="122" t="s">
        <v>418</v>
      </c>
    </row>
    <row r="2211" spans="7:20" s="145" customFormat="1" hidden="1">
      <c r="G2211" s="152"/>
      <c r="M2211" s="114" t="s">
        <v>3197</v>
      </c>
      <c r="N2211" s="118">
        <v>3.5</v>
      </c>
      <c r="O2211" s="118">
        <v>33.200000000000003</v>
      </c>
      <c r="P2211" s="119">
        <f t="shared" si="37"/>
        <v>0</v>
      </c>
      <c r="Q2211" s="122" t="s">
        <v>578</v>
      </c>
      <c r="R2211" s="121" t="s">
        <v>4397</v>
      </c>
      <c r="S2211" s="122">
        <v>0</v>
      </c>
      <c r="T2211" s="122" t="s">
        <v>418</v>
      </c>
    </row>
    <row r="2212" spans="7:20" s="145" customFormat="1" hidden="1">
      <c r="G2212" s="152"/>
      <c r="M2212" s="114" t="s">
        <v>3088</v>
      </c>
      <c r="N2212" s="118">
        <v>3.5</v>
      </c>
      <c r="O2212" s="118">
        <v>33.200000000000003</v>
      </c>
      <c r="P2212" s="119">
        <f t="shared" si="37"/>
        <v>0</v>
      </c>
      <c r="Q2212" s="122" t="s">
        <v>3089</v>
      </c>
      <c r="R2212" s="121" t="s">
        <v>4397</v>
      </c>
      <c r="S2212" s="122">
        <v>0</v>
      </c>
      <c r="T2212" s="122" t="s">
        <v>418</v>
      </c>
    </row>
    <row r="2213" spans="7:20" s="145" customFormat="1" hidden="1">
      <c r="G2213" s="152"/>
      <c r="M2213" s="114" t="s">
        <v>3204</v>
      </c>
      <c r="N2213" s="118">
        <v>3.5</v>
      </c>
      <c r="O2213" s="118">
        <v>33.200000000000003</v>
      </c>
      <c r="P2213" s="119">
        <f t="shared" si="37"/>
        <v>0</v>
      </c>
      <c r="Q2213" s="122" t="s">
        <v>1081</v>
      </c>
      <c r="R2213" s="121" t="s">
        <v>4397</v>
      </c>
      <c r="S2213" s="120" t="s">
        <v>30</v>
      </c>
      <c r="T2213" s="122" t="s">
        <v>287</v>
      </c>
    </row>
    <row r="2214" spans="7:20" s="145" customFormat="1" hidden="1">
      <c r="G2214" s="152"/>
      <c r="M2214" s="114" t="s">
        <v>3205</v>
      </c>
      <c r="N2214" s="118">
        <v>3.5</v>
      </c>
      <c r="O2214" s="118">
        <v>33.200000000000003</v>
      </c>
      <c r="P2214" s="119">
        <f t="shared" si="37"/>
        <v>0</v>
      </c>
      <c r="Q2214" s="122" t="s">
        <v>731</v>
      </c>
      <c r="R2214" s="121" t="s">
        <v>4397</v>
      </c>
      <c r="S2214" s="120" t="s">
        <v>30</v>
      </c>
      <c r="T2214" s="122" t="s">
        <v>166</v>
      </c>
    </row>
    <row r="2215" spans="7:20" s="145" customFormat="1" hidden="1">
      <c r="G2215" s="152"/>
      <c r="M2215" s="114" t="s">
        <v>3206</v>
      </c>
      <c r="N2215" s="118">
        <v>3.2</v>
      </c>
      <c r="O2215" s="118">
        <v>33.1</v>
      </c>
      <c r="P2215" s="119">
        <f t="shared" si="37"/>
        <v>0</v>
      </c>
      <c r="Q2215" s="122" t="s">
        <v>745</v>
      </c>
      <c r="R2215" s="121" t="s">
        <v>4135</v>
      </c>
      <c r="S2215" s="120" t="s">
        <v>30</v>
      </c>
      <c r="T2215" s="122" t="s">
        <v>304</v>
      </c>
    </row>
    <row r="2216" spans="7:20" s="145" customFormat="1" hidden="1">
      <c r="G2216" s="152"/>
      <c r="M2216" s="114" t="s">
        <v>2982</v>
      </c>
      <c r="N2216" s="118">
        <v>3.2</v>
      </c>
      <c r="O2216" s="118">
        <v>33.1</v>
      </c>
      <c r="P2216" s="119">
        <f t="shared" si="37"/>
        <v>0</v>
      </c>
      <c r="Q2216" s="122" t="s">
        <v>3090</v>
      </c>
      <c r="R2216" s="121" t="s">
        <v>4135</v>
      </c>
      <c r="S2216" s="120" t="s">
        <v>30</v>
      </c>
      <c r="T2216" s="122" t="s">
        <v>304</v>
      </c>
    </row>
    <row r="2217" spans="7:20" s="145" customFormat="1" hidden="1">
      <c r="G2217" s="152"/>
      <c r="M2217" s="114" t="s">
        <v>3091</v>
      </c>
      <c r="N2217" s="118">
        <v>3.6</v>
      </c>
      <c r="O2217" s="118">
        <v>34.1</v>
      </c>
      <c r="P2217" s="119">
        <f t="shared" si="37"/>
        <v>0</v>
      </c>
      <c r="Q2217" s="122" t="s">
        <v>1495</v>
      </c>
      <c r="R2217" s="121" t="s">
        <v>4279</v>
      </c>
      <c r="S2217" s="120" t="s">
        <v>30</v>
      </c>
      <c r="T2217" s="122" t="s">
        <v>304</v>
      </c>
    </row>
    <row r="2218" spans="7:20" s="145" customFormat="1" hidden="1">
      <c r="G2218" s="152"/>
      <c r="M2218" s="114" t="s">
        <v>2781</v>
      </c>
      <c r="N2218" s="118">
        <v>3.2</v>
      </c>
      <c r="O2218" s="118">
        <v>33.1</v>
      </c>
      <c r="P2218" s="119">
        <f t="shared" si="37"/>
        <v>0</v>
      </c>
      <c r="Q2218" s="122" t="s">
        <v>1921</v>
      </c>
      <c r="R2218" s="121" t="s">
        <v>4135</v>
      </c>
      <c r="S2218" s="120" t="s">
        <v>30</v>
      </c>
      <c r="T2218" s="122" t="s">
        <v>476</v>
      </c>
    </row>
    <row r="2219" spans="7:20" s="145" customFormat="1" hidden="1">
      <c r="G2219" s="152"/>
      <c r="M2219" s="114" t="s">
        <v>2782</v>
      </c>
      <c r="N2219" s="118">
        <v>3.6</v>
      </c>
      <c r="O2219" s="118">
        <v>32.1</v>
      </c>
      <c r="P2219" s="119">
        <f t="shared" si="37"/>
        <v>0</v>
      </c>
      <c r="Q2219" s="122" t="s">
        <v>731</v>
      </c>
      <c r="R2219" s="121" t="s">
        <v>4161</v>
      </c>
      <c r="S2219" s="120" t="s">
        <v>30</v>
      </c>
      <c r="T2219" s="120" t="s">
        <v>172</v>
      </c>
    </row>
    <row r="2220" spans="7:20" s="145" customFormat="1" hidden="1">
      <c r="G2220" s="152"/>
      <c r="M2220" s="114" t="s">
        <v>2884</v>
      </c>
      <c r="N2220" s="118">
        <v>3.2</v>
      </c>
      <c r="O2220" s="118">
        <v>35.299999999999997</v>
      </c>
      <c r="P2220" s="119">
        <f t="shared" si="37"/>
        <v>0</v>
      </c>
      <c r="Q2220" s="122" t="s">
        <v>1544</v>
      </c>
      <c r="R2220" s="121" t="s">
        <v>4417</v>
      </c>
      <c r="S2220" s="120" t="s">
        <v>30</v>
      </c>
      <c r="T2220" s="122" t="s">
        <v>176</v>
      </c>
    </row>
    <row r="2221" spans="7:20" s="145" customFormat="1" hidden="1">
      <c r="G2221" s="152"/>
      <c r="M2221" s="114" t="s">
        <v>2885</v>
      </c>
      <c r="N2221" s="118">
        <v>3.4</v>
      </c>
      <c r="O2221" s="118">
        <v>35.6</v>
      </c>
      <c r="P2221" s="119">
        <f t="shared" si="37"/>
        <v>0</v>
      </c>
      <c r="Q2221" s="122" t="s">
        <v>1146</v>
      </c>
      <c r="R2221" s="121" t="s">
        <v>4279</v>
      </c>
      <c r="S2221" s="120" t="s">
        <v>30</v>
      </c>
      <c r="T2221" s="122" t="s">
        <v>51</v>
      </c>
    </row>
    <row r="2222" spans="7:20" s="145" customFormat="1" hidden="1">
      <c r="G2222" s="152"/>
      <c r="M2222" s="114" t="s">
        <v>2987</v>
      </c>
      <c r="N2222" s="118">
        <v>4.0999999999999996</v>
      </c>
      <c r="O2222" s="118">
        <v>36</v>
      </c>
      <c r="P2222" s="119">
        <f t="shared" si="37"/>
        <v>0</v>
      </c>
      <c r="Q2222" s="122" t="s">
        <v>797</v>
      </c>
      <c r="R2222" s="121" t="s">
        <v>4374</v>
      </c>
      <c r="S2222" s="120" t="s">
        <v>30</v>
      </c>
      <c r="T2222" s="120" t="s">
        <v>2312</v>
      </c>
    </row>
    <row r="2223" spans="7:20" s="145" customFormat="1" hidden="1">
      <c r="G2223" s="152"/>
      <c r="M2223" s="114" t="s">
        <v>2988</v>
      </c>
      <c r="N2223" s="118">
        <v>4.0999999999999996</v>
      </c>
      <c r="O2223" s="118">
        <v>36</v>
      </c>
      <c r="P2223" s="119">
        <f t="shared" si="37"/>
        <v>0</v>
      </c>
      <c r="Q2223" s="122" t="s">
        <v>217</v>
      </c>
      <c r="R2223" s="121" t="s">
        <v>4374</v>
      </c>
      <c r="S2223" s="120" t="s">
        <v>30</v>
      </c>
      <c r="T2223" s="120" t="s">
        <v>56</v>
      </c>
    </row>
    <row r="2224" spans="7:20" s="145" customFormat="1" hidden="1">
      <c r="G2224" s="152"/>
      <c r="M2224" s="114" t="s">
        <v>2889</v>
      </c>
      <c r="N2224" s="118">
        <v>4.0999999999999996</v>
      </c>
      <c r="O2224" s="118">
        <v>36</v>
      </c>
      <c r="P2224" s="119">
        <f t="shared" si="37"/>
        <v>0</v>
      </c>
      <c r="Q2224" s="122" t="s">
        <v>3146</v>
      </c>
      <c r="R2224" s="121" t="s">
        <v>4374</v>
      </c>
      <c r="S2224" s="120" t="s">
        <v>30</v>
      </c>
      <c r="T2224" s="122" t="s">
        <v>841</v>
      </c>
    </row>
    <row r="2225" spans="7:20" s="145" customFormat="1" hidden="1">
      <c r="G2225" s="152"/>
      <c r="M2225" s="114" t="s">
        <v>2890</v>
      </c>
      <c r="N2225" s="118">
        <v>3.6</v>
      </c>
      <c r="O2225" s="118">
        <v>34</v>
      </c>
      <c r="P2225" s="119">
        <f t="shared" si="37"/>
        <v>0</v>
      </c>
      <c r="Q2225" s="122" t="s">
        <v>670</v>
      </c>
      <c r="R2225" s="121" t="s">
        <v>3999</v>
      </c>
      <c r="S2225" s="120" t="s">
        <v>30</v>
      </c>
      <c r="T2225" s="122" t="s">
        <v>476</v>
      </c>
    </row>
    <row r="2226" spans="7:20" s="145" customFormat="1" hidden="1">
      <c r="G2226" s="152"/>
      <c r="M2226" s="114" t="s">
        <v>2891</v>
      </c>
      <c r="N2226" s="118">
        <v>6.2</v>
      </c>
      <c r="O2226" s="118">
        <v>55.8</v>
      </c>
      <c r="P2226" s="119">
        <f t="shared" si="37"/>
        <v>0</v>
      </c>
      <c r="Q2226" s="122" t="s">
        <v>2838</v>
      </c>
      <c r="R2226" s="121" t="s">
        <v>4257</v>
      </c>
      <c r="S2226" s="120" t="s">
        <v>30</v>
      </c>
      <c r="T2226" s="122" t="s">
        <v>166</v>
      </c>
    </row>
    <row r="2227" spans="7:20" s="145" customFormat="1" hidden="1">
      <c r="G2227" s="152"/>
      <c r="M2227" s="114" t="s">
        <v>2892</v>
      </c>
      <c r="N2227" s="118">
        <v>6.6</v>
      </c>
      <c r="O2227" s="118">
        <v>63.5</v>
      </c>
      <c r="P2227" s="119">
        <f t="shared" si="37"/>
        <v>0</v>
      </c>
      <c r="Q2227" s="122" t="s">
        <v>2893</v>
      </c>
      <c r="R2227" s="121" t="s">
        <v>4411</v>
      </c>
      <c r="S2227" s="120" t="s">
        <v>30</v>
      </c>
      <c r="T2227" s="120" t="s">
        <v>956</v>
      </c>
    </row>
    <row r="2228" spans="7:20" s="145" customFormat="1" hidden="1">
      <c r="G2228" s="152"/>
      <c r="M2228" s="114" t="s">
        <v>2793</v>
      </c>
      <c r="N2228" s="118">
        <v>3.7</v>
      </c>
      <c r="O2228" s="118">
        <v>21.6</v>
      </c>
      <c r="P2228" s="119">
        <f t="shared" si="37"/>
        <v>0</v>
      </c>
      <c r="Q2228" s="122" t="s">
        <v>223</v>
      </c>
      <c r="R2228" s="121" t="s">
        <v>4397</v>
      </c>
      <c r="S2228" s="120" t="s">
        <v>30</v>
      </c>
      <c r="T2228" s="122" t="s">
        <v>954</v>
      </c>
    </row>
    <row r="2229" spans="7:20" s="145" customFormat="1" hidden="1">
      <c r="G2229" s="152"/>
      <c r="M2229" s="114" t="s">
        <v>2794</v>
      </c>
      <c r="N2229" s="118">
        <v>2.4</v>
      </c>
      <c r="O2229" s="118">
        <v>14.2</v>
      </c>
      <c r="P2229" s="119">
        <f t="shared" si="37"/>
        <v>0</v>
      </c>
      <c r="Q2229" s="122" t="s">
        <v>213</v>
      </c>
      <c r="R2229" s="121" t="s">
        <v>4566</v>
      </c>
      <c r="S2229" s="120" t="s">
        <v>30</v>
      </c>
      <c r="T2229" s="120" t="s">
        <v>438</v>
      </c>
    </row>
    <row r="2230" spans="7:20" s="145" customFormat="1" hidden="1">
      <c r="G2230" s="152"/>
      <c r="M2230" s="114" t="s">
        <v>2795</v>
      </c>
      <c r="N2230" s="118">
        <v>2.4</v>
      </c>
      <c r="O2230" s="118">
        <v>14.2</v>
      </c>
      <c r="P2230" s="119">
        <f t="shared" si="37"/>
        <v>0</v>
      </c>
      <c r="Q2230" s="120" t="s">
        <v>30</v>
      </c>
      <c r="R2230" s="121" t="s">
        <v>4496</v>
      </c>
      <c r="S2230" s="120" t="s">
        <v>30</v>
      </c>
      <c r="T2230" s="122" t="s">
        <v>2803</v>
      </c>
    </row>
    <row r="2231" spans="7:20" s="145" customFormat="1" hidden="1">
      <c r="G2231" s="152"/>
      <c r="M2231" s="114" t="s">
        <v>2899</v>
      </c>
      <c r="N2231" s="118">
        <v>1.5</v>
      </c>
      <c r="O2231" s="118">
        <v>13.5</v>
      </c>
      <c r="P2231" s="119">
        <f t="shared" si="37"/>
        <v>0</v>
      </c>
      <c r="Q2231" s="120" t="s">
        <v>30</v>
      </c>
      <c r="R2231" s="121" t="s">
        <v>4551</v>
      </c>
      <c r="S2231" s="120" t="s">
        <v>30</v>
      </c>
      <c r="T2231" s="122" t="s">
        <v>287</v>
      </c>
    </row>
    <row r="2232" spans="7:20" s="145" customFormat="1" hidden="1">
      <c r="G2232" s="152"/>
      <c r="M2232" s="114" t="s">
        <v>3110</v>
      </c>
      <c r="N2232" s="118">
        <v>2.4</v>
      </c>
      <c r="O2232" s="118">
        <v>14.8</v>
      </c>
      <c r="P2232" s="119">
        <f t="shared" si="37"/>
        <v>0</v>
      </c>
      <c r="Q2232" s="120" t="s">
        <v>147</v>
      </c>
      <c r="R2232" s="121" t="s">
        <v>4081</v>
      </c>
      <c r="S2232" s="120" t="s">
        <v>30</v>
      </c>
      <c r="T2232" s="122" t="s">
        <v>287</v>
      </c>
    </row>
    <row r="2233" spans="7:20" s="145" customFormat="1" hidden="1">
      <c r="G2233" s="152"/>
      <c r="M2233" s="114" t="s">
        <v>3111</v>
      </c>
      <c r="N2233" s="118">
        <v>8.4</v>
      </c>
      <c r="O2233" s="118">
        <v>74.900000000000006</v>
      </c>
      <c r="P2233" s="119">
        <f t="shared" si="37"/>
        <v>0</v>
      </c>
      <c r="Q2233" s="122" t="s">
        <v>166</v>
      </c>
      <c r="R2233" s="121" t="s">
        <v>3897</v>
      </c>
      <c r="S2233" s="120" t="s">
        <v>30</v>
      </c>
      <c r="T2233" s="122" t="s">
        <v>213</v>
      </c>
    </row>
    <row r="2234" spans="7:20" s="145" customFormat="1" hidden="1">
      <c r="G2234" s="152"/>
      <c r="M2234" s="114" t="s">
        <v>3112</v>
      </c>
      <c r="N2234" s="118">
        <v>2.5</v>
      </c>
      <c r="O2234" s="118">
        <v>28.1</v>
      </c>
      <c r="P2234" s="119">
        <f t="shared" si="37"/>
        <v>0</v>
      </c>
      <c r="Q2234" s="122" t="s">
        <v>586</v>
      </c>
      <c r="R2234" s="121" t="s">
        <v>3784</v>
      </c>
      <c r="S2234" s="120" t="s">
        <v>30</v>
      </c>
      <c r="T2234" s="122" t="s">
        <v>213</v>
      </c>
    </row>
    <row r="2235" spans="7:20" s="145" customFormat="1" hidden="1">
      <c r="G2235" s="152"/>
      <c r="M2235" s="114" t="s">
        <v>3113</v>
      </c>
      <c r="N2235" s="118">
        <v>3.6</v>
      </c>
      <c r="O2235" s="118">
        <v>70.5</v>
      </c>
      <c r="P2235" s="119">
        <f t="shared" si="37"/>
        <v>0</v>
      </c>
      <c r="Q2235" s="122" t="s">
        <v>2533</v>
      </c>
      <c r="R2235" s="121" t="s">
        <v>4174</v>
      </c>
      <c r="S2235" s="120" t="s">
        <v>30</v>
      </c>
      <c r="T2235" s="122" t="s">
        <v>166</v>
      </c>
    </row>
    <row r="2236" spans="7:20" s="145" customFormat="1" hidden="1">
      <c r="G2236" s="152"/>
      <c r="M2236" s="114" t="s">
        <v>3114</v>
      </c>
      <c r="N2236" s="118">
        <v>4.3</v>
      </c>
      <c r="O2236" s="118">
        <v>57.4</v>
      </c>
      <c r="P2236" s="119">
        <f t="shared" si="37"/>
        <v>0</v>
      </c>
      <c r="Q2236" s="122" t="s">
        <v>3115</v>
      </c>
      <c r="R2236" s="121" t="s">
        <v>4383</v>
      </c>
      <c r="S2236" s="120" t="s">
        <v>30</v>
      </c>
      <c r="T2236" s="122" t="s">
        <v>166</v>
      </c>
    </row>
    <row r="2237" spans="7:20" s="145" customFormat="1" hidden="1">
      <c r="G2237" s="152"/>
      <c r="M2237" s="114" t="s">
        <v>3116</v>
      </c>
      <c r="N2237" s="118">
        <v>2.8</v>
      </c>
      <c r="O2237" s="118">
        <v>30.6</v>
      </c>
      <c r="P2237" s="119">
        <f t="shared" si="37"/>
        <v>0</v>
      </c>
      <c r="Q2237" s="122" t="s">
        <v>3117</v>
      </c>
      <c r="R2237" s="121" t="s">
        <v>3936</v>
      </c>
      <c r="S2237" s="120" t="s">
        <v>30</v>
      </c>
      <c r="T2237" s="122" t="s">
        <v>343</v>
      </c>
    </row>
    <row r="2238" spans="7:20" s="145" customFormat="1" hidden="1">
      <c r="G2238" s="152"/>
      <c r="M2238" s="114" t="s">
        <v>3130</v>
      </c>
      <c r="N2238" s="118">
        <v>4.4000000000000004</v>
      </c>
      <c r="O2238" s="118">
        <v>12.6</v>
      </c>
      <c r="P2238" s="119">
        <f t="shared" si="37"/>
        <v>0</v>
      </c>
      <c r="Q2238" s="122" t="s">
        <v>422</v>
      </c>
      <c r="R2238" s="121" t="s">
        <v>3934</v>
      </c>
      <c r="S2238" s="120" t="s">
        <v>30</v>
      </c>
      <c r="T2238" s="122" t="s">
        <v>343</v>
      </c>
    </row>
    <row r="2239" spans="7:20" s="145" customFormat="1" hidden="1">
      <c r="G2239" s="152"/>
      <c r="M2239" s="114" t="s">
        <v>3131</v>
      </c>
      <c r="N2239" s="118">
        <v>7.8</v>
      </c>
      <c r="O2239" s="118">
        <v>19.100000000000001</v>
      </c>
      <c r="P2239" s="119">
        <f t="shared" si="37"/>
        <v>0</v>
      </c>
      <c r="Q2239" s="122" t="s">
        <v>483</v>
      </c>
      <c r="R2239" s="121" t="s">
        <v>4080</v>
      </c>
      <c r="S2239" s="120" t="s">
        <v>30</v>
      </c>
      <c r="T2239" s="122" t="s">
        <v>213</v>
      </c>
    </row>
    <row r="2240" spans="7:20" s="145" customFormat="1" hidden="1">
      <c r="G2240" s="152"/>
      <c r="M2240" s="114" t="s">
        <v>3132</v>
      </c>
      <c r="N2240" s="118">
        <v>3.1</v>
      </c>
      <c r="O2240" s="118">
        <v>17.5</v>
      </c>
      <c r="P2240" s="119">
        <f t="shared" si="37"/>
        <v>0</v>
      </c>
      <c r="Q2240" s="122" t="s">
        <v>2050</v>
      </c>
      <c r="R2240" s="121" t="s">
        <v>4075</v>
      </c>
      <c r="S2240" s="120" t="s">
        <v>30</v>
      </c>
      <c r="T2240" s="120" t="s">
        <v>343</v>
      </c>
    </row>
    <row r="2241" spans="7:20" s="145" customFormat="1" hidden="1">
      <c r="G2241" s="152"/>
      <c r="M2241" s="114" t="s">
        <v>3018</v>
      </c>
      <c r="N2241" s="118">
        <v>1.8</v>
      </c>
      <c r="O2241" s="118">
        <v>14.9</v>
      </c>
      <c r="P2241" s="119">
        <f t="shared" si="37"/>
        <v>0</v>
      </c>
      <c r="Q2241" s="122" t="s">
        <v>51</v>
      </c>
      <c r="R2241" s="121" t="s">
        <v>4473</v>
      </c>
      <c r="S2241" s="120" t="s">
        <v>30</v>
      </c>
      <c r="T2241" s="122" t="s">
        <v>343</v>
      </c>
    </row>
    <row r="2242" spans="7:20" s="145" customFormat="1" hidden="1">
      <c r="G2242" s="152"/>
      <c r="M2242" s="114" t="s">
        <v>3019</v>
      </c>
      <c r="N2242" s="118">
        <v>1.8</v>
      </c>
      <c r="O2242" s="118">
        <v>14.9</v>
      </c>
      <c r="P2242" s="119">
        <f t="shared" si="37"/>
        <v>0</v>
      </c>
      <c r="Q2242" s="122" t="s">
        <v>51</v>
      </c>
      <c r="R2242" s="121" t="s">
        <v>4473</v>
      </c>
      <c r="S2242" s="120" t="s">
        <v>30</v>
      </c>
      <c r="T2242" s="120" t="s">
        <v>343</v>
      </c>
    </row>
    <row r="2243" spans="7:20" s="145" customFormat="1" hidden="1">
      <c r="G2243" s="152"/>
      <c r="M2243" s="114" t="s">
        <v>3020</v>
      </c>
      <c r="N2243" s="118">
        <v>1.7</v>
      </c>
      <c r="O2243" s="118">
        <v>16.100000000000001</v>
      </c>
      <c r="P2243" s="119">
        <f t="shared" si="37"/>
        <v>0</v>
      </c>
      <c r="Q2243" s="122" t="s">
        <v>51</v>
      </c>
      <c r="R2243" s="121" t="s">
        <v>4473</v>
      </c>
      <c r="S2243" s="120" t="s">
        <v>30</v>
      </c>
      <c r="T2243" s="122" t="s">
        <v>343</v>
      </c>
    </row>
    <row r="2244" spans="7:20" s="145" customFormat="1" hidden="1">
      <c r="G2244" s="152"/>
      <c r="M2244" s="114" t="s">
        <v>3021</v>
      </c>
      <c r="N2244" s="118">
        <v>2.5</v>
      </c>
      <c r="O2244" s="118">
        <v>23.4</v>
      </c>
      <c r="P2244" s="119">
        <f t="shared" si="37"/>
        <v>0</v>
      </c>
      <c r="Q2244" s="122" t="s">
        <v>728</v>
      </c>
      <c r="R2244" s="121" t="s">
        <v>4076</v>
      </c>
      <c r="S2244" s="120" t="s">
        <v>30</v>
      </c>
      <c r="T2244" s="122" t="s">
        <v>468</v>
      </c>
    </row>
    <row r="2245" spans="7:20" s="145" customFormat="1" hidden="1">
      <c r="G2245" s="152"/>
      <c r="M2245" s="114" t="s">
        <v>3022</v>
      </c>
      <c r="N2245" s="118">
        <v>2.5</v>
      </c>
      <c r="O2245" s="118">
        <v>22.6</v>
      </c>
      <c r="P2245" s="119">
        <f t="shared" si="37"/>
        <v>0</v>
      </c>
      <c r="Q2245" s="122" t="s">
        <v>166</v>
      </c>
      <c r="R2245" s="121" t="s">
        <v>3967</v>
      </c>
      <c r="S2245" s="120" t="s">
        <v>30</v>
      </c>
      <c r="T2245" s="122" t="s">
        <v>213</v>
      </c>
    </row>
    <row r="2246" spans="7:20" s="145" customFormat="1" hidden="1">
      <c r="G2246" s="152"/>
      <c r="M2246" s="114" t="s">
        <v>3023</v>
      </c>
      <c r="N2246" s="118">
        <v>2.2000000000000002</v>
      </c>
      <c r="O2246" s="118">
        <v>18</v>
      </c>
      <c r="P2246" s="119">
        <f t="shared" si="37"/>
        <v>0</v>
      </c>
      <c r="Q2246" s="120" t="s">
        <v>30</v>
      </c>
      <c r="R2246" s="121" t="s">
        <v>4561</v>
      </c>
      <c r="S2246" s="120" t="s">
        <v>30</v>
      </c>
      <c r="T2246" s="122" t="s">
        <v>213</v>
      </c>
    </row>
    <row r="2247" spans="7:20" s="145" customFormat="1" hidden="1">
      <c r="G2247" s="152"/>
      <c r="M2247" s="114" t="s">
        <v>3141</v>
      </c>
      <c r="N2247" s="118">
        <v>1.5</v>
      </c>
      <c r="O2247" s="118">
        <v>12.1</v>
      </c>
      <c r="P2247" s="119">
        <f t="shared" si="37"/>
        <v>0</v>
      </c>
      <c r="Q2247" s="120" t="s">
        <v>30</v>
      </c>
      <c r="R2247" s="121" t="s">
        <v>4459</v>
      </c>
      <c r="S2247" s="120" t="s">
        <v>30</v>
      </c>
      <c r="T2247" s="122" t="s">
        <v>343</v>
      </c>
    </row>
    <row r="2248" spans="7:20" s="145" customFormat="1" hidden="1">
      <c r="G2248" s="152"/>
      <c r="M2248" s="114" t="s">
        <v>3142</v>
      </c>
      <c r="N2248" s="118">
        <v>1.8</v>
      </c>
      <c r="O2248" s="118">
        <v>17.5</v>
      </c>
      <c r="P2248" s="119">
        <f t="shared" si="37"/>
        <v>0</v>
      </c>
      <c r="Q2248" s="120" t="s">
        <v>304</v>
      </c>
      <c r="R2248" s="121" t="s">
        <v>4320</v>
      </c>
      <c r="S2248" s="120" t="s">
        <v>30</v>
      </c>
      <c r="T2248" s="122" t="s">
        <v>213</v>
      </c>
    </row>
    <row r="2249" spans="7:20" s="145" customFormat="1" hidden="1">
      <c r="G2249" s="152"/>
      <c r="M2249" s="114" t="s">
        <v>3258</v>
      </c>
      <c r="N2249" s="118">
        <v>1.8</v>
      </c>
      <c r="O2249" s="118">
        <v>17.5</v>
      </c>
      <c r="P2249" s="119">
        <f t="shared" si="37"/>
        <v>0</v>
      </c>
      <c r="Q2249" s="120" t="s">
        <v>304</v>
      </c>
      <c r="R2249" s="121" t="s">
        <v>4320</v>
      </c>
      <c r="S2249" s="120" t="s">
        <v>30</v>
      </c>
      <c r="T2249" s="122" t="s">
        <v>343</v>
      </c>
    </row>
    <row r="2250" spans="7:20" s="145" customFormat="1" hidden="1">
      <c r="G2250" s="152"/>
      <c r="M2250" s="114" t="s">
        <v>3147</v>
      </c>
      <c r="N2250" s="118">
        <v>1.9</v>
      </c>
      <c r="O2250" s="118">
        <v>15.9</v>
      </c>
      <c r="P2250" s="119">
        <f t="shared" ref="P2250:P2313" si="38">SUM(S2250:T2250)</f>
        <v>0</v>
      </c>
      <c r="Q2250" s="122" t="s">
        <v>3148</v>
      </c>
      <c r="R2250" s="121" t="s">
        <v>4462</v>
      </c>
      <c r="S2250" s="120" t="s">
        <v>30</v>
      </c>
      <c r="T2250" s="120" t="s">
        <v>343</v>
      </c>
    </row>
    <row r="2251" spans="7:20" s="145" customFormat="1" hidden="1">
      <c r="G2251" s="152"/>
      <c r="M2251" s="114" t="s">
        <v>3149</v>
      </c>
      <c r="N2251" s="118">
        <v>1.8</v>
      </c>
      <c r="O2251" s="118">
        <v>15.9</v>
      </c>
      <c r="P2251" s="119">
        <f t="shared" si="38"/>
        <v>0</v>
      </c>
      <c r="Q2251" s="122" t="s">
        <v>1624</v>
      </c>
      <c r="R2251" s="121" t="s">
        <v>4300</v>
      </c>
      <c r="S2251" s="120" t="s">
        <v>30</v>
      </c>
      <c r="T2251" s="122" t="s">
        <v>213</v>
      </c>
    </row>
    <row r="2252" spans="7:20" s="145" customFormat="1" hidden="1">
      <c r="G2252" s="152"/>
      <c r="M2252" s="114" t="s">
        <v>3262</v>
      </c>
      <c r="N2252" s="118">
        <v>2.6</v>
      </c>
      <c r="O2252" s="118">
        <v>21.5</v>
      </c>
      <c r="P2252" s="119">
        <f t="shared" si="38"/>
        <v>0</v>
      </c>
      <c r="Q2252" s="120" t="s">
        <v>304</v>
      </c>
      <c r="R2252" s="121" t="s">
        <v>4560</v>
      </c>
      <c r="S2252" s="120" t="s">
        <v>30</v>
      </c>
      <c r="T2252" s="122" t="s">
        <v>166</v>
      </c>
    </row>
    <row r="2253" spans="7:20" s="145" customFormat="1" hidden="1">
      <c r="G2253" s="152"/>
      <c r="M2253" s="114" t="s">
        <v>3263</v>
      </c>
      <c r="N2253" s="118">
        <v>2.9</v>
      </c>
      <c r="O2253" s="118">
        <v>26.5</v>
      </c>
      <c r="P2253" s="119">
        <f t="shared" si="38"/>
        <v>0</v>
      </c>
      <c r="Q2253" s="122" t="s">
        <v>392</v>
      </c>
      <c r="R2253" s="121" t="s">
        <v>4145</v>
      </c>
      <c r="S2253" s="120" t="s">
        <v>30</v>
      </c>
      <c r="T2253" s="122" t="s">
        <v>343</v>
      </c>
    </row>
    <row r="2254" spans="7:20" s="145" customFormat="1" hidden="1">
      <c r="G2254" s="152"/>
      <c r="M2254" s="114" t="s">
        <v>3264</v>
      </c>
      <c r="N2254" s="118">
        <v>1.9</v>
      </c>
      <c r="O2254" s="118">
        <v>19.600000000000001</v>
      </c>
      <c r="P2254" s="119">
        <f t="shared" si="38"/>
        <v>0</v>
      </c>
      <c r="Q2254" s="122" t="s">
        <v>304</v>
      </c>
      <c r="R2254" s="121" t="s">
        <v>3995</v>
      </c>
      <c r="S2254" s="120" t="s">
        <v>30</v>
      </c>
      <c r="T2254" s="122" t="s">
        <v>343</v>
      </c>
    </row>
    <row r="2255" spans="7:20" s="145" customFormat="1" hidden="1">
      <c r="G2255" s="152"/>
      <c r="M2255" s="114" t="s">
        <v>3265</v>
      </c>
      <c r="N2255" s="118">
        <v>2.6</v>
      </c>
      <c r="O2255" s="118">
        <v>26.4</v>
      </c>
      <c r="P2255" s="119">
        <f t="shared" si="38"/>
        <v>0</v>
      </c>
      <c r="Q2255" s="122" t="s">
        <v>3266</v>
      </c>
      <c r="R2255" s="121" t="s">
        <v>3970</v>
      </c>
      <c r="S2255" s="120" t="s">
        <v>30</v>
      </c>
      <c r="T2255" s="122" t="s">
        <v>166</v>
      </c>
    </row>
    <row r="2256" spans="7:20" s="145" customFormat="1" hidden="1">
      <c r="G2256" s="152"/>
      <c r="M2256" s="114" t="s">
        <v>3152</v>
      </c>
      <c r="N2256" s="118">
        <v>2.6</v>
      </c>
      <c r="O2256" s="118">
        <v>26.4</v>
      </c>
      <c r="P2256" s="119">
        <f t="shared" si="38"/>
        <v>0</v>
      </c>
      <c r="Q2256" s="122" t="s">
        <v>2549</v>
      </c>
      <c r="R2256" s="121" t="s">
        <v>3970</v>
      </c>
      <c r="S2256" s="120" t="s">
        <v>30</v>
      </c>
      <c r="T2256" s="120" t="s">
        <v>30</v>
      </c>
    </row>
    <row r="2257" spans="7:20" s="145" customFormat="1" hidden="1">
      <c r="G2257" s="152"/>
      <c r="M2257" s="114" t="s">
        <v>3153</v>
      </c>
      <c r="N2257" s="118">
        <v>2.6</v>
      </c>
      <c r="O2257" s="118">
        <v>26.4</v>
      </c>
      <c r="P2257" s="119">
        <f t="shared" si="38"/>
        <v>0</v>
      </c>
      <c r="Q2257" s="122" t="s">
        <v>468</v>
      </c>
      <c r="R2257" s="121" t="s">
        <v>3970</v>
      </c>
      <c r="S2257" s="120" t="s">
        <v>30</v>
      </c>
      <c r="T2257" s="122" t="s">
        <v>213</v>
      </c>
    </row>
    <row r="2258" spans="7:20" s="145" customFormat="1" hidden="1">
      <c r="G2258" s="152"/>
      <c r="M2258" s="114" t="s">
        <v>2832</v>
      </c>
      <c r="N2258" s="118">
        <v>2.6</v>
      </c>
      <c r="O2258" s="118">
        <v>26.4</v>
      </c>
      <c r="P2258" s="119">
        <f t="shared" si="38"/>
        <v>0</v>
      </c>
      <c r="Q2258" s="122" t="s">
        <v>466</v>
      </c>
      <c r="R2258" s="121" t="s">
        <v>3970</v>
      </c>
      <c r="S2258" s="120" t="s">
        <v>30</v>
      </c>
      <c r="T2258" s="122" t="s">
        <v>468</v>
      </c>
    </row>
    <row r="2259" spans="7:20" s="145" customFormat="1" hidden="1">
      <c r="G2259" s="152"/>
      <c r="M2259" s="114" t="s">
        <v>2833</v>
      </c>
      <c r="N2259" s="118">
        <v>2.9</v>
      </c>
      <c r="O2259" s="118">
        <v>26.5</v>
      </c>
      <c r="P2259" s="119">
        <f t="shared" si="38"/>
        <v>0</v>
      </c>
      <c r="Q2259" s="122" t="s">
        <v>799</v>
      </c>
      <c r="R2259" s="121" t="s">
        <v>4145</v>
      </c>
      <c r="S2259" s="120" t="s">
        <v>30</v>
      </c>
      <c r="T2259" s="122" t="s">
        <v>213</v>
      </c>
    </row>
    <row r="2260" spans="7:20" s="145" customFormat="1" hidden="1">
      <c r="G2260" s="152"/>
      <c r="M2260" s="114" t="s">
        <v>2934</v>
      </c>
      <c r="N2260" s="118">
        <v>19.100000000000001</v>
      </c>
      <c r="O2260" s="118">
        <v>0</v>
      </c>
      <c r="P2260" s="119">
        <f t="shared" si="38"/>
        <v>0</v>
      </c>
      <c r="Q2260" s="122" t="s">
        <v>530</v>
      </c>
      <c r="R2260" s="121" t="s">
        <v>4279</v>
      </c>
      <c r="S2260" s="120" t="s">
        <v>30</v>
      </c>
      <c r="T2260" s="122" t="s">
        <v>166</v>
      </c>
    </row>
    <row r="2261" spans="7:20" s="145" customFormat="1" hidden="1">
      <c r="G2261" s="152"/>
      <c r="M2261" s="114" t="s">
        <v>2935</v>
      </c>
      <c r="N2261" s="118">
        <v>11.1</v>
      </c>
      <c r="O2261" s="118">
        <v>0</v>
      </c>
      <c r="P2261" s="119">
        <f t="shared" si="38"/>
        <v>0</v>
      </c>
      <c r="Q2261" s="122" t="s">
        <v>254</v>
      </c>
      <c r="R2261" s="121" t="s">
        <v>3904</v>
      </c>
      <c r="S2261" s="120" t="s">
        <v>30</v>
      </c>
      <c r="T2261" s="122" t="s">
        <v>166</v>
      </c>
    </row>
    <row r="2262" spans="7:20" s="145" customFormat="1" hidden="1">
      <c r="G2262" s="152"/>
      <c r="M2262" s="114" t="s">
        <v>2936</v>
      </c>
      <c r="N2262" s="118">
        <v>0.3</v>
      </c>
      <c r="O2262" s="118">
        <v>58.2</v>
      </c>
      <c r="P2262" s="119">
        <f t="shared" si="38"/>
        <v>0</v>
      </c>
      <c r="Q2262" s="122" t="s">
        <v>2937</v>
      </c>
      <c r="R2262" s="121" t="s">
        <v>4412</v>
      </c>
      <c r="S2262" s="120" t="s">
        <v>30</v>
      </c>
      <c r="T2262" s="122" t="s">
        <v>166</v>
      </c>
    </row>
    <row r="2263" spans="7:20" s="145" customFormat="1" hidden="1">
      <c r="G2263" s="152"/>
      <c r="M2263" s="114" t="s">
        <v>3040</v>
      </c>
      <c r="N2263" s="118">
        <v>23.5</v>
      </c>
      <c r="O2263" s="118">
        <v>0</v>
      </c>
      <c r="P2263" s="119">
        <f t="shared" si="38"/>
        <v>0</v>
      </c>
      <c r="Q2263" s="122" t="s">
        <v>343</v>
      </c>
      <c r="R2263" s="121" t="s">
        <v>4462</v>
      </c>
      <c r="S2263" s="120" t="s">
        <v>30</v>
      </c>
      <c r="T2263" s="122" t="s">
        <v>166</v>
      </c>
    </row>
    <row r="2264" spans="7:20" s="145" customFormat="1" hidden="1">
      <c r="G2264" s="152"/>
      <c r="M2264" s="114" t="s">
        <v>3041</v>
      </c>
      <c r="N2264" s="118">
        <v>16.2</v>
      </c>
      <c r="O2264" s="118">
        <v>0</v>
      </c>
      <c r="P2264" s="119">
        <f t="shared" si="38"/>
        <v>0</v>
      </c>
      <c r="Q2264" s="122" t="s">
        <v>166</v>
      </c>
      <c r="R2264" s="121" t="s">
        <v>4473</v>
      </c>
      <c r="S2264" s="120" t="s">
        <v>30</v>
      </c>
      <c r="T2264" s="122" t="s">
        <v>166</v>
      </c>
    </row>
    <row r="2265" spans="7:20" s="145" customFormat="1" hidden="1">
      <c r="G2265" s="152"/>
      <c r="M2265" s="114" t="s">
        <v>3042</v>
      </c>
      <c r="N2265" s="118">
        <v>8.6999999999999993</v>
      </c>
      <c r="O2265" s="118">
        <v>0</v>
      </c>
      <c r="P2265" s="119">
        <f t="shared" si="38"/>
        <v>0</v>
      </c>
      <c r="Q2265" s="122" t="s">
        <v>172</v>
      </c>
      <c r="R2265" s="121" t="s">
        <v>4548</v>
      </c>
      <c r="S2265" s="120" t="s">
        <v>30</v>
      </c>
      <c r="T2265" s="120" t="s">
        <v>30</v>
      </c>
    </row>
    <row r="2266" spans="7:20" s="145" customFormat="1" hidden="1">
      <c r="G2266" s="152"/>
      <c r="M2266" s="114" t="s">
        <v>2940</v>
      </c>
      <c r="N2266" s="118">
        <v>17.600000000000001</v>
      </c>
      <c r="O2266" s="118">
        <v>0</v>
      </c>
      <c r="P2266" s="119">
        <f t="shared" si="38"/>
        <v>0</v>
      </c>
      <c r="Q2266" s="122" t="s">
        <v>2803</v>
      </c>
      <c r="R2266" s="121" t="s">
        <v>4561</v>
      </c>
      <c r="S2266" s="120" t="s">
        <v>30</v>
      </c>
      <c r="T2266" s="120" t="s">
        <v>30</v>
      </c>
    </row>
    <row r="2267" spans="7:20" s="145" customFormat="1" hidden="1">
      <c r="G2267" s="152"/>
      <c r="M2267" s="114" t="s">
        <v>2941</v>
      </c>
      <c r="N2267" s="118">
        <v>83.1</v>
      </c>
      <c r="O2267" s="118">
        <v>0</v>
      </c>
      <c r="P2267" s="119">
        <f t="shared" si="38"/>
        <v>0</v>
      </c>
      <c r="Q2267" s="122" t="s">
        <v>1784</v>
      </c>
      <c r="R2267" s="121" t="s">
        <v>4071</v>
      </c>
      <c r="S2267" s="120" t="s">
        <v>30</v>
      </c>
      <c r="T2267" s="122" t="s">
        <v>166</v>
      </c>
    </row>
    <row r="2268" spans="7:20" s="145" customFormat="1" hidden="1">
      <c r="G2268" s="152"/>
      <c r="M2268" s="114" t="s">
        <v>2942</v>
      </c>
      <c r="N2268" s="118">
        <v>15.4</v>
      </c>
      <c r="O2268" s="118">
        <v>0</v>
      </c>
      <c r="P2268" s="119">
        <f t="shared" si="38"/>
        <v>0</v>
      </c>
      <c r="Q2268" s="122" t="s">
        <v>710</v>
      </c>
      <c r="R2268" s="121" t="s">
        <v>4301</v>
      </c>
      <c r="S2268" s="120" t="s">
        <v>30</v>
      </c>
      <c r="T2268" s="122" t="s">
        <v>166</v>
      </c>
    </row>
    <row r="2269" spans="7:20" s="145" customFormat="1" hidden="1">
      <c r="G2269" s="152"/>
      <c r="M2269" s="114" t="s">
        <v>2943</v>
      </c>
      <c r="N2269" s="118" t="s">
        <v>30</v>
      </c>
      <c r="O2269" s="118">
        <v>8</v>
      </c>
      <c r="P2269" s="119">
        <f t="shared" si="38"/>
        <v>0</v>
      </c>
      <c r="Q2269" s="122" t="s">
        <v>418</v>
      </c>
      <c r="R2269" s="121" t="s">
        <v>4459</v>
      </c>
      <c r="S2269" s="120" t="s">
        <v>30</v>
      </c>
      <c r="T2269" s="120" t="s">
        <v>343</v>
      </c>
    </row>
    <row r="2270" spans="7:20" s="145" customFormat="1" hidden="1">
      <c r="G2270" s="152"/>
      <c r="M2270" s="114" t="s">
        <v>2944</v>
      </c>
      <c r="N2270" s="118">
        <v>0.7</v>
      </c>
      <c r="O2270" s="118">
        <v>11.5</v>
      </c>
      <c r="P2270" s="119">
        <f t="shared" si="38"/>
        <v>0</v>
      </c>
      <c r="Q2270" s="122" t="s">
        <v>166</v>
      </c>
      <c r="R2270" s="121" t="s">
        <v>4375</v>
      </c>
      <c r="S2270" s="120" t="s">
        <v>30</v>
      </c>
      <c r="T2270" s="122" t="s">
        <v>213</v>
      </c>
    </row>
    <row r="2271" spans="7:20" s="145" customFormat="1" hidden="1">
      <c r="G2271" s="152"/>
      <c r="M2271" s="114" t="s">
        <v>2842</v>
      </c>
      <c r="N2271" s="118">
        <v>5.5</v>
      </c>
      <c r="O2271" s="118">
        <v>24.6</v>
      </c>
      <c r="P2271" s="119">
        <f t="shared" si="38"/>
        <v>0</v>
      </c>
      <c r="Q2271" s="122" t="s">
        <v>2843</v>
      </c>
      <c r="R2271" s="121" t="s">
        <v>4056</v>
      </c>
      <c r="S2271" s="120" t="s">
        <v>30</v>
      </c>
      <c r="T2271" s="122" t="s">
        <v>343</v>
      </c>
    </row>
    <row r="2272" spans="7:20" s="145" customFormat="1" hidden="1">
      <c r="G2272" s="152"/>
      <c r="M2272" s="114" t="s">
        <v>2844</v>
      </c>
      <c r="N2272" s="118">
        <v>0.5</v>
      </c>
      <c r="O2272" s="118">
        <v>14.4</v>
      </c>
      <c r="P2272" s="119">
        <f t="shared" si="38"/>
        <v>0</v>
      </c>
      <c r="Q2272" s="120" t="s">
        <v>30</v>
      </c>
      <c r="R2272" s="121" t="s">
        <v>4551</v>
      </c>
      <c r="S2272" s="120" t="s">
        <v>30</v>
      </c>
      <c r="T2272" s="122" t="s">
        <v>166</v>
      </c>
    </row>
    <row r="2273" spans="7:20" s="145" customFormat="1" hidden="1">
      <c r="G2273" s="152"/>
      <c r="M2273" s="114" t="s">
        <v>2845</v>
      </c>
      <c r="N2273" s="118">
        <v>0.7</v>
      </c>
      <c r="O2273" s="118">
        <v>19.7</v>
      </c>
      <c r="P2273" s="119">
        <f t="shared" si="38"/>
        <v>0</v>
      </c>
      <c r="Q2273" s="120" t="s">
        <v>30</v>
      </c>
      <c r="R2273" s="121" t="s">
        <v>4549</v>
      </c>
      <c r="S2273" s="120" t="s">
        <v>30</v>
      </c>
      <c r="T2273" s="122" t="s">
        <v>166</v>
      </c>
    </row>
    <row r="2274" spans="7:20" s="145" customFormat="1" hidden="1">
      <c r="G2274" s="152"/>
      <c r="M2274" s="114" t="s">
        <v>2947</v>
      </c>
      <c r="N2274" s="118">
        <v>2.8</v>
      </c>
      <c r="O2274" s="118">
        <v>38.4</v>
      </c>
      <c r="P2274" s="119">
        <f t="shared" si="38"/>
        <v>0</v>
      </c>
      <c r="Q2274" s="120" t="s">
        <v>147</v>
      </c>
      <c r="R2274" s="121" t="s">
        <v>3919</v>
      </c>
      <c r="S2274" s="120" t="s">
        <v>30</v>
      </c>
      <c r="T2274" s="120" t="s">
        <v>30</v>
      </c>
    </row>
    <row r="2275" spans="7:20" s="145" customFormat="1" hidden="1">
      <c r="G2275" s="152"/>
      <c r="M2275" s="114" t="s">
        <v>2948</v>
      </c>
      <c r="N2275" s="118">
        <v>1.3</v>
      </c>
      <c r="O2275" s="118">
        <v>25.5</v>
      </c>
      <c r="P2275" s="119">
        <f t="shared" si="38"/>
        <v>0</v>
      </c>
      <c r="Q2275" s="120" t="s">
        <v>30</v>
      </c>
      <c r="R2275" s="121" t="s">
        <v>3891</v>
      </c>
      <c r="S2275" s="120" t="s">
        <v>30</v>
      </c>
      <c r="T2275" s="120" t="s">
        <v>30</v>
      </c>
    </row>
    <row r="2276" spans="7:20" s="145" customFormat="1" hidden="1">
      <c r="G2276" s="152"/>
      <c r="M2276" s="114" t="s">
        <v>3169</v>
      </c>
      <c r="N2276" s="118">
        <v>1.2</v>
      </c>
      <c r="O2276" s="118">
        <v>23.5</v>
      </c>
      <c r="P2276" s="119">
        <f t="shared" si="38"/>
        <v>0</v>
      </c>
      <c r="Q2276" s="120" t="s">
        <v>30</v>
      </c>
      <c r="R2276" s="121" t="s">
        <v>3898</v>
      </c>
      <c r="S2276" s="120" t="s">
        <v>30</v>
      </c>
      <c r="T2276" s="120" t="s">
        <v>30</v>
      </c>
    </row>
    <row r="2277" spans="7:20" s="145" customFormat="1" hidden="1">
      <c r="G2277" s="152"/>
      <c r="M2277" s="114" t="s">
        <v>3170</v>
      </c>
      <c r="N2277" s="118">
        <v>1.4</v>
      </c>
      <c r="O2277" s="118">
        <v>19.5</v>
      </c>
      <c r="P2277" s="119">
        <f t="shared" si="38"/>
        <v>0</v>
      </c>
      <c r="Q2277" s="122" t="s">
        <v>166</v>
      </c>
      <c r="R2277" s="121" t="s">
        <v>4555</v>
      </c>
      <c r="S2277" s="120" t="s">
        <v>30</v>
      </c>
      <c r="T2277" s="122" t="s">
        <v>166</v>
      </c>
    </row>
    <row r="2278" spans="7:20" s="145" customFormat="1" hidden="1">
      <c r="G2278" s="152"/>
      <c r="M2278" s="114" t="s">
        <v>3171</v>
      </c>
      <c r="N2278" s="118">
        <v>1.3</v>
      </c>
      <c r="O2278" s="118">
        <v>17.8</v>
      </c>
      <c r="P2278" s="119">
        <f t="shared" si="38"/>
        <v>0</v>
      </c>
      <c r="Q2278" s="120" t="s">
        <v>30</v>
      </c>
      <c r="R2278" s="121" t="s">
        <v>4320</v>
      </c>
      <c r="S2278" s="120" t="s">
        <v>30</v>
      </c>
      <c r="T2278" s="122" t="s">
        <v>166</v>
      </c>
    </row>
    <row r="2279" spans="7:20" s="145" customFormat="1" hidden="1">
      <c r="G2279" s="152"/>
      <c r="M2279" s="114" t="s">
        <v>3177</v>
      </c>
      <c r="N2279" s="118">
        <v>2.4</v>
      </c>
      <c r="O2279" s="118">
        <v>32.299999999999997</v>
      </c>
      <c r="P2279" s="119">
        <f t="shared" si="38"/>
        <v>0</v>
      </c>
      <c r="Q2279" s="120" t="s">
        <v>147</v>
      </c>
      <c r="R2279" s="121" t="s">
        <v>3785</v>
      </c>
      <c r="S2279" s="120" t="s">
        <v>30</v>
      </c>
      <c r="T2279" s="122" t="s">
        <v>343</v>
      </c>
    </row>
    <row r="2280" spans="7:20" s="145" customFormat="1" hidden="1">
      <c r="G2280" s="152"/>
      <c r="M2280" s="114" t="s">
        <v>3172</v>
      </c>
      <c r="N2280" s="118">
        <v>2.5</v>
      </c>
      <c r="O2280" s="118">
        <v>34</v>
      </c>
      <c r="P2280" s="119">
        <f t="shared" si="38"/>
        <v>0</v>
      </c>
      <c r="Q2280" s="120" t="s">
        <v>147</v>
      </c>
      <c r="R2280" s="121" t="s">
        <v>3908</v>
      </c>
      <c r="S2280" s="120" t="s">
        <v>147</v>
      </c>
      <c r="T2280" s="120" t="s">
        <v>147</v>
      </c>
    </row>
    <row r="2281" spans="7:20" s="145" customFormat="1" hidden="1">
      <c r="G2281" s="152"/>
      <c r="M2281" s="114" t="s">
        <v>3183</v>
      </c>
      <c r="N2281" s="118">
        <v>2.1</v>
      </c>
      <c r="O2281" s="118">
        <v>29.2</v>
      </c>
      <c r="P2281" s="119">
        <f t="shared" si="38"/>
        <v>0</v>
      </c>
      <c r="Q2281" s="122" t="s">
        <v>166</v>
      </c>
      <c r="R2281" s="121" t="s">
        <v>3896</v>
      </c>
      <c r="S2281" s="120" t="s">
        <v>30</v>
      </c>
      <c r="T2281" s="122" t="s">
        <v>166</v>
      </c>
    </row>
    <row r="2282" spans="7:20" s="145" customFormat="1" hidden="1">
      <c r="G2282" s="152"/>
      <c r="M2282" s="114" t="s">
        <v>3184</v>
      </c>
      <c r="N2282" s="118">
        <v>6.3</v>
      </c>
      <c r="O2282" s="118">
        <v>17</v>
      </c>
      <c r="P2282" s="119">
        <f t="shared" si="38"/>
        <v>0</v>
      </c>
      <c r="Q2282" s="122" t="s">
        <v>1241</v>
      </c>
      <c r="R2282" s="121" t="s">
        <v>4274</v>
      </c>
      <c r="S2282" s="120" t="s">
        <v>30</v>
      </c>
      <c r="T2282" s="122" t="s">
        <v>166</v>
      </c>
    </row>
    <row r="2283" spans="7:20" s="145" customFormat="1" hidden="1">
      <c r="G2283" s="152"/>
      <c r="M2283" s="114" t="s">
        <v>3185</v>
      </c>
      <c r="N2283" s="118">
        <v>5</v>
      </c>
      <c r="O2283" s="118">
        <v>54.6</v>
      </c>
      <c r="P2283" s="119">
        <f t="shared" si="38"/>
        <v>0</v>
      </c>
      <c r="Q2283" s="120" t="s">
        <v>147</v>
      </c>
      <c r="R2283" s="121" t="s">
        <v>4080</v>
      </c>
      <c r="S2283" s="120" t="s">
        <v>30</v>
      </c>
      <c r="T2283" s="122" t="s">
        <v>166</v>
      </c>
    </row>
    <row r="2284" spans="7:20" s="145" customFormat="1" hidden="1">
      <c r="G2284" s="152"/>
      <c r="M2284" s="114" t="s">
        <v>3071</v>
      </c>
      <c r="N2284" s="118">
        <v>3</v>
      </c>
      <c r="O2284" s="118">
        <v>56.3</v>
      </c>
      <c r="P2284" s="119">
        <f t="shared" si="38"/>
        <v>0</v>
      </c>
      <c r="Q2284" s="122" t="s">
        <v>3072</v>
      </c>
      <c r="R2284" s="121" t="s">
        <v>4201</v>
      </c>
      <c r="S2284" s="120" t="s">
        <v>30</v>
      </c>
      <c r="T2284" s="122" t="s">
        <v>343</v>
      </c>
    </row>
    <row r="2285" spans="7:20" s="145" customFormat="1" hidden="1">
      <c r="G2285" s="152"/>
      <c r="M2285" s="114" t="s">
        <v>3073</v>
      </c>
      <c r="N2285" s="118">
        <v>3.3</v>
      </c>
      <c r="O2285" s="118">
        <v>31.4</v>
      </c>
      <c r="P2285" s="119">
        <f t="shared" si="38"/>
        <v>0</v>
      </c>
      <c r="Q2285" s="122" t="s">
        <v>3074</v>
      </c>
      <c r="R2285" s="121" t="s">
        <v>4147</v>
      </c>
      <c r="S2285" s="120" t="s">
        <v>30</v>
      </c>
      <c r="T2285" s="122" t="s">
        <v>166</v>
      </c>
    </row>
    <row r="2286" spans="7:20" s="145" customFormat="1" hidden="1">
      <c r="G2286" s="152"/>
      <c r="M2286" s="114" t="s">
        <v>3075</v>
      </c>
      <c r="N2286" s="118">
        <v>5</v>
      </c>
      <c r="O2286" s="118">
        <v>34.200000000000003</v>
      </c>
      <c r="P2286" s="119">
        <f t="shared" si="38"/>
        <v>0</v>
      </c>
      <c r="Q2286" s="122" t="s">
        <v>1103</v>
      </c>
      <c r="R2286" s="121" t="s">
        <v>3946</v>
      </c>
      <c r="S2286" s="120" t="s">
        <v>30</v>
      </c>
      <c r="T2286" s="122" t="s">
        <v>166</v>
      </c>
    </row>
    <row r="2287" spans="7:20" s="145" customFormat="1" hidden="1">
      <c r="G2287" s="152"/>
      <c r="M2287" s="114" t="s">
        <v>3076</v>
      </c>
      <c r="N2287" s="118">
        <v>3.3</v>
      </c>
      <c r="O2287" s="118">
        <v>16.100000000000001</v>
      </c>
      <c r="P2287" s="119">
        <f t="shared" si="38"/>
        <v>0</v>
      </c>
      <c r="Q2287" s="122" t="s">
        <v>1149</v>
      </c>
      <c r="R2287" s="121" t="s">
        <v>3965</v>
      </c>
      <c r="S2287" s="120" t="s">
        <v>30</v>
      </c>
      <c r="T2287" s="122" t="s">
        <v>166</v>
      </c>
    </row>
    <row r="2288" spans="7:20" s="145" customFormat="1" hidden="1">
      <c r="G2288" s="152"/>
      <c r="M2288" s="114" t="s">
        <v>3077</v>
      </c>
      <c r="N2288" s="118">
        <v>3.5</v>
      </c>
      <c r="O2288" s="118">
        <v>16</v>
      </c>
      <c r="P2288" s="119">
        <f t="shared" si="38"/>
        <v>0</v>
      </c>
      <c r="Q2288" s="120" t="s">
        <v>234</v>
      </c>
      <c r="R2288" s="121" t="s">
        <v>4555</v>
      </c>
      <c r="S2288" s="120" t="s">
        <v>30</v>
      </c>
      <c r="T2288" s="122" t="s">
        <v>166</v>
      </c>
    </row>
    <row r="2289" spans="7:20" s="145" customFormat="1" hidden="1">
      <c r="G2289" s="152"/>
      <c r="M2289" s="114" t="s">
        <v>3078</v>
      </c>
      <c r="N2289" s="118">
        <v>4.2</v>
      </c>
      <c r="O2289" s="118">
        <v>19</v>
      </c>
      <c r="P2289" s="119">
        <f t="shared" si="38"/>
        <v>0</v>
      </c>
      <c r="Q2289" s="122" t="s">
        <v>3079</v>
      </c>
      <c r="R2289" s="121" t="s">
        <v>4034</v>
      </c>
      <c r="S2289" s="120" t="s">
        <v>30</v>
      </c>
      <c r="T2289" s="122" t="s">
        <v>213</v>
      </c>
    </row>
    <row r="2290" spans="7:20" s="145" customFormat="1" hidden="1">
      <c r="G2290" s="152"/>
      <c r="M2290" s="114" t="s">
        <v>3190</v>
      </c>
      <c r="N2290" s="118">
        <v>4.3</v>
      </c>
      <c r="O2290" s="118">
        <v>19.100000000000001</v>
      </c>
      <c r="P2290" s="119">
        <f t="shared" si="38"/>
        <v>0</v>
      </c>
      <c r="Q2290" s="122" t="s">
        <v>452</v>
      </c>
      <c r="R2290" s="121" t="s">
        <v>3894</v>
      </c>
      <c r="S2290" s="120" t="s">
        <v>30</v>
      </c>
      <c r="T2290" s="120" t="s">
        <v>30</v>
      </c>
    </row>
    <row r="2291" spans="7:20" s="145" customFormat="1" hidden="1">
      <c r="G2291" s="152"/>
      <c r="M2291" s="114" t="s">
        <v>3191</v>
      </c>
      <c r="N2291" s="118">
        <v>4.2</v>
      </c>
      <c r="O2291" s="118">
        <v>18.899999999999999</v>
      </c>
      <c r="P2291" s="119">
        <f t="shared" si="38"/>
        <v>0</v>
      </c>
      <c r="Q2291" s="122" t="s">
        <v>265</v>
      </c>
      <c r="R2291" s="121" t="s">
        <v>4145</v>
      </c>
      <c r="S2291" s="120" t="s">
        <v>30</v>
      </c>
      <c r="T2291" s="122" t="s">
        <v>468</v>
      </c>
    </row>
    <row r="2292" spans="7:20" s="145" customFormat="1" hidden="1">
      <c r="G2292" s="152"/>
      <c r="M2292" s="114" t="s">
        <v>3192</v>
      </c>
      <c r="N2292" s="118">
        <v>3.1</v>
      </c>
      <c r="O2292" s="118">
        <v>45.4</v>
      </c>
      <c r="P2292" s="119">
        <f t="shared" si="38"/>
        <v>0</v>
      </c>
      <c r="Q2292" s="122" t="s">
        <v>525</v>
      </c>
      <c r="R2292" s="121" t="s">
        <v>4413</v>
      </c>
      <c r="S2292" s="120" t="s">
        <v>147</v>
      </c>
      <c r="T2292" s="120" t="s">
        <v>147</v>
      </c>
    </row>
    <row r="2293" spans="7:20" s="145" customFormat="1" hidden="1">
      <c r="G2293" s="152"/>
      <c r="M2293" s="114" t="s">
        <v>3193</v>
      </c>
      <c r="N2293" s="118">
        <v>5.7</v>
      </c>
      <c r="O2293" s="118">
        <v>46.2</v>
      </c>
      <c r="P2293" s="119">
        <f t="shared" si="38"/>
        <v>0</v>
      </c>
      <c r="Q2293" s="122" t="s">
        <v>2137</v>
      </c>
      <c r="R2293" s="121" t="s">
        <v>3906</v>
      </c>
      <c r="S2293" s="120" t="s">
        <v>30</v>
      </c>
      <c r="T2293" s="122" t="s">
        <v>166</v>
      </c>
    </row>
    <row r="2294" spans="7:20" s="145" customFormat="1" hidden="1">
      <c r="G2294" s="152"/>
      <c r="M2294" s="114" t="s">
        <v>3194</v>
      </c>
      <c r="N2294" s="118">
        <v>5.5</v>
      </c>
      <c r="O2294" s="118">
        <v>50.5</v>
      </c>
      <c r="P2294" s="119">
        <f t="shared" si="38"/>
        <v>0</v>
      </c>
      <c r="Q2294" s="122" t="s">
        <v>3195</v>
      </c>
      <c r="R2294" s="121" t="s">
        <v>4074</v>
      </c>
      <c r="S2294" s="120" t="s">
        <v>147</v>
      </c>
      <c r="T2294" s="120" t="s">
        <v>147</v>
      </c>
    </row>
    <row r="2295" spans="7:20" s="145" customFormat="1" hidden="1">
      <c r="G2295" s="152"/>
      <c r="M2295" s="114" t="s">
        <v>3310</v>
      </c>
      <c r="N2295" s="118">
        <v>5.3</v>
      </c>
      <c r="O2295" s="118">
        <v>51.1</v>
      </c>
      <c r="P2295" s="119">
        <f t="shared" si="38"/>
        <v>0</v>
      </c>
      <c r="Q2295" s="122" t="s">
        <v>3311</v>
      </c>
      <c r="R2295" s="121" t="s">
        <v>3833</v>
      </c>
      <c r="S2295" s="120" t="s">
        <v>147</v>
      </c>
      <c r="T2295" s="120" t="s">
        <v>147</v>
      </c>
    </row>
    <row r="2296" spans="7:20" s="145" customFormat="1" hidden="1">
      <c r="G2296" s="152"/>
      <c r="M2296" s="114" t="s">
        <v>3198</v>
      </c>
      <c r="N2296" s="118">
        <v>4.5</v>
      </c>
      <c r="O2296" s="118">
        <v>48.3</v>
      </c>
      <c r="P2296" s="119">
        <f t="shared" si="38"/>
        <v>0</v>
      </c>
      <c r="Q2296" s="122" t="s">
        <v>3199</v>
      </c>
      <c r="R2296" s="121" t="s">
        <v>4414</v>
      </c>
      <c r="S2296" s="120" t="s">
        <v>147</v>
      </c>
      <c r="T2296" s="120" t="s">
        <v>147</v>
      </c>
    </row>
    <row r="2297" spans="7:20" s="145" customFormat="1" hidden="1">
      <c r="G2297" s="152"/>
      <c r="M2297" s="114" t="s">
        <v>3200</v>
      </c>
      <c r="N2297" s="118">
        <v>4.8</v>
      </c>
      <c r="O2297" s="118">
        <v>46.4</v>
      </c>
      <c r="P2297" s="119">
        <f t="shared" si="38"/>
        <v>0</v>
      </c>
      <c r="Q2297" s="122" t="s">
        <v>3201</v>
      </c>
      <c r="R2297" s="121" t="s">
        <v>4065</v>
      </c>
      <c r="S2297" s="120" t="s">
        <v>147</v>
      </c>
      <c r="T2297" s="120" t="s">
        <v>147</v>
      </c>
    </row>
    <row r="2298" spans="7:20" s="145" customFormat="1" hidden="1">
      <c r="G2298" s="152"/>
      <c r="M2298" s="114" t="s">
        <v>3202</v>
      </c>
      <c r="N2298" s="118">
        <v>24.4</v>
      </c>
      <c r="O2298" s="118">
        <v>15.2</v>
      </c>
      <c r="P2298" s="119">
        <f t="shared" si="38"/>
        <v>0</v>
      </c>
      <c r="Q2298" s="122" t="s">
        <v>2000</v>
      </c>
      <c r="R2298" s="121" t="s">
        <v>4169</v>
      </c>
      <c r="S2298" s="120" t="s">
        <v>147</v>
      </c>
      <c r="T2298" s="120" t="s">
        <v>147</v>
      </c>
    </row>
    <row r="2299" spans="7:20" s="145" customFormat="1" hidden="1">
      <c r="G2299" s="152"/>
      <c r="M2299" s="114" t="s">
        <v>3203</v>
      </c>
      <c r="N2299" s="118">
        <v>0.6</v>
      </c>
      <c r="O2299" s="118">
        <v>1.9</v>
      </c>
      <c r="P2299" s="119">
        <f t="shared" si="38"/>
        <v>0</v>
      </c>
      <c r="Q2299" s="122" t="s">
        <v>166</v>
      </c>
      <c r="R2299" s="121" t="s">
        <v>4052</v>
      </c>
      <c r="S2299" s="120" t="s">
        <v>147</v>
      </c>
      <c r="T2299" s="120" t="s">
        <v>147</v>
      </c>
    </row>
    <row r="2300" spans="7:20" s="145" customFormat="1" hidden="1">
      <c r="G2300" s="152"/>
      <c r="M2300" s="114" t="s">
        <v>3313</v>
      </c>
      <c r="N2300" s="118">
        <v>0.7</v>
      </c>
      <c r="O2300" s="118">
        <v>2.2000000000000002</v>
      </c>
      <c r="P2300" s="119">
        <f t="shared" si="38"/>
        <v>0</v>
      </c>
      <c r="Q2300" s="122" t="s">
        <v>166</v>
      </c>
      <c r="R2300" s="121" t="s">
        <v>4313</v>
      </c>
      <c r="S2300" s="120" t="s">
        <v>147</v>
      </c>
      <c r="T2300" s="120" t="s">
        <v>147</v>
      </c>
    </row>
    <row r="2301" spans="7:20" s="145" customFormat="1" hidden="1">
      <c r="G2301" s="152"/>
      <c r="M2301" s="114" t="s">
        <v>3314</v>
      </c>
      <c r="N2301" s="118">
        <v>7.2</v>
      </c>
      <c r="O2301" s="118">
        <v>36.5</v>
      </c>
      <c r="P2301" s="119">
        <f t="shared" si="38"/>
        <v>0</v>
      </c>
      <c r="Q2301" s="122" t="s">
        <v>1341</v>
      </c>
      <c r="R2301" s="121" t="s">
        <v>4284</v>
      </c>
      <c r="S2301" s="120" t="s">
        <v>147</v>
      </c>
      <c r="T2301" s="120" t="s">
        <v>147</v>
      </c>
    </row>
    <row r="2302" spans="7:20" s="145" customFormat="1" hidden="1">
      <c r="G2302" s="152"/>
      <c r="M2302" s="114" t="s">
        <v>3315</v>
      </c>
      <c r="N2302" s="118">
        <v>12.5</v>
      </c>
      <c r="O2302" s="118">
        <v>14.6</v>
      </c>
      <c r="P2302" s="119">
        <f t="shared" si="38"/>
        <v>0</v>
      </c>
      <c r="Q2302" s="122" t="s">
        <v>2108</v>
      </c>
      <c r="R2302" s="121" t="s">
        <v>4162</v>
      </c>
      <c r="S2302" s="120" t="s">
        <v>147</v>
      </c>
      <c r="T2302" s="120" t="s">
        <v>147</v>
      </c>
    </row>
    <row r="2303" spans="7:20" s="145" customFormat="1" hidden="1">
      <c r="G2303" s="152"/>
      <c r="M2303" s="114" t="s">
        <v>3316</v>
      </c>
      <c r="N2303" s="118">
        <v>13</v>
      </c>
      <c r="O2303" s="118">
        <v>15.6</v>
      </c>
      <c r="P2303" s="119">
        <f t="shared" si="38"/>
        <v>0</v>
      </c>
      <c r="Q2303" s="122" t="s">
        <v>3317</v>
      </c>
      <c r="R2303" s="121" t="s">
        <v>4327</v>
      </c>
      <c r="S2303" s="120" t="s">
        <v>30</v>
      </c>
      <c r="T2303" s="122" t="s">
        <v>1721</v>
      </c>
    </row>
    <row r="2304" spans="7:20" s="145" customFormat="1" hidden="1">
      <c r="G2304" s="152"/>
      <c r="M2304" s="114" t="s">
        <v>3318</v>
      </c>
      <c r="N2304" s="118">
        <v>15.3</v>
      </c>
      <c r="O2304" s="118">
        <v>16.8</v>
      </c>
      <c r="P2304" s="119">
        <f t="shared" si="38"/>
        <v>0</v>
      </c>
      <c r="Q2304" s="122" t="s">
        <v>3207</v>
      </c>
      <c r="R2304" s="121" t="s">
        <v>4058</v>
      </c>
      <c r="S2304" s="120" t="s">
        <v>147</v>
      </c>
      <c r="T2304" s="120" t="s">
        <v>147</v>
      </c>
    </row>
    <row r="2305" spans="7:20" s="145" customFormat="1" hidden="1">
      <c r="G2305" s="152"/>
      <c r="M2305" s="114" t="s">
        <v>2879</v>
      </c>
      <c r="N2305" s="118">
        <v>9.1</v>
      </c>
      <c r="O2305" s="118">
        <v>19.7</v>
      </c>
      <c r="P2305" s="119">
        <f t="shared" si="38"/>
        <v>0</v>
      </c>
      <c r="Q2305" s="122" t="s">
        <v>187</v>
      </c>
      <c r="R2305" s="121" t="s">
        <v>4503</v>
      </c>
      <c r="S2305" s="120" t="s">
        <v>147</v>
      </c>
      <c r="T2305" s="120" t="s">
        <v>147</v>
      </c>
    </row>
    <row r="2306" spans="7:20" s="145" customFormat="1" hidden="1">
      <c r="G2306" s="152"/>
      <c r="M2306" s="114" t="s">
        <v>2880</v>
      </c>
      <c r="N2306" s="118">
        <v>15.8</v>
      </c>
      <c r="O2306" s="118">
        <v>18</v>
      </c>
      <c r="P2306" s="119">
        <f t="shared" si="38"/>
        <v>0</v>
      </c>
      <c r="Q2306" s="122" t="s">
        <v>2881</v>
      </c>
      <c r="R2306" s="121" t="s">
        <v>4055</v>
      </c>
      <c r="S2306" s="120" t="s">
        <v>147</v>
      </c>
      <c r="T2306" s="120" t="s">
        <v>147</v>
      </c>
    </row>
    <row r="2307" spans="7:20" s="145" customFormat="1" hidden="1">
      <c r="G2307" s="152"/>
      <c r="M2307" s="114" t="s">
        <v>2882</v>
      </c>
      <c r="N2307" s="118">
        <v>9.9</v>
      </c>
      <c r="O2307" s="118">
        <v>15.5</v>
      </c>
      <c r="P2307" s="119">
        <f t="shared" si="38"/>
        <v>0</v>
      </c>
      <c r="Q2307" s="122" t="s">
        <v>1022</v>
      </c>
      <c r="R2307" s="121" t="s">
        <v>4452</v>
      </c>
      <c r="S2307" s="120" t="s">
        <v>30</v>
      </c>
      <c r="T2307" s="120" t="s">
        <v>553</v>
      </c>
    </row>
    <row r="2308" spans="7:20" s="145" customFormat="1" hidden="1">
      <c r="G2308" s="152"/>
      <c r="M2308" s="114" t="s">
        <v>2883</v>
      </c>
      <c r="N2308" s="118">
        <v>10.5</v>
      </c>
      <c r="O2308" s="118">
        <v>16.600000000000001</v>
      </c>
      <c r="P2308" s="119">
        <f t="shared" si="38"/>
        <v>0</v>
      </c>
      <c r="Q2308" s="122" t="s">
        <v>2983</v>
      </c>
      <c r="R2308" s="121" t="s">
        <v>3830</v>
      </c>
      <c r="S2308" s="120" t="s">
        <v>147</v>
      </c>
      <c r="T2308" s="120" t="s">
        <v>147</v>
      </c>
    </row>
    <row r="2309" spans="7:20" s="145" customFormat="1" hidden="1">
      <c r="G2309" s="152"/>
      <c r="M2309" s="114" t="s">
        <v>2984</v>
      </c>
      <c r="N2309" s="118">
        <v>8.1</v>
      </c>
      <c r="O2309" s="118">
        <v>21.2</v>
      </c>
      <c r="P2309" s="119">
        <f t="shared" si="38"/>
        <v>0</v>
      </c>
      <c r="Q2309" s="122" t="s">
        <v>2985</v>
      </c>
      <c r="R2309" s="121" t="s">
        <v>4233</v>
      </c>
      <c r="S2309" s="120" t="s">
        <v>30</v>
      </c>
      <c r="T2309" s="120" t="s">
        <v>558</v>
      </c>
    </row>
    <row r="2310" spans="7:20" s="145" customFormat="1" hidden="1">
      <c r="G2310" s="152"/>
      <c r="M2310" s="114" t="s">
        <v>2986</v>
      </c>
      <c r="N2310" s="118">
        <v>0.3</v>
      </c>
      <c r="O2310" s="118">
        <v>6.3</v>
      </c>
      <c r="P2310" s="119">
        <f t="shared" si="38"/>
        <v>0</v>
      </c>
      <c r="Q2310" s="120" t="s">
        <v>30</v>
      </c>
      <c r="R2310" s="121" t="s">
        <v>3778</v>
      </c>
      <c r="S2310" s="120" t="s">
        <v>147</v>
      </c>
      <c r="T2310" s="120" t="s">
        <v>147</v>
      </c>
    </row>
    <row r="2311" spans="7:20" s="145" customFormat="1" hidden="1">
      <c r="G2311" s="152"/>
      <c r="M2311" s="114" t="s">
        <v>3104</v>
      </c>
      <c r="N2311" s="118">
        <v>13.8</v>
      </c>
      <c r="O2311" s="118">
        <v>55.7</v>
      </c>
      <c r="P2311" s="119">
        <f t="shared" si="38"/>
        <v>0</v>
      </c>
      <c r="Q2311" s="122" t="s">
        <v>234</v>
      </c>
      <c r="R2311" s="121" t="s">
        <v>4127</v>
      </c>
      <c r="S2311" s="120" t="s">
        <v>147</v>
      </c>
      <c r="T2311" s="120" t="s">
        <v>147</v>
      </c>
    </row>
    <row r="2312" spans="7:20" s="145" customFormat="1" hidden="1">
      <c r="G2312" s="152"/>
      <c r="M2312" s="114" t="s">
        <v>3105</v>
      </c>
      <c r="N2312" s="118">
        <v>3.7</v>
      </c>
      <c r="O2312" s="118">
        <v>16.7</v>
      </c>
      <c r="P2312" s="119">
        <f t="shared" si="38"/>
        <v>0</v>
      </c>
      <c r="Q2312" s="122" t="s">
        <v>666</v>
      </c>
      <c r="R2312" s="121" t="s">
        <v>4265</v>
      </c>
      <c r="S2312" s="120" t="s">
        <v>147</v>
      </c>
      <c r="T2312" s="120" t="s">
        <v>147</v>
      </c>
    </row>
    <row r="2313" spans="7:20" s="145" customFormat="1" hidden="1">
      <c r="G2313" s="152"/>
      <c r="M2313" s="114" t="s">
        <v>3106</v>
      </c>
      <c r="N2313" s="118">
        <v>14</v>
      </c>
      <c r="O2313" s="118">
        <v>1.1000000000000001</v>
      </c>
      <c r="P2313" s="119">
        <f t="shared" si="38"/>
        <v>0</v>
      </c>
      <c r="Q2313" s="122" t="s">
        <v>468</v>
      </c>
      <c r="R2313" s="121" t="s">
        <v>4256</v>
      </c>
      <c r="S2313" s="120" t="s">
        <v>147</v>
      </c>
      <c r="T2313" s="120" t="s">
        <v>147</v>
      </c>
    </row>
    <row r="2314" spans="7:20" s="145" customFormat="1" hidden="1">
      <c r="G2314" s="152"/>
      <c r="M2314" s="114" t="s">
        <v>3107</v>
      </c>
      <c r="N2314" s="118">
        <v>21.9</v>
      </c>
      <c r="O2314" s="118">
        <v>0</v>
      </c>
      <c r="P2314" s="119">
        <f t="shared" ref="P2314:P2377" si="39">SUM(S2314:T2314)</f>
        <v>0</v>
      </c>
      <c r="Q2314" s="122" t="s">
        <v>548</v>
      </c>
      <c r="R2314" s="121" t="s">
        <v>4274</v>
      </c>
      <c r="S2314" s="120" t="s">
        <v>147</v>
      </c>
      <c r="T2314" s="120" t="s">
        <v>147</v>
      </c>
    </row>
    <row r="2315" spans="7:20" s="145" customFormat="1" hidden="1">
      <c r="G2315" s="152"/>
      <c r="M2315" s="114" t="s">
        <v>3108</v>
      </c>
      <c r="N2315" s="118">
        <v>21.2</v>
      </c>
      <c r="O2315" s="118">
        <v>0</v>
      </c>
      <c r="P2315" s="119">
        <f t="shared" si="39"/>
        <v>0</v>
      </c>
      <c r="Q2315" s="122" t="s">
        <v>223</v>
      </c>
      <c r="R2315" s="121" t="s">
        <v>3894</v>
      </c>
      <c r="S2315" s="120" t="s">
        <v>147</v>
      </c>
      <c r="T2315" s="120" t="s">
        <v>147</v>
      </c>
    </row>
    <row r="2316" spans="7:20" s="145" customFormat="1" hidden="1">
      <c r="G2316" s="152"/>
      <c r="M2316" s="114" t="s">
        <v>2989</v>
      </c>
      <c r="N2316" s="118">
        <v>12.7</v>
      </c>
      <c r="O2316" s="118">
        <v>0</v>
      </c>
      <c r="P2316" s="119">
        <f t="shared" si="39"/>
        <v>0</v>
      </c>
      <c r="Q2316" s="122" t="s">
        <v>377</v>
      </c>
      <c r="R2316" s="121" t="s">
        <v>4473</v>
      </c>
      <c r="S2316" s="120" t="s">
        <v>147</v>
      </c>
      <c r="T2316" s="120" t="s">
        <v>147</v>
      </c>
    </row>
    <row r="2317" spans="7:20" s="145" customFormat="1" hidden="1">
      <c r="G2317" s="152"/>
      <c r="M2317" s="114" t="s">
        <v>2990</v>
      </c>
      <c r="N2317" s="118">
        <v>1.4</v>
      </c>
      <c r="O2317" s="118">
        <v>1.7</v>
      </c>
      <c r="P2317" s="119">
        <f t="shared" si="39"/>
        <v>0</v>
      </c>
      <c r="Q2317" s="120" t="s">
        <v>147</v>
      </c>
      <c r="R2317" s="121" t="s">
        <v>4376</v>
      </c>
      <c r="S2317" s="120" t="s">
        <v>147</v>
      </c>
      <c r="T2317" s="120" t="s">
        <v>147</v>
      </c>
    </row>
    <row r="2318" spans="7:20" s="145" customFormat="1" hidden="1">
      <c r="G2318" s="152"/>
      <c r="M2318" s="114" t="s">
        <v>2991</v>
      </c>
      <c r="N2318" s="118">
        <v>3.5</v>
      </c>
      <c r="O2318" s="118">
        <v>3.5</v>
      </c>
      <c r="P2318" s="119">
        <f t="shared" si="39"/>
        <v>0</v>
      </c>
      <c r="Q2318" s="120" t="s">
        <v>147</v>
      </c>
      <c r="R2318" s="121" t="s">
        <v>3952</v>
      </c>
      <c r="S2318" s="120" t="s">
        <v>147</v>
      </c>
      <c r="T2318" s="120" t="s">
        <v>147</v>
      </c>
    </row>
    <row r="2319" spans="7:20" s="145" customFormat="1" hidden="1">
      <c r="G2319" s="152"/>
      <c r="M2319" s="114" t="s">
        <v>2894</v>
      </c>
      <c r="N2319" s="118">
        <v>0.7</v>
      </c>
      <c r="O2319" s="118">
        <v>1.9</v>
      </c>
      <c r="P2319" s="119">
        <f t="shared" si="39"/>
        <v>0</v>
      </c>
      <c r="Q2319" s="122" t="s">
        <v>166</v>
      </c>
      <c r="R2319" s="121" t="s">
        <v>4052</v>
      </c>
      <c r="S2319" s="120" t="s">
        <v>147</v>
      </c>
      <c r="T2319" s="120" t="s">
        <v>147</v>
      </c>
    </row>
    <row r="2320" spans="7:20" s="145" customFormat="1" hidden="1">
      <c r="G2320" s="152"/>
      <c r="M2320" s="114" t="s">
        <v>2895</v>
      </c>
      <c r="N2320" s="118">
        <v>0.8</v>
      </c>
      <c r="O2320" s="118">
        <v>2.9</v>
      </c>
      <c r="P2320" s="119">
        <f t="shared" si="39"/>
        <v>0</v>
      </c>
      <c r="Q2320" s="120" t="s">
        <v>30</v>
      </c>
      <c r="R2320" s="121" t="s">
        <v>3780</v>
      </c>
      <c r="S2320" s="120" t="s">
        <v>147</v>
      </c>
      <c r="T2320" s="120" t="s">
        <v>147</v>
      </c>
    </row>
    <row r="2321" spans="7:20" s="145" customFormat="1" hidden="1">
      <c r="G2321" s="152"/>
      <c r="M2321" s="114" t="s">
        <v>2896</v>
      </c>
      <c r="N2321" s="118">
        <v>2.1</v>
      </c>
      <c r="O2321" s="118">
        <v>69.3</v>
      </c>
      <c r="P2321" s="119">
        <f t="shared" si="39"/>
        <v>0</v>
      </c>
      <c r="Q2321" s="120" t="s">
        <v>147</v>
      </c>
      <c r="R2321" s="121" t="s">
        <v>4040</v>
      </c>
      <c r="S2321" s="120" t="s">
        <v>147</v>
      </c>
      <c r="T2321" s="120" t="s">
        <v>147</v>
      </c>
    </row>
    <row r="2322" spans="7:20" s="145" customFormat="1" hidden="1">
      <c r="G2322" s="152"/>
      <c r="M2322" s="114" t="s">
        <v>2897</v>
      </c>
      <c r="N2322" s="118">
        <v>4.4000000000000004</v>
      </c>
      <c r="O2322" s="118">
        <v>5.8</v>
      </c>
      <c r="P2322" s="119">
        <f t="shared" si="39"/>
        <v>0</v>
      </c>
      <c r="Q2322" s="122" t="s">
        <v>2898</v>
      </c>
      <c r="R2322" s="121" t="s">
        <v>4551</v>
      </c>
      <c r="S2322" s="120" t="s">
        <v>147</v>
      </c>
      <c r="T2322" s="120" t="s">
        <v>147</v>
      </c>
    </row>
    <row r="2323" spans="7:20" s="145" customFormat="1" hidden="1">
      <c r="G2323" s="152"/>
      <c r="M2323" s="114" t="s">
        <v>3002</v>
      </c>
      <c r="N2323" s="118">
        <v>3.3</v>
      </c>
      <c r="O2323" s="118">
        <v>8.1</v>
      </c>
      <c r="P2323" s="119">
        <f t="shared" si="39"/>
        <v>0</v>
      </c>
      <c r="Q2323" s="122" t="s">
        <v>3003</v>
      </c>
      <c r="R2323" s="121" t="s">
        <v>3891</v>
      </c>
      <c r="S2323" s="120" t="s">
        <v>147</v>
      </c>
      <c r="T2323" s="120" t="s">
        <v>147</v>
      </c>
    </row>
    <row r="2324" spans="7:20" s="145" customFormat="1" hidden="1">
      <c r="G2324" s="152"/>
      <c r="M2324" s="114" t="s">
        <v>3001</v>
      </c>
      <c r="N2324" s="118">
        <v>1</v>
      </c>
      <c r="O2324" s="118">
        <v>16.3</v>
      </c>
      <c r="P2324" s="119">
        <f t="shared" si="39"/>
        <v>0</v>
      </c>
      <c r="Q2324" s="120" t="s">
        <v>147</v>
      </c>
      <c r="R2324" s="121" t="s">
        <v>4550</v>
      </c>
      <c r="S2324" s="120" t="s">
        <v>147</v>
      </c>
      <c r="T2324" s="120" t="s">
        <v>147</v>
      </c>
    </row>
    <row r="2325" spans="7:20" s="145" customFormat="1" hidden="1">
      <c r="G2325" s="152"/>
      <c r="M2325" s="114" t="s">
        <v>3223</v>
      </c>
      <c r="N2325" s="118">
        <v>3.8</v>
      </c>
      <c r="O2325" s="118">
        <v>4.8</v>
      </c>
      <c r="P2325" s="119">
        <f t="shared" si="39"/>
        <v>0</v>
      </c>
      <c r="Q2325" s="120" t="s">
        <v>147</v>
      </c>
      <c r="R2325" s="121" t="s">
        <v>4548</v>
      </c>
      <c r="S2325" s="120" t="s">
        <v>147</v>
      </c>
      <c r="T2325" s="120" t="s">
        <v>147</v>
      </c>
    </row>
    <row r="2326" spans="7:20" s="145" customFormat="1" hidden="1">
      <c r="G2326" s="152"/>
      <c r="M2326" s="114" t="s">
        <v>3224</v>
      </c>
      <c r="N2326" s="118">
        <v>1.4</v>
      </c>
      <c r="O2326" s="118">
        <v>4.5999999999999996</v>
      </c>
      <c r="P2326" s="119">
        <f t="shared" si="39"/>
        <v>0</v>
      </c>
      <c r="Q2326" s="122" t="s">
        <v>166</v>
      </c>
      <c r="R2326" s="121" t="s">
        <v>3772</v>
      </c>
      <c r="S2326" s="120" t="s">
        <v>147</v>
      </c>
      <c r="T2326" s="120" t="s">
        <v>147</v>
      </c>
    </row>
    <row r="2327" spans="7:20" s="145" customFormat="1" hidden="1">
      <c r="G2327" s="152"/>
      <c r="M2327" s="114" t="s">
        <v>3225</v>
      </c>
      <c r="N2327" s="118">
        <v>1.2</v>
      </c>
      <c r="O2327" s="118">
        <v>15</v>
      </c>
      <c r="P2327" s="119">
        <f t="shared" si="39"/>
        <v>0</v>
      </c>
      <c r="Q2327" s="122" t="s">
        <v>166</v>
      </c>
      <c r="R2327" s="121" t="s">
        <v>4226</v>
      </c>
      <c r="S2327" s="120" t="s">
        <v>147</v>
      </c>
      <c r="T2327" s="120" t="s">
        <v>147</v>
      </c>
    </row>
    <row r="2328" spans="7:20" s="145" customFormat="1" hidden="1">
      <c r="G2328" s="152"/>
      <c r="M2328" s="114" t="s">
        <v>3226</v>
      </c>
      <c r="N2328" s="118">
        <v>1.4</v>
      </c>
      <c r="O2328" s="118">
        <v>4.4000000000000004</v>
      </c>
      <c r="P2328" s="119">
        <f t="shared" si="39"/>
        <v>0</v>
      </c>
      <c r="Q2328" s="122" t="s">
        <v>166</v>
      </c>
      <c r="R2328" s="121" t="s">
        <v>4540</v>
      </c>
      <c r="S2328" s="120" t="s">
        <v>147</v>
      </c>
      <c r="T2328" s="120" t="s">
        <v>147</v>
      </c>
    </row>
    <row r="2329" spans="7:20" s="145" customFormat="1" hidden="1">
      <c r="G2329" s="152"/>
      <c r="M2329" s="114" t="s">
        <v>3227</v>
      </c>
      <c r="N2329" s="118">
        <v>1.2</v>
      </c>
      <c r="O2329" s="118">
        <v>3.8</v>
      </c>
      <c r="P2329" s="119">
        <f t="shared" si="39"/>
        <v>0</v>
      </c>
      <c r="Q2329" s="122" t="s">
        <v>2294</v>
      </c>
      <c r="R2329" s="121" t="s">
        <v>3995</v>
      </c>
      <c r="S2329" s="120" t="s">
        <v>147</v>
      </c>
      <c r="T2329" s="120" t="s">
        <v>147</v>
      </c>
    </row>
    <row r="2330" spans="7:20" s="145" customFormat="1" hidden="1">
      <c r="G2330" s="152"/>
      <c r="M2330" s="114" t="s">
        <v>3228</v>
      </c>
      <c r="N2330" s="118">
        <v>7.1</v>
      </c>
      <c r="O2330" s="118">
        <v>15</v>
      </c>
      <c r="P2330" s="119">
        <f t="shared" si="39"/>
        <v>0</v>
      </c>
      <c r="Q2330" s="122" t="s">
        <v>2231</v>
      </c>
      <c r="R2330" s="121" t="s">
        <v>3969</v>
      </c>
      <c r="S2330" s="120" t="s">
        <v>147</v>
      </c>
      <c r="T2330" s="120" t="s">
        <v>147</v>
      </c>
    </row>
    <row r="2331" spans="7:20" s="145" customFormat="1" hidden="1">
      <c r="G2331" s="152"/>
      <c r="M2331" s="114" t="s">
        <v>3229</v>
      </c>
      <c r="N2331" s="118">
        <v>9.1999999999999993</v>
      </c>
      <c r="O2331" s="118">
        <v>15.6</v>
      </c>
      <c r="P2331" s="119">
        <f t="shared" si="39"/>
        <v>0</v>
      </c>
      <c r="Q2331" s="122" t="s">
        <v>1544</v>
      </c>
      <c r="R2331" s="121" t="s">
        <v>4034</v>
      </c>
      <c r="S2331" s="120" t="s">
        <v>147</v>
      </c>
      <c r="T2331" s="120" t="s">
        <v>147</v>
      </c>
    </row>
    <row r="2332" spans="7:20" s="145" customFormat="1" hidden="1">
      <c r="G2332" s="152"/>
      <c r="M2332" s="114" t="s">
        <v>3230</v>
      </c>
      <c r="N2332" s="118">
        <v>3</v>
      </c>
      <c r="O2332" s="118">
        <v>28.2</v>
      </c>
      <c r="P2332" s="119">
        <f t="shared" si="39"/>
        <v>0</v>
      </c>
      <c r="Q2332" s="122" t="s">
        <v>956</v>
      </c>
      <c r="R2332" s="121" t="s">
        <v>4148</v>
      </c>
      <c r="S2332" s="120" t="s">
        <v>147</v>
      </c>
      <c r="T2332" s="120" t="s">
        <v>147</v>
      </c>
    </row>
    <row r="2333" spans="7:20" s="145" customFormat="1" hidden="1">
      <c r="G2333" s="152"/>
      <c r="M2333" s="114" t="s">
        <v>3123</v>
      </c>
      <c r="N2333" s="118">
        <v>24.5</v>
      </c>
      <c r="O2333" s="118">
        <v>0</v>
      </c>
      <c r="P2333" s="119">
        <f t="shared" si="39"/>
        <v>0</v>
      </c>
      <c r="Q2333" s="122" t="s">
        <v>719</v>
      </c>
      <c r="R2333" s="121" t="s">
        <v>3972</v>
      </c>
      <c r="S2333" s="120" t="s">
        <v>147</v>
      </c>
      <c r="T2333" s="120" t="s">
        <v>147</v>
      </c>
    </row>
    <row r="2334" spans="7:20" s="145" customFormat="1" hidden="1">
      <c r="G2334" s="152"/>
      <c r="M2334" s="114" t="s">
        <v>3123</v>
      </c>
      <c r="N2334" s="118">
        <v>12.5</v>
      </c>
      <c r="O2334" s="118">
        <v>0</v>
      </c>
      <c r="P2334" s="119">
        <f t="shared" si="39"/>
        <v>0</v>
      </c>
      <c r="Q2334" s="122" t="s">
        <v>213</v>
      </c>
      <c r="R2334" s="121" t="s">
        <v>3781</v>
      </c>
      <c r="S2334" s="120" t="s">
        <v>147</v>
      </c>
      <c r="T2334" s="120" t="s">
        <v>147</v>
      </c>
    </row>
    <row r="2335" spans="7:20" s="145" customFormat="1" hidden="1">
      <c r="G2335" s="152"/>
      <c r="M2335" s="114" t="s">
        <v>3247</v>
      </c>
      <c r="N2335" s="118">
        <v>24.5</v>
      </c>
      <c r="O2335" s="118">
        <v>0</v>
      </c>
      <c r="P2335" s="119">
        <f t="shared" si="39"/>
        <v>0</v>
      </c>
      <c r="Q2335" s="122" t="s">
        <v>466</v>
      </c>
      <c r="R2335" s="121" t="s">
        <v>3972</v>
      </c>
      <c r="S2335" s="120" t="s">
        <v>147</v>
      </c>
      <c r="T2335" s="120" t="s">
        <v>147</v>
      </c>
    </row>
    <row r="2336" spans="7:20" s="145" customFormat="1" hidden="1">
      <c r="G2336" s="152"/>
      <c r="M2336" s="114" t="s">
        <v>3248</v>
      </c>
      <c r="N2336" s="118">
        <v>12.5</v>
      </c>
      <c r="O2336" s="118">
        <v>0</v>
      </c>
      <c r="P2336" s="119">
        <f t="shared" si="39"/>
        <v>0</v>
      </c>
      <c r="Q2336" s="122" t="s">
        <v>213</v>
      </c>
      <c r="R2336" s="121" t="s">
        <v>3781</v>
      </c>
      <c r="S2336" s="120" t="s">
        <v>147</v>
      </c>
      <c r="T2336" s="120" t="s">
        <v>147</v>
      </c>
    </row>
    <row r="2337" spans="7:20" s="145" customFormat="1" hidden="1">
      <c r="G2337" s="152"/>
      <c r="M2337" s="114" t="s">
        <v>3133</v>
      </c>
      <c r="N2337" s="118">
        <v>19.600000000000001</v>
      </c>
      <c r="O2337" s="118">
        <v>0</v>
      </c>
      <c r="P2337" s="119">
        <f t="shared" si="39"/>
        <v>0</v>
      </c>
      <c r="Q2337" s="122" t="s">
        <v>213</v>
      </c>
      <c r="R2337" s="121" t="s">
        <v>4269</v>
      </c>
      <c r="S2337" s="120" t="s">
        <v>147</v>
      </c>
      <c r="T2337" s="120" t="s">
        <v>147</v>
      </c>
    </row>
    <row r="2338" spans="7:20" s="145" customFormat="1" hidden="1">
      <c r="G2338" s="152"/>
      <c r="M2338" s="114" t="s">
        <v>3134</v>
      </c>
      <c r="N2338" s="118">
        <v>1.1000000000000001</v>
      </c>
      <c r="O2338" s="118">
        <v>4.4000000000000004</v>
      </c>
      <c r="P2338" s="119">
        <f t="shared" si="39"/>
        <v>0</v>
      </c>
      <c r="Q2338" s="120" t="s">
        <v>147</v>
      </c>
      <c r="R2338" s="121" t="s">
        <v>4225</v>
      </c>
      <c r="S2338" s="120" t="s">
        <v>147</v>
      </c>
      <c r="T2338" s="120" t="s">
        <v>147</v>
      </c>
    </row>
    <row r="2339" spans="7:20" s="145" customFormat="1" hidden="1">
      <c r="G2339" s="152"/>
      <c r="M2339" s="114" t="s">
        <v>3135</v>
      </c>
      <c r="N2339" s="118">
        <v>0.9</v>
      </c>
      <c r="O2339" s="118">
        <v>13.3</v>
      </c>
      <c r="P2339" s="119">
        <f t="shared" si="39"/>
        <v>0</v>
      </c>
      <c r="Q2339" s="120" t="s">
        <v>30</v>
      </c>
      <c r="R2339" s="121" t="s">
        <v>4386</v>
      </c>
      <c r="S2339" s="120" t="s">
        <v>147</v>
      </c>
      <c r="T2339" s="120" t="s">
        <v>147</v>
      </c>
    </row>
    <row r="2340" spans="7:20" s="145" customFormat="1" hidden="1">
      <c r="G2340" s="152"/>
      <c r="M2340" s="114" t="s">
        <v>3136</v>
      </c>
      <c r="N2340" s="118">
        <v>0.9</v>
      </c>
      <c r="O2340" s="118">
        <v>3.8</v>
      </c>
      <c r="P2340" s="119">
        <f t="shared" si="39"/>
        <v>0</v>
      </c>
      <c r="Q2340" s="120" t="s">
        <v>30</v>
      </c>
      <c r="R2340" s="121" t="s">
        <v>4420</v>
      </c>
      <c r="S2340" s="120" t="s">
        <v>147</v>
      </c>
      <c r="T2340" s="120" t="s">
        <v>147</v>
      </c>
    </row>
    <row r="2341" spans="7:20" s="145" customFormat="1" hidden="1">
      <c r="G2341" s="152"/>
      <c r="M2341" s="114" t="s">
        <v>3137</v>
      </c>
      <c r="N2341" s="118">
        <v>18.399999999999999</v>
      </c>
      <c r="O2341" s="118">
        <v>0</v>
      </c>
      <c r="P2341" s="119">
        <f t="shared" si="39"/>
        <v>0</v>
      </c>
      <c r="Q2341" s="122" t="s">
        <v>234</v>
      </c>
      <c r="R2341" s="121" t="s">
        <v>4119</v>
      </c>
      <c r="S2341" s="120" t="s">
        <v>147</v>
      </c>
      <c r="T2341" s="120" t="s">
        <v>147</v>
      </c>
    </row>
    <row r="2342" spans="7:20" s="145" customFormat="1" hidden="1">
      <c r="G2342" s="152"/>
      <c r="M2342" s="114" t="s">
        <v>3138</v>
      </c>
      <c r="N2342" s="118">
        <v>1</v>
      </c>
      <c r="O2342" s="118">
        <v>36.6</v>
      </c>
      <c r="P2342" s="119">
        <f t="shared" si="39"/>
        <v>0</v>
      </c>
      <c r="Q2342" s="120" t="s">
        <v>30</v>
      </c>
      <c r="R2342" s="121" t="s">
        <v>4276</v>
      </c>
      <c r="S2342" s="120" t="s">
        <v>147</v>
      </c>
      <c r="T2342" s="120" t="s">
        <v>147</v>
      </c>
    </row>
    <row r="2343" spans="7:20" s="145" customFormat="1" hidden="1">
      <c r="G2343" s="152"/>
      <c r="M2343" s="114" t="s">
        <v>3139</v>
      </c>
      <c r="N2343" s="118">
        <v>1.2</v>
      </c>
      <c r="O2343" s="118">
        <v>27.6</v>
      </c>
      <c r="P2343" s="119">
        <f t="shared" si="39"/>
        <v>0</v>
      </c>
      <c r="Q2343" s="120" t="s">
        <v>30</v>
      </c>
      <c r="R2343" s="121" t="s">
        <v>3894</v>
      </c>
      <c r="S2343" s="120" t="s">
        <v>147</v>
      </c>
      <c r="T2343" s="120" t="s">
        <v>147</v>
      </c>
    </row>
    <row r="2344" spans="7:20" s="145" customFormat="1" hidden="1">
      <c r="G2344" s="152"/>
      <c r="M2344" s="114" t="s">
        <v>3140</v>
      </c>
      <c r="N2344" s="118">
        <v>0.9</v>
      </c>
      <c r="O2344" s="118">
        <v>0.8</v>
      </c>
      <c r="P2344" s="119">
        <f t="shared" si="39"/>
        <v>0</v>
      </c>
      <c r="Q2344" s="120" t="s">
        <v>30</v>
      </c>
      <c r="R2344" s="121" t="s">
        <v>4464</v>
      </c>
      <c r="S2344" s="120" t="s">
        <v>147</v>
      </c>
      <c r="T2344" s="120" t="s">
        <v>147</v>
      </c>
    </row>
    <row r="2345" spans="7:20" s="145" customFormat="1" hidden="1">
      <c r="G2345" s="152"/>
      <c r="M2345" s="114" t="s">
        <v>3250</v>
      </c>
      <c r="N2345" s="118">
        <v>0.9</v>
      </c>
      <c r="O2345" s="118">
        <v>11.5</v>
      </c>
      <c r="P2345" s="119">
        <f t="shared" si="39"/>
        <v>0</v>
      </c>
      <c r="Q2345" s="120" t="s">
        <v>30</v>
      </c>
      <c r="R2345" s="121" t="s">
        <v>3889</v>
      </c>
      <c r="S2345" s="120" t="s">
        <v>147</v>
      </c>
      <c r="T2345" s="120" t="s">
        <v>147</v>
      </c>
    </row>
    <row r="2346" spans="7:20" s="145" customFormat="1" hidden="1">
      <c r="G2346" s="152"/>
      <c r="M2346" s="114" t="s">
        <v>3251</v>
      </c>
      <c r="N2346" s="118">
        <v>0.9</v>
      </c>
      <c r="O2346" s="118">
        <v>0.7</v>
      </c>
      <c r="P2346" s="119">
        <f t="shared" si="39"/>
        <v>0</v>
      </c>
      <c r="Q2346" s="120" t="s">
        <v>30</v>
      </c>
      <c r="R2346" s="121" t="s">
        <v>4464</v>
      </c>
      <c r="S2346" s="120" t="s">
        <v>147</v>
      </c>
      <c r="T2346" s="120" t="s">
        <v>147</v>
      </c>
    </row>
    <row r="2347" spans="7:20" s="145" customFormat="1" hidden="1">
      <c r="G2347" s="152"/>
      <c r="M2347" s="114" t="s">
        <v>3252</v>
      </c>
      <c r="N2347" s="118">
        <v>5.6</v>
      </c>
      <c r="O2347" s="118">
        <v>34.1</v>
      </c>
      <c r="P2347" s="119">
        <f t="shared" si="39"/>
        <v>0</v>
      </c>
      <c r="Q2347" s="122" t="s">
        <v>2852</v>
      </c>
      <c r="R2347" s="121" t="s">
        <v>4467</v>
      </c>
      <c r="S2347" s="120" t="s">
        <v>147</v>
      </c>
      <c r="T2347" s="120" t="s">
        <v>147</v>
      </c>
    </row>
    <row r="2348" spans="7:20" s="145" customFormat="1" hidden="1">
      <c r="G2348" s="152"/>
      <c r="M2348" s="114" t="s">
        <v>3253</v>
      </c>
      <c r="N2348" s="118">
        <v>5.9</v>
      </c>
      <c r="O2348" s="118">
        <v>31.6</v>
      </c>
      <c r="P2348" s="119">
        <f t="shared" si="39"/>
        <v>0</v>
      </c>
      <c r="Q2348" s="122" t="s">
        <v>1172</v>
      </c>
      <c r="R2348" s="121" t="s">
        <v>4252</v>
      </c>
      <c r="S2348" s="120" t="s">
        <v>147</v>
      </c>
      <c r="T2348" s="120" t="s">
        <v>147</v>
      </c>
    </row>
    <row r="2349" spans="7:20" s="145" customFormat="1" hidden="1">
      <c r="G2349" s="152"/>
      <c r="M2349" s="114" t="s">
        <v>3254</v>
      </c>
      <c r="N2349" s="118">
        <v>4.9000000000000004</v>
      </c>
      <c r="O2349" s="118">
        <v>33.1</v>
      </c>
      <c r="P2349" s="119">
        <f t="shared" si="39"/>
        <v>0</v>
      </c>
      <c r="Q2349" s="122" t="s">
        <v>586</v>
      </c>
      <c r="R2349" s="121" t="s">
        <v>4260</v>
      </c>
      <c r="S2349" s="120" t="s">
        <v>147</v>
      </c>
      <c r="T2349" s="120" t="s">
        <v>147</v>
      </c>
    </row>
    <row r="2350" spans="7:20" s="145" customFormat="1" hidden="1">
      <c r="G2350" s="152"/>
      <c r="M2350" s="114" t="s">
        <v>3255</v>
      </c>
      <c r="N2350" s="118">
        <v>5.2</v>
      </c>
      <c r="O2350" s="118">
        <v>30.8</v>
      </c>
      <c r="P2350" s="119">
        <f t="shared" si="39"/>
        <v>0</v>
      </c>
      <c r="Q2350" s="122" t="s">
        <v>141</v>
      </c>
      <c r="R2350" s="121" t="s">
        <v>4076</v>
      </c>
      <c r="S2350" s="120" t="s">
        <v>147</v>
      </c>
      <c r="T2350" s="120" t="s">
        <v>147</v>
      </c>
    </row>
    <row r="2351" spans="7:20" s="145" customFormat="1" hidden="1">
      <c r="G2351" s="152"/>
      <c r="M2351" s="114" t="s">
        <v>3256</v>
      </c>
      <c r="N2351" s="118">
        <v>5.2</v>
      </c>
      <c r="O2351" s="118">
        <v>31.5</v>
      </c>
      <c r="P2351" s="119">
        <f t="shared" si="39"/>
        <v>0</v>
      </c>
      <c r="Q2351" s="122" t="s">
        <v>2294</v>
      </c>
      <c r="R2351" s="121" t="s">
        <v>4564</v>
      </c>
      <c r="S2351" s="120" t="s">
        <v>147</v>
      </c>
      <c r="T2351" s="120" t="s">
        <v>147</v>
      </c>
    </row>
    <row r="2352" spans="7:20" s="145" customFormat="1" hidden="1">
      <c r="G2352" s="152"/>
      <c r="M2352" s="114" t="s">
        <v>3257</v>
      </c>
      <c r="N2352" s="118">
        <v>5.5</v>
      </c>
      <c r="O2352" s="118">
        <v>29.1</v>
      </c>
      <c r="P2352" s="119">
        <f t="shared" si="39"/>
        <v>0</v>
      </c>
      <c r="Q2352" s="122" t="s">
        <v>586</v>
      </c>
      <c r="R2352" s="121" t="s">
        <v>4026</v>
      </c>
      <c r="S2352" s="120" t="s">
        <v>147</v>
      </c>
      <c r="T2352" s="120" t="s">
        <v>147</v>
      </c>
    </row>
    <row r="2353" spans="7:20" s="145" customFormat="1" hidden="1">
      <c r="G2353" s="152"/>
      <c r="M2353" s="114" t="s">
        <v>3364</v>
      </c>
      <c r="N2353" s="118">
        <v>5.8</v>
      </c>
      <c r="O2353" s="118">
        <v>37.299999999999997</v>
      </c>
      <c r="P2353" s="119">
        <f t="shared" si="39"/>
        <v>0</v>
      </c>
      <c r="Q2353" s="122" t="s">
        <v>377</v>
      </c>
      <c r="R2353" s="121" t="s">
        <v>4229</v>
      </c>
      <c r="S2353" s="120" t="s">
        <v>147</v>
      </c>
      <c r="T2353" s="120" t="s">
        <v>147</v>
      </c>
    </row>
    <row r="2354" spans="7:20" s="145" customFormat="1" hidden="1">
      <c r="G2354" s="152"/>
      <c r="M2354" s="114" t="s">
        <v>3365</v>
      </c>
      <c r="N2354" s="118">
        <v>6.2</v>
      </c>
      <c r="O2354" s="118">
        <v>34.700000000000003</v>
      </c>
      <c r="P2354" s="119">
        <f t="shared" si="39"/>
        <v>0</v>
      </c>
      <c r="Q2354" s="122" t="s">
        <v>189</v>
      </c>
      <c r="R2354" s="121" t="s">
        <v>3911</v>
      </c>
      <c r="S2354" s="120" t="s">
        <v>147</v>
      </c>
      <c r="T2354" s="120" t="s">
        <v>147</v>
      </c>
    </row>
    <row r="2355" spans="7:20" s="145" customFormat="1" hidden="1">
      <c r="G2355" s="152"/>
      <c r="M2355" s="114" t="s">
        <v>3366</v>
      </c>
      <c r="N2355" s="118">
        <v>3.3</v>
      </c>
      <c r="O2355" s="118">
        <v>28.7</v>
      </c>
      <c r="P2355" s="119">
        <f t="shared" si="39"/>
        <v>0</v>
      </c>
      <c r="Q2355" s="122" t="s">
        <v>954</v>
      </c>
      <c r="R2355" s="121" t="s">
        <v>4031</v>
      </c>
      <c r="S2355" s="120" t="s">
        <v>147</v>
      </c>
      <c r="T2355" s="120" t="s">
        <v>147</v>
      </c>
    </row>
    <row r="2356" spans="7:20" s="145" customFormat="1" hidden="1">
      <c r="G2356" s="152"/>
      <c r="M2356" s="114" t="s">
        <v>3367</v>
      </c>
      <c r="N2356" s="118">
        <v>8.9</v>
      </c>
      <c r="O2356" s="118">
        <v>77.599999999999994</v>
      </c>
      <c r="P2356" s="119">
        <f t="shared" si="39"/>
        <v>0</v>
      </c>
      <c r="Q2356" s="122" t="s">
        <v>737</v>
      </c>
      <c r="R2356" s="121" t="s">
        <v>3775</v>
      </c>
      <c r="S2356" s="120" t="s">
        <v>147</v>
      </c>
      <c r="T2356" s="120" t="s">
        <v>147</v>
      </c>
    </row>
    <row r="2357" spans="7:20" s="145" customFormat="1" hidden="1">
      <c r="G2357" s="152"/>
      <c r="M2357" s="114" t="s">
        <v>3259</v>
      </c>
      <c r="N2357" s="118">
        <v>3.2</v>
      </c>
      <c r="O2357" s="118">
        <v>35.299999999999997</v>
      </c>
      <c r="P2357" s="119">
        <f t="shared" si="39"/>
        <v>0</v>
      </c>
      <c r="Q2357" s="120" t="s">
        <v>147</v>
      </c>
      <c r="R2357" s="121" t="s">
        <v>4076</v>
      </c>
      <c r="S2357" s="120" t="s">
        <v>147</v>
      </c>
      <c r="T2357" s="120" t="s">
        <v>147</v>
      </c>
    </row>
    <row r="2358" spans="7:20" s="145" customFormat="1" hidden="1">
      <c r="G2358" s="152"/>
      <c r="M2358" s="114" t="s">
        <v>3260</v>
      </c>
      <c r="N2358" s="118">
        <v>7.5</v>
      </c>
      <c r="O2358" s="118">
        <v>82.1</v>
      </c>
      <c r="P2358" s="119">
        <f t="shared" si="39"/>
        <v>0</v>
      </c>
      <c r="Q2358" s="120" t="s">
        <v>147</v>
      </c>
      <c r="R2358" s="121" t="s">
        <v>4284</v>
      </c>
      <c r="S2358" s="120" t="s">
        <v>147</v>
      </c>
      <c r="T2358" s="120" t="s">
        <v>147</v>
      </c>
    </row>
    <row r="2359" spans="7:20" s="145" customFormat="1" hidden="1">
      <c r="G2359" s="152"/>
      <c r="M2359" s="114" t="s">
        <v>3261</v>
      </c>
      <c r="N2359" s="118">
        <v>3.6</v>
      </c>
      <c r="O2359" s="118">
        <v>29.2</v>
      </c>
      <c r="P2359" s="119">
        <f t="shared" si="39"/>
        <v>0</v>
      </c>
      <c r="Q2359" s="122" t="s">
        <v>2803</v>
      </c>
      <c r="R2359" s="121" t="s">
        <v>4149</v>
      </c>
      <c r="S2359" s="120" t="s">
        <v>147</v>
      </c>
      <c r="T2359" s="120" t="s">
        <v>147</v>
      </c>
    </row>
    <row r="2360" spans="7:20" s="145" customFormat="1" hidden="1">
      <c r="G2360" s="152"/>
      <c r="M2360" s="114" t="s">
        <v>3371</v>
      </c>
      <c r="N2360" s="118">
        <v>7.7</v>
      </c>
      <c r="O2360" s="118">
        <v>77</v>
      </c>
      <c r="P2360" s="119">
        <f t="shared" si="39"/>
        <v>0</v>
      </c>
      <c r="Q2360" s="122" t="s">
        <v>1626</v>
      </c>
      <c r="R2360" s="121" t="s">
        <v>3833</v>
      </c>
      <c r="S2360" s="120" t="s">
        <v>147</v>
      </c>
      <c r="T2360" s="120" t="s">
        <v>147</v>
      </c>
    </row>
    <row r="2361" spans="7:20" s="145" customFormat="1" hidden="1">
      <c r="G2361" s="152"/>
      <c r="M2361" s="114" t="s">
        <v>3372</v>
      </c>
      <c r="N2361" s="118">
        <v>3.9</v>
      </c>
      <c r="O2361" s="118">
        <v>28.1</v>
      </c>
      <c r="P2361" s="119">
        <f t="shared" si="39"/>
        <v>0</v>
      </c>
      <c r="Q2361" s="122" t="s">
        <v>875</v>
      </c>
      <c r="R2361" s="121" t="s">
        <v>3969</v>
      </c>
      <c r="S2361" s="120" t="s">
        <v>147</v>
      </c>
      <c r="T2361" s="120" t="s">
        <v>147</v>
      </c>
    </row>
    <row r="2362" spans="7:20" s="145" customFormat="1" hidden="1">
      <c r="G2362" s="152"/>
      <c r="M2362" s="114" t="s">
        <v>3373</v>
      </c>
      <c r="N2362" s="118">
        <v>4.3</v>
      </c>
      <c r="O2362" s="118">
        <v>33.299999999999997</v>
      </c>
      <c r="P2362" s="119">
        <f t="shared" si="39"/>
        <v>0</v>
      </c>
      <c r="Q2362" s="122" t="s">
        <v>982</v>
      </c>
      <c r="R2362" s="121" t="s">
        <v>4229</v>
      </c>
      <c r="S2362" s="120" t="s">
        <v>147</v>
      </c>
      <c r="T2362" s="120" t="s">
        <v>147</v>
      </c>
    </row>
    <row r="2363" spans="7:20" s="145" customFormat="1" hidden="1">
      <c r="G2363" s="152"/>
      <c r="M2363" s="114" t="s">
        <v>3154</v>
      </c>
      <c r="N2363" s="118">
        <v>2.5</v>
      </c>
      <c r="O2363" s="118">
        <v>24.3</v>
      </c>
      <c r="P2363" s="119">
        <f t="shared" si="39"/>
        <v>0</v>
      </c>
      <c r="Q2363" s="122" t="s">
        <v>392</v>
      </c>
      <c r="R2363" s="121" t="s">
        <v>3785</v>
      </c>
      <c r="S2363" s="120" t="s">
        <v>147</v>
      </c>
      <c r="T2363" s="120" t="s">
        <v>147</v>
      </c>
    </row>
    <row r="2364" spans="7:20" s="145" customFormat="1" hidden="1">
      <c r="G2364" s="152"/>
      <c r="M2364" s="114" t="s">
        <v>2932</v>
      </c>
      <c r="N2364" s="118">
        <v>4.0999999999999996</v>
      </c>
      <c r="O2364" s="118">
        <v>33.9</v>
      </c>
      <c r="P2364" s="119">
        <f t="shared" si="39"/>
        <v>0</v>
      </c>
      <c r="Q2364" s="122" t="s">
        <v>213</v>
      </c>
      <c r="R2364" s="121" t="s">
        <v>3970</v>
      </c>
      <c r="S2364" s="120" t="s">
        <v>147</v>
      </c>
      <c r="T2364" s="120" t="s">
        <v>147</v>
      </c>
    </row>
    <row r="2365" spans="7:20" s="145" customFormat="1" hidden="1">
      <c r="G2365" s="152"/>
      <c r="M2365" s="114" t="s">
        <v>2933</v>
      </c>
      <c r="N2365" s="118">
        <v>7</v>
      </c>
      <c r="O2365" s="118">
        <v>80.400000000000006</v>
      </c>
      <c r="P2365" s="119">
        <f t="shared" si="39"/>
        <v>0</v>
      </c>
      <c r="Q2365" s="122" t="s">
        <v>774</v>
      </c>
      <c r="R2365" s="121" t="s">
        <v>3915</v>
      </c>
      <c r="S2365" s="120" t="s">
        <v>147</v>
      </c>
      <c r="T2365" s="120" t="s">
        <v>147</v>
      </c>
    </row>
    <row r="2366" spans="7:20" s="145" customFormat="1" hidden="1">
      <c r="G2366" s="152"/>
      <c r="M2366" s="114" t="s">
        <v>3037</v>
      </c>
      <c r="N2366" s="118">
        <v>3.7</v>
      </c>
      <c r="O2366" s="118">
        <v>34</v>
      </c>
      <c r="P2366" s="119">
        <f t="shared" si="39"/>
        <v>0</v>
      </c>
      <c r="Q2366" s="122" t="s">
        <v>426</v>
      </c>
      <c r="R2366" s="121" t="s">
        <v>4125</v>
      </c>
      <c r="S2366" s="120" t="s">
        <v>147</v>
      </c>
      <c r="T2366" s="120" t="s">
        <v>147</v>
      </c>
    </row>
    <row r="2367" spans="7:20" s="145" customFormat="1" hidden="1">
      <c r="G2367" s="152"/>
      <c r="M2367" s="114" t="s">
        <v>3038</v>
      </c>
      <c r="N2367" s="118">
        <v>8</v>
      </c>
      <c r="O2367" s="118">
        <v>83.3</v>
      </c>
      <c r="P2367" s="119">
        <f t="shared" si="39"/>
        <v>0</v>
      </c>
      <c r="Q2367" s="122" t="s">
        <v>3039</v>
      </c>
      <c r="R2367" s="121" t="s">
        <v>4217</v>
      </c>
      <c r="S2367" s="120" t="s">
        <v>147</v>
      </c>
      <c r="T2367" s="120" t="s">
        <v>147</v>
      </c>
    </row>
    <row r="2368" spans="7:20" s="145" customFormat="1" hidden="1">
      <c r="G2368" s="152"/>
      <c r="M2368" s="114" t="s">
        <v>3164</v>
      </c>
      <c r="N2368" s="118">
        <v>2.2999999999999998</v>
      </c>
      <c r="O2368" s="118">
        <v>32.1</v>
      </c>
      <c r="P2368" s="119">
        <f t="shared" si="39"/>
        <v>0</v>
      </c>
      <c r="Q2368" s="122" t="s">
        <v>287</v>
      </c>
      <c r="R2368" s="121" t="s">
        <v>4027</v>
      </c>
      <c r="S2368" s="120" t="s">
        <v>147</v>
      </c>
      <c r="T2368" s="120" t="s">
        <v>147</v>
      </c>
    </row>
    <row r="2369" spans="7:20" s="145" customFormat="1" hidden="1">
      <c r="G2369" s="152"/>
      <c r="M2369" s="114" t="s">
        <v>3165</v>
      </c>
      <c r="N2369" s="118">
        <v>6.4</v>
      </c>
      <c r="O2369" s="118">
        <v>84.5</v>
      </c>
      <c r="P2369" s="119">
        <f t="shared" si="39"/>
        <v>0</v>
      </c>
      <c r="Q2369" s="122" t="s">
        <v>799</v>
      </c>
      <c r="R2369" s="121" t="s">
        <v>4065</v>
      </c>
      <c r="S2369" s="120" t="s">
        <v>147</v>
      </c>
      <c r="T2369" s="120" t="s">
        <v>147</v>
      </c>
    </row>
    <row r="2370" spans="7:20" s="145" customFormat="1" hidden="1">
      <c r="G2370" s="152"/>
      <c r="M2370" s="114" t="s">
        <v>2945</v>
      </c>
      <c r="N2370" s="118">
        <v>2.8</v>
      </c>
      <c r="O2370" s="118">
        <v>26.5</v>
      </c>
      <c r="P2370" s="119">
        <f t="shared" si="39"/>
        <v>0</v>
      </c>
      <c r="Q2370" s="122" t="s">
        <v>940</v>
      </c>
      <c r="R2370" s="121" t="s">
        <v>3904</v>
      </c>
      <c r="S2370" s="120" t="s">
        <v>147</v>
      </c>
      <c r="T2370" s="120" t="s">
        <v>147</v>
      </c>
    </row>
    <row r="2371" spans="7:20" s="145" customFormat="1" hidden="1">
      <c r="G2371" s="152"/>
      <c r="M2371" s="114" t="s">
        <v>2946</v>
      </c>
      <c r="N2371" s="118">
        <v>3.5</v>
      </c>
      <c r="O2371" s="118">
        <v>32.200000000000003</v>
      </c>
      <c r="P2371" s="119">
        <f t="shared" si="39"/>
        <v>0</v>
      </c>
      <c r="Q2371" s="122" t="s">
        <v>287</v>
      </c>
      <c r="R2371" s="121" t="s">
        <v>4032</v>
      </c>
      <c r="S2371" s="120" t="s">
        <v>147</v>
      </c>
      <c r="T2371" s="120" t="s">
        <v>147</v>
      </c>
    </row>
    <row r="2372" spans="7:20" s="145" customFormat="1" hidden="1">
      <c r="G2372" s="152"/>
      <c r="M2372" s="114" t="s">
        <v>3167</v>
      </c>
      <c r="N2372" s="118">
        <v>8.1</v>
      </c>
      <c r="O2372" s="118">
        <v>83.8</v>
      </c>
      <c r="P2372" s="119">
        <f t="shared" si="39"/>
        <v>0</v>
      </c>
      <c r="Q2372" s="122" t="s">
        <v>841</v>
      </c>
      <c r="R2372" s="121" t="s">
        <v>4478</v>
      </c>
      <c r="S2372" s="120" t="s">
        <v>147</v>
      </c>
      <c r="T2372" s="120" t="s">
        <v>147</v>
      </c>
    </row>
    <row r="2373" spans="7:20" s="145" customFormat="1" hidden="1">
      <c r="G2373" s="152"/>
      <c r="M2373" s="114" t="s">
        <v>3168</v>
      </c>
      <c r="N2373" s="118">
        <v>8.1</v>
      </c>
      <c r="O2373" s="118">
        <v>83.7</v>
      </c>
      <c r="P2373" s="119">
        <f t="shared" si="39"/>
        <v>0</v>
      </c>
      <c r="Q2373" s="122" t="s">
        <v>647</v>
      </c>
      <c r="R2373" s="121" t="s">
        <v>4390</v>
      </c>
      <c r="S2373" s="120" t="s">
        <v>147</v>
      </c>
      <c r="T2373" s="120" t="s">
        <v>147</v>
      </c>
    </row>
    <row r="2374" spans="7:20" s="145" customFormat="1" hidden="1">
      <c r="G2374" s="152"/>
      <c r="M2374" s="114" t="s">
        <v>3166</v>
      </c>
      <c r="N2374" s="118">
        <v>3.2</v>
      </c>
      <c r="O2374" s="118">
        <v>32.200000000000003</v>
      </c>
      <c r="P2374" s="119">
        <f t="shared" si="39"/>
        <v>0</v>
      </c>
      <c r="Q2374" s="122" t="s">
        <v>287</v>
      </c>
      <c r="R2374" s="121" t="s">
        <v>4032</v>
      </c>
      <c r="S2374" s="120" t="s">
        <v>147</v>
      </c>
      <c r="T2374" s="120" t="s">
        <v>147</v>
      </c>
    </row>
    <row r="2375" spans="7:20" s="145" customFormat="1" hidden="1">
      <c r="G2375" s="152"/>
      <c r="M2375" s="114" t="s">
        <v>3278</v>
      </c>
      <c r="N2375" s="118">
        <v>6.4</v>
      </c>
      <c r="O2375" s="118">
        <v>85.2</v>
      </c>
      <c r="P2375" s="119">
        <f t="shared" si="39"/>
        <v>0</v>
      </c>
      <c r="Q2375" s="122" t="s">
        <v>954</v>
      </c>
      <c r="R2375" s="121" t="s">
        <v>4055</v>
      </c>
      <c r="S2375" s="120" t="s">
        <v>147</v>
      </c>
      <c r="T2375" s="120" t="s">
        <v>147</v>
      </c>
    </row>
    <row r="2376" spans="7:20" s="145" customFormat="1" hidden="1">
      <c r="G2376" s="152"/>
      <c r="M2376" s="114" t="s">
        <v>3279</v>
      </c>
      <c r="N2376" s="118">
        <v>2.8</v>
      </c>
      <c r="O2376" s="118">
        <v>31.1</v>
      </c>
      <c r="P2376" s="119">
        <f t="shared" si="39"/>
        <v>0</v>
      </c>
      <c r="Q2376" s="122" t="s">
        <v>287</v>
      </c>
      <c r="R2376" s="121" t="s">
        <v>4031</v>
      </c>
      <c r="S2376" s="120" t="s">
        <v>147</v>
      </c>
      <c r="T2376" s="120" t="s">
        <v>147</v>
      </c>
    </row>
    <row r="2377" spans="7:20" s="145" customFormat="1" hidden="1">
      <c r="G2377" s="152"/>
      <c r="M2377" s="114" t="s">
        <v>3280</v>
      </c>
      <c r="N2377" s="118">
        <v>3</v>
      </c>
      <c r="O2377" s="118">
        <v>34.700000000000003</v>
      </c>
      <c r="P2377" s="119">
        <f t="shared" si="39"/>
        <v>0</v>
      </c>
      <c r="Q2377" s="122" t="s">
        <v>476</v>
      </c>
      <c r="R2377" s="121" t="s">
        <v>3735</v>
      </c>
      <c r="S2377" s="120" t="s">
        <v>147</v>
      </c>
      <c r="T2377" s="120" t="s">
        <v>147</v>
      </c>
    </row>
    <row r="2378" spans="7:20" s="145" customFormat="1" hidden="1">
      <c r="G2378" s="152"/>
      <c r="M2378" s="114" t="s">
        <v>3281</v>
      </c>
      <c r="N2378" s="118">
        <v>7</v>
      </c>
      <c r="O2378" s="118">
        <v>82.3</v>
      </c>
      <c r="P2378" s="119">
        <f t="shared" ref="P2378:P2441" si="40">SUM(S2378:T2378)</f>
        <v>0</v>
      </c>
      <c r="Q2378" s="122" t="s">
        <v>424</v>
      </c>
      <c r="R2378" s="121" t="s">
        <v>4312</v>
      </c>
      <c r="S2378" s="120" t="s">
        <v>147</v>
      </c>
      <c r="T2378" s="120" t="s">
        <v>147</v>
      </c>
    </row>
    <row r="2379" spans="7:20" s="145" customFormat="1" hidden="1">
      <c r="G2379" s="152"/>
      <c r="M2379" s="114" t="s">
        <v>3282</v>
      </c>
      <c r="N2379" s="118">
        <v>6.7</v>
      </c>
      <c r="O2379" s="118">
        <v>85.1</v>
      </c>
      <c r="P2379" s="119">
        <f t="shared" si="40"/>
        <v>0</v>
      </c>
      <c r="Q2379" s="122" t="s">
        <v>690</v>
      </c>
      <c r="R2379" s="121" t="s">
        <v>3775</v>
      </c>
      <c r="S2379" s="120" t="s">
        <v>147</v>
      </c>
      <c r="T2379" s="120" t="s">
        <v>147</v>
      </c>
    </row>
    <row r="2380" spans="7:20" s="145" customFormat="1" hidden="1">
      <c r="G2380" s="152"/>
      <c r="M2380" s="114" t="s">
        <v>3178</v>
      </c>
      <c r="N2380" s="118">
        <v>5.6</v>
      </c>
      <c r="O2380" s="118">
        <v>85.6</v>
      </c>
      <c r="P2380" s="119">
        <f t="shared" si="40"/>
        <v>0</v>
      </c>
      <c r="Q2380" s="122" t="s">
        <v>364</v>
      </c>
      <c r="R2380" s="121" t="s">
        <v>4065</v>
      </c>
      <c r="S2380" s="120" t="s">
        <v>147</v>
      </c>
      <c r="T2380" s="120" t="s">
        <v>147</v>
      </c>
    </row>
    <row r="2381" spans="7:20" s="145" customFormat="1" hidden="1">
      <c r="G2381" s="152"/>
      <c r="M2381" s="114" t="s">
        <v>3179</v>
      </c>
      <c r="N2381" s="118">
        <v>5.3</v>
      </c>
      <c r="O2381" s="118">
        <v>31.7</v>
      </c>
      <c r="P2381" s="119">
        <f t="shared" si="40"/>
        <v>0</v>
      </c>
      <c r="Q2381" s="122" t="s">
        <v>56</v>
      </c>
      <c r="R2381" s="121" t="s">
        <v>4145</v>
      </c>
      <c r="S2381" s="120" t="s">
        <v>147</v>
      </c>
      <c r="T2381" s="120" t="s">
        <v>147</v>
      </c>
    </row>
    <row r="2382" spans="7:20" s="145" customFormat="1" hidden="1">
      <c r="G2382" s="152"/>
      <c r="M2382" s="114" t="s">
        <v>3066</v>
      </c>
      <c r="N2382" s="118">
        <v>12.2</v>
      </c>
      <c r="O2382" s="118">
        <v>75.8</v>
      </c>
      <c r="P2382" s="119">
        <f t="shared" si="40"/>
        <v>0</v>
      </c>
      <c r="Q2382" s="122" t="s">
        <v>690</v>
      </c>
      <c r="R2382" s="121" t="s">
        <v>4471</v>
      </c>
      <c r="S2382" s="120" t="s">
        <v>147</v>
      </c>
      <c r="T2382" s="120" t="s">
        <v>147</v>
      </c>
    </row>
    <row r="2383" spans="7:20" s="145" customFormat="1" hidden="1">
      <c r="G2383" s="152"/>
      <c r="M2383" s="114" t="s">
        <v>3299</v>
      </c>
      <c r="N2383" s="118">
        <v>8.9</v>
      </c>
      <c r="O2383" s="118">
        <v>25.3</v>
      </c>
      <c r="P2383" s="119">
        <f t="shared" si="40"/>
        <v>0</v>
      </c>
      <c r="Q2383" s="122" t="s">
        <v>1478</v>
      </c>
      <c r="R2383" s="121" t="s">
        <v>22</v>
      </c>
      <c r="S2383" s="120" t="s">
        <v>147</v>
      </c>
      <c r="T2383" s="120" t="s">
        <v>147</v>
      </c>
    </row>
    <row r="2384" spans="7:20" s="145" customFormat="1" hidden="1">
      <c r="G2384" s="152"/>
      <c r="M2384" s="114" t="s">
        <v>3300</v>
      </c>
      <c r="N2384" s="118">
        <v>3.3</v>
      </c>
      <c r="O2384" s="118">
        <v>35.6</v>
      </c>
      <c r="P2384" s="119">
        <f t="shared" si="40"/>
        <v>0</v>
      </c>
      <c r="Q2384" s="122" t="s">
        <v>924</v>
      </c>
      <c r="R2384" s="121" t="s">
        <v>4121</v>
      </c>
      <c r="S2384" s="120" t="s">
        <v>147</v>
      </c>
      <c r="T2384" s="120" t="s">
        <v>147</v>
      </c>
    </row>
    <row r="2385" spans="7:20" s="145" customFormat="1" hidden="1">
      <c r="G2385" s="152"/>
      <c r="M2385" s="114" t="s">
        <v>3301</v>
      </c>
      <c r="N2385" s="118">
        <v>4</v>
      </c>
      <c r="O2385" s="118">
        <v>17.3</v>
      </c>
      <c r="P2385" s="119">
        <f t="shared" si="40"/>
        <v>0</v>
      </c>
      <c r="Q2385" s="122" t="s">
        <v>875</v>
      </c>
      <c r="R2385" s="121" t="s">
        <v>4398</v>
      </c>
      <c r="S2385" s="120" t="s">
        <v>147</v>
      </c>
      <c r="T2385" s="120" t="s">
        <v>147</v>
      </c>
    </row>
    <row r="2386" spans="7:20" s="145" customFormat="1" hidden="1">
      <c r="G2386" s="152"/>
      <c r="M2386" s="114" t="s">
        <v>3302</v>
      </c>
      <c r="N2386" s="118">
        <v>3.8</v>
      </c>
      <c r="O2386" s="118">
        <v>18.5</v>
      </c>
      <c r="P2386" s="119">
        <f t="shared" si="40"/>
        <v>0</v>
      </c>
      <c r="Q2386" s="122" t="s">
        <v>2353</v>
      </c>
      <c r="R2386" s="121" t="s">
        <v>3918</v>
      </c>
      <c r="S2386" s="120" t="s">
        <v>147</v>
      </c>
      <c r="T2386" s="120" t="s">
        <v>147</v>
      </c>
    </row>
    <row r="2387" spans="7:20" s="145" customFormat="1" hidden="1">
      <c r="G2387" s="152"/>
      <c r="M2387" s="114" t="s">
        <v>3186</v>
      </c>
      <c r="N2387" s="118">
        <v>5.6</v>
      </c>
      <c r="O2387" s="118">
        <v>30.8</v>
      </c>
      <c r="P2387" s="119">
        <f t="shared" si="40"/>
        <v>0</v>
      </c>
      <c r="Q2387" s="122" t="s">
        <v>1146</v>
      </c>
      <c r="R2387" s="121" t="s">
        <v>3944</v>
      </c>
      <c r="S2387" s="120" t="s">
        <v>147</v>
      </c>
      <c r="T2387" s="120" t="s">
        <v>147</v>
      </c>
    </row>
    <row r="2388" spans="7:20" s="145" customFormat="1" hidden="1">
      <c r="G2388" s="152"/>
      <c r="M2388" s="114" t="s">
        <v>3187</v>
      </c>
      <c r="N2388" s="118">
        <v>5.6</v>
      </c>
      <c r="O2388" s="118">
        <v>30.8</v>
      </c>
      <c r="P2388" s="119">
        <f t="shared" si="40"/>
        <v>0</v>
      </c>
      <c r="Q2388" s="122" t="s">
        <v>797</v>
      </c>
      <c r="R2388" s="121" t="s">
        <v>3944</v>
      </c>
      <c r="S2388" s="120" t="s">
        <v>147</v>
      </c>
      <c r="T2388" s="120" t="s">
        <v>147</v>
      </c>
    </row>
    <row r="2389" spans="7:20" s="145" customFormat="1" hidden="1">
      <c r="G2389" s="152"/>
      <c r="M2389" s="114" t="s">
        <v>3188</v>
      </c>
      <c r="N2389" s="118">
        <v>8</v>
      </c>
      <c r="O2389" s="118">
        <v>16</v>
      </c>
      <c r="P2389" s="119">
        <f t="shared" si="40"/>
        <v>0</v>
      </c>
      <c r="Q2389" s="122" t="s">
        <v>3189</v>
      </c>
      <c r="R2389" s="121" t="s">
        <v>4129</v>
      </c>
      <c r="S2389" s="120" t="s">
        <v>147</v>
      </c>
      <c r="T2389" s="120" t="s">
        <v>147</v>
      </c>
    </row>
    <row r="2390" spans="7:20" s="145" customFormat="1" hidden="1">
      <c r="G2390" s="152"/>
      <c r="M2390" s="114" t="s">
        <v>3303</v>
      </c>
      <c r="N2390" s="118">
        <v>8</v>
      </c>
      <c r="O2390" s="118">
        <v>16</v>
      </c>
      <c r="P2390" s="119">
        <f t="shared" si="40"/>
        <v>0</v>
      </c>
      <c r="Q2390" s="122" t="s">
        <v>581</v>
      </c>
      <c r="R2390" s="121" t="s">
        <v>4129</v>
      </c>
      <c r="S2390" s="120" t="s">
        <v>147</v>
      </c>
      <c r="T2390" s="120" t="s">
        <v>147</v>
      </c>
    </row>
    <row r="2391" spans="7:20" s="145" customFormat="1" hidden="1">
      <c r="G2391" s="152"/>
      <c r="M2391" s="114" t="s">
        <v>3304</v>
      </c>
      <c r="N2391" s="118">
        <v>8.9</v>
      </c>
      <c r="O2391" s="118">
        <v>22</v>
      </c>
      <c r="P2391" s="119">
        <f t="shared" si="40"/>
        <v>0</v>
      </c>
      <c r="Q2391" s="122" t="s">
        <v>661</v>
      </c>
      <c r="R2391" s="121" t="s">
        <v>3963</v>
      </c>
      <c r="S2391" s="120" t="s">
        <v>147</v>
      </c>
      <c r="T2391" s="120" t="s">
        <v>147</v>
      </c>
    </row>
    <row r="2392" spans="7:20" s="145" customFormat="1" hidden="1">
      <c r="G2392" s="152"/>
      <c r="M2392" s="114" t="s">
        <v>3305</v>
      </c>
      <c r="N2392" s="118">
        <v>8.9</v>
      </c>
      <c r="O2392" s="118">
        <v>22</v>
      </c>
      <c r="P2392" s="119">
        <f t="shared" si="40"/>
        <v>0</v>
      </c>
      <c r="Q2392" s="122" t="s">
        <v>1146</v>
      </c>
      <c r="R2392" s="121" t="s">
        <v>3963</v>
      </c>
      <c r="S2392" s="120" t="s">
        <v>147</v>
      </c>
      <c r="T2392" s="120" t="s">
        <v>147</v>
      </c>
    </row>
    <row r="2393" spans="7:20" s="145" customFormat="1" hidden="1">
      <c r="G2393" s="152"/>
      <c r="M2393" s="114" t="s">
        <v>3306</v>
      </c>
      <c r="N2393" s="118">
        <v>1.5</v>
      </c>
      <c r="O2393" s="118">
        <v>13.2</v>
      </c>
      <c r="P2393" s="119">
        <f t="shared" si="40"/>
        <v>0</v>
      </c>
      <c r="Q2393" s="122" t="s">
        <v>1244</v>
      </c>
      <c r="R2393" s="121" t="s">
        <v>3896</v>
      </c>
      <c r="S2393" s="120" t="s">
        <v>147</v>
      </c>
      <c r="T2393" s="120" t="s">
        <v>147</v>
      </c>
    </row>
    <row r="2394" spans="7:20" s="145" customFormat="1" hidden="1">
      <c r="G2394" s="152"/>
      <c r="M2394" s="114" t="s">
        <v>3307</v>
      </c>
      <c r="N2394" s="118">
        <v>1.5</v>
      </c>
      <c r="O2394" s="118">
        <v>13.2</v>
      </c>
      <c r="P2394" s="119">
        <f t="shared" si="40"/>
        <v>0</v>
      </c>
      <c r="Q2394" s="122" t="s">
        <v>586</v>
      </c>
      <c r="R2394" s="121" t="s">
        <v>3896</v>
      </c>
      <c r="S2394" s="120" t="s">
        <v>147</v>
      </c>
      <c r="T2394" s="120" t="s">
        <v>147</v>
      </c>
    </row>
    <row r="2395" spans="7:20" s="145" customFormat="1" hidden="1">
      <c r="G2395" s="152"/>
      <c r="M2395" s="114" t="s">
        <v>3308</v>
      </c>
      <c r="N2395" s="118">
        <v>5.3</v>
      </c>
      <c r="O2395" s="118">
        <v>61.8</v>
      </c>
      <c r="P2395" s="119">
        <f t="shared" si="40"/>
        <v>0</v>
      </c>
      <c r="Q2395" s="122" t="s">
        <v>604</v>
      </c>
      <c r="R2395" s="121" t="s">
        <v>4408</v>
      </c>
      <c r="S2395" s="120" t="s">
        <v>147</v>
      </c>
      <c r="T2395" s="120" t="s">
        <v>147</v>
      </c>
    </row>
    <row r="2396" spans="7:20" s="145" customFormat="1" hidden="1">
      <c r="G2396" s="152"/>
      <c r="M2396" s="114" t="s">
        <v>3309</v>
      </c>
      <c r="N2396" s="118">
        <v>14.7</v>
      </c>
      <c r="O2396" s="118">
        <v>10.3</v>
      </c>
      <c r="P2396" s="119">
        <f t="shared" si="40"/>
        <v>0</v>
      </c>
      <c r="Q2396" s="120" t="s">
        <v>369</v>
      </c>
      <c r="R2396" s="121" t="s">
        <v>4424</v>
      </c>
      <c r="S2396" s="120" t="s">
        <v>147</v>
      </c>
      <c r="T2396" s="120" t="s">
        <v>147</v>
      </c>
    </row>
    <row r="2397" spans="7:20" s="145" customFormat="1" hidden="1">
      <c r="G2397" s="152"/>
      <c r="M2397" s="114" t="s">
        <v>3418</v>
      </c>
      <c r="N2397" s="118">
        <v>13.7</v>
      </c>
      <c r="O2397" s="118">
        <v>9.6</v>
      </c>
      <c r="P2397" s="119">
        <f t="shared" si="40"/>
        <v>0</v>
      </c>
      <c r="Q2397" s="120" t="s">
        <v>1098</v>
      </c>
      <c r="R2397" s="121" t="s">
        <v>4248</v>
      </c>
      <c r="S2397" s="120" t="s">
        <v>147</v>
      </c>
      <c r="T2397" s="120" t="s">
        <v>147</v>
      </c>
    </row>
    <row r="2398" spans="7:20" s="145" customFormat="1" hidden="1">
      <c r="G2398" s="152"/>
      <c r="M2398" s="114" t="s">
        <v>3419</v>
      </c>
      <c r="N2398" s="118">
        <v>14.7</v>
      </c>
      <c r="O2398" s="118">
        <v>10.3</v>
      </c>
      <c r="P2398" s="119">
        <f t="shared" si="40"/>
        <v>0</v>
      </c>
      <c r="Q2398" s="120" t="s">
        <v>740</v>
      </c>
      <c r="R2398" s="121" t="s">
        <v>4424</v>
      </c>
      <c r="S2398" s="120" t="s">
        <v>147</v>
      </c>
      <c r="T2398" s="120" t="s">
        <v>147</v>
      </c>
    </row>
    <row r="2399" spans="7:20" s="145" customFormat="1" hidden="1">
      <c r="G2399" s="152"/>
      <c r="M2399" s="114" t="s">
        <v>3420</v>
      </c>
      <c r="N2399" s="118">
        <v>13.7</v>
      </c>
      <c r="O2399" s="118">
        <v>9.6</v>
      </c>
      <c r="P2399" s="119">
        <f t="shared" si="40"/>
        <v>0</v>
      </c>
      <c r="Q2399" s="120" t="s">
        <v>196</v>
      </c>
      <c r="R2399" s="121" t="s">
        <v>4248</v>
      </c>
      <c r="S2399" s="120" t="s">
        <v>147</v>
      </c>
      <c r="T2399" s="120" t="s">
        <v>147</v>
      </c>
    </row>
    <row r="2400" spans="7:20" s="145" customFormat="1" hidden="1">
      <c r="G2400" s="152"/>
      <c r="M2400" s="114" t="s">
        <v>3312</v>
      </c>
      <c r="N2400" s="118">
        <v>14.7</v>
      </c>
      <c r="O2400" s="118">
        <v>10.3</v>
      </c>
      <c r="P2400" s="119">
        <f t="shared" si="40"/>
        <v>0</v>
      </c>
      <c r="Q2400" s="122" t="s">
        <v>277</v>
      </c>
      <c r="R2400" s="121" t="s">
        <v>4424</v>
      </c>
      <c r="S2400" s="120" t="s">
        <v>147</v>
      </c>
      <c r="T2400" s="120" t="s">
        <v>147</v>
      </c>
    </row>
    <row r="2401" spans="7:20" s="145" customFormat="1" hidden="1">
      <c r="G2401" s="152"/>
      <c r="M2401" s="114" t="s">
        <v>3425</v>
      </c>
      <c r="N2401" s="118">
        <v>13.7</v>
      </c>
      <c r="O2401" s="118">
        <v>9.6</v>
      </c>
      <c r="P2401" s="119">
        <f t="shared" si="40"/>
        <v>0</v>
      </c>
      <c r="Q2401" s="122" t="s">
        <v>604</v>
      </c>
      <c r="R2401" s="121" t="s">
        <v>4248</v>
      </c>
      <c r="S2401" s="120" t="s">
        <v>147</v>
      </c>
      <c r="T2401" s="120" t="s">
        <v>147</v>
      </c>
    </row>
    <row r="2402" spans="7:20" s="145" customFormat="1" hidden="1">
      <c r="G2402" s="152"/>
      <c r="M2402" s="114" t="s">
        <v>3426</v>
      </c>
      <c r="N2402" s="118">
        <v>14.7</v>
      </c>
      <c r="O2402" s="118">
        <v>10.3</v>
      </c>
      <c r="P2402" s="119">
        <f t="shared" si="40"/>
        <v>0</v>
      </c>
      <c r="Q2402" s="120" t="s">
        <v>403</v>
      </c>
      <c r="R2402" s="121" t="s">
        <v>4424</v>
      </c>
      <c r="S2402" s="120" t="s">
        <v>147</v>
      </c>
      <c r="T2402" s="120" t="s">
        <v>147</v>
      </c>
    </row>
    <row r="2403" spans="7:20" s="145" customFormat="1" hidden="1">
      <c r="G2403" s="152"/>
      <c r="M2403" s="114" t="s">
        <v>3208</v>
      </c>
      <c r="N2403" s="118">
        <v>13.7</v>
      </c>
      <c r="O2403" s="118">
        <v>9.6</v>
      </c>
      <c r="P2403" s="119">
        <f t="shared" si="40"/>
        <v>0</v>
      </c>
      <c r="Q2403" s="120" t="s">
        <v>369</v>
      </c>
      <c r="R2403" s="121" t="s">
        <v>4248</v>
      </c>
      <c r="S2403" s="120" t="s">
        <v>147</v>
      </c>
      <c r="T2403" s="120" t="s">
        <v>147</v>
      </c>
    </row>
    <row r="2404" spans="7:20" s="145" customFormat="1" hidden="1">
      <c r="G2404" s="152"/>
      <c r="M2404" s="114" t="s">
        <v>3209</v>
      </c>
      <c r="N2404" s="118">
        <v>16.600000000000001</v>
      </c>
      <c r="O2404" s="118">
        <v>0</v>
      </c>
      <c r="P2404" s="119">
        <f t="shared" si="40"/>
        <v>0</v>
      </c>
      <c r="Q2404" s="122" t="s">
        <v>661</v>
      </c>
      <c r="R2404" s="121" t="s">
        <v>4273</v>
      </c>
      <c r="S2404" s="120" t="s">
        <v>147</v>
      </c>
      <c r="T2404" s="120" t="s">
        <v>147</v>
      </c>
    </row>
    <row r="2405" spans="7:20" s="145" customFormat="1" hidden="1">
      <c r="G2405" s="152"/>
      <c r="M2405" s="114" t="s">
        <v>3092</v>
      </c>
      <c r="N2405" s="118">
        <v>3.6</v>
      </c>
      <c r="O2405" s="118" t="s">
        <v>30</v>
      </c>
      <c r="P2405" s="119">
        <f t="shared" si="40"/>
        <v>0</v>
      </c>
      <c r="Q2405" s="122" t="s">
        <v>174</v>
      </c>
      <c r="R2405" s="121" t="s">
        <v>4544</v>
      </c>
      <c r="S2405" s="120" t="s">
        <v>147</v>
      </c>
      <c r="T2405" s="120" t="s">
        <v>147</v>
      </c>
    </row>
    <row r="2406" spans="7:20" s="145" customFormat="1" hidden="1">
      <c r="G2406" s="152"/>
      <c r="M2406" s="114" t="s">
        <v>3093</v>
      </c>
      <c r="N2406" s="118">
        <v>12.4</v>
      </c>
      <c r="O2406" s="118">
        <v>8.9</v>
      </c>
      <c r="P2406" s="119">
        <f t="shared" si="40"/>
        <v>0</v>
      </c>
      <c r="Q2406" s="120" t="s">
        <v>147</v>
      </c>
      <c r="R2406" s="121" t="s">
        <v>4417</v>
      </c>
      <c r="S2406" s="120" t="s">
        <v>147</v>
      </c>
      <c r="T2406" s="120" t="s">
        <v>147</v>
      </c>
    </row>
    <row r="2407" spans="7:20" s="145" customFormat="1" hidden="1">
      <c r="G2407" s="152"/>
      <c r="M2407" s="114" t="s">
        <v>3094</v>
      </c>
      <c r="N2407" s="118">
        <v>21.7</v>
      </c>
      <c r="O2407" s="118">
        <v>0</v>
      </c>
      <c r="P2407" s="119">
        <f t="shared" si="40"/>
        <v>0</v>
      </c>
      <c r="Q2407" s="122" t="s">
        <v>468</v>
      </c>
      <c r="R2407" s="121" t="s">
        <v>4077</v>
      </c>
      <c r="S2407" s="120" t="s">
        <v>147</v>
      </c>
      <c r="T2407" s="120" t="s">
        <v>147</v>
      </c>
    </row>
    <row r="2408" spans="7:20" s="145" customFormat="1" hidden="1">
      <c r="G2408" s="152"/>
      <c r="M2408" s="114" t="s">
        <v>3095</v>
      </c>
      <c r="N2408" s="118">
        <v>16.8</v>
      </c>
      <c r="O2408" s="118">
        <v>0</v>
      </c>
      <c r="P2408" s="119">
        <f t="shared" si="40"/>
        <v>0</v>
      </c>
      <c r="Q2408" s="122" t="s">
        <v>234</v>
      </c>
      <c r="R2408" s="121" t="s">
        <v>3773</v>
      </c>
      <c r="S2408" s="120" t="s">
        <v>147</v>
      </c>
      <c r="T2408" s="120" t="s">
        <v>147</v>
      </c>
    </row>
    <row r="2409" spans="7:20" s="145" customFormat="1" hidden="1">
      <c r="G2409" s="152"/>
      <c r="M2409" s="114" t="s">
        <v>3096</v>
      </c>
      <c r="N2409" s="118">
        <v>16.600000000000001</v>
      </c>
      <c r="O2409" s="118">
        <v>0</v>
      </c>
      <c r="P2409" s="119">
        <f t="shared" si="40"/>
        <v>0</v>
      </c>
      <c r="Q2409" s="120" t="s">
        <v>147</v>
      </c>
      <c r="R2409" s="121" t="s">
        <v>4549</v>
      </c>
      <c r="S2409" s="120" t="s">
        <v>147</v>
      </c>
      <c r="T2409" s="120" t="s">
        <v>147</v>
      </c>
    </row>
    <row r="2410" spans="7:20" s="145" customFormat="1" hidden="1">
      <c r="G2410" s="152"/>
      <c r="M2410" s="114" t="s">
        <v>3097</v>
      </c>
      <c r="N2410" s="118">
        <v>4.9000000000000004</v>
      </c>
      <c r="O2410" s="118">
        <v>46.4</v>
      </c>
      <c r="P2410" s="119">
        <f t="shared" si="40"/>
        <v>0</v>
      </c>
      <c r="Q2410" s="122" t="s">
        <v>3098</v>
      </c>
      <c r="R2410" s="121" t="s">
        <v>4261</v>
      </c>
      <c r="S2410" s="120" t="s">
        <v>147</v>
      </c>
      <c r="T2410" s="120" t="s">
        <v>147</v>
      </c>
    </row>
    <row r="2411" spans="7:20" s="145" customFormat="1" hidden="1">
      <c r="G2411" s="152"/>
      <c r="M2411" s="114" t="s">
        <v>3099</v>
      </c>
      <c r="N2411" s="118">
        <v>1.4</v>
      </c>
      <c r="O2411" s="118">
        <v>13.5</v>
      </c>
      <c r="P2411" s="119">
        <f t="shared" si="40"/>
        <v>0</v>
      </c>
      <c r="Q2411" s="122" t="s">
        <v>3100</v>
      </c>
      <c r="R2411" s="121" t="s">
        <v>4323</v>
      </c>
      <c r="S2411" s="120" t="s">
        <v>147</v>
      </c>
      <c r="T2411" s="120" t="s">
        <v>147</v>
      </c>
    </row>
    <row r="2412" spans="7:20" s="145" customFormat="1" hidden="1">
      <c r="G2412" s="152"/>
      <c r="M2412" s="114" t="s">
        <v>3101</v>
      </c>
      <c r="N2412" s="118">
        <v>10.1</v>
      </c>
      <c r="O2412" s="118">
        <v>4.5</v>
      </c>
      <c r="P2412" s="119">
        <f t="shared" si="40"/>
        <v>0</v>
      </c>
      <c r="Q2412" s="122" t="s">
        <v>3102</v>
      </c>
      <c r="R2412" s="121" t="s">
        <v>4468</v>
      </c>
      <c r="S2412" s="120" t="s">
        <v>147</v>
      </c>
      <c r="T2412" s="120" t="s">
        <v>147</v>
      </c>
    </row>
    <row r="2413" spans="7:20" s="145" customFormat="1" hidden="1">
      <c r="G2413" s="152"/>
      <c r="M2413" s="114" t="s">
        <v>3103</v>
      </c>
      <c r="N2413" s="118">
        <v>3.7</v>
      </c>
      <c r="O2413" s="118">
        <v>33.1</v>
      </c>
      <c r="P2413" s="119">
        <f t="shared" si="40"/>
        <v>0</v>
      </c>
      <c r="Q2413" s="122" t="s">
        <v>2992</v>
      </c>
      <c r="R2413" s="121" t="s">
        <v>3949</v>
      </c>
      <c r="S2413" s="120" t="s">
        <v>147</v>
      </c>
      <c r="T2413" s="120" t="s">
        <v>147</v>
      </c>
    </row>
    <row r="2414" spans="7:20" s="145" customFormat="1" hidden="1">
      <c r="G2414" s="152"/>
      <c r="M2414" s="114" t="s">
        <v>2993</v>
      </c>
      <c r="N2414" s="118">
        <v>6.5</v>
      </c>
      <c r="O2414" s="118">
        <v>73</v>
      </c>
      <c r="P2414" s="119">
        <f t="shared" si="40"/>
        <v>0</v>
      </c>
      <c r="Q2414" s="122" t="s">
        <v>926</v>
      </c>
      <c r="R2414" s="121" t="s">
        <v>4409</v>
      </c>
      <c r="S2414" s="120" t="s">
        <v>147</v>
      </c>
      <c r="T2414" s="120" t="s">
        <v>147</v>
      </c>
    </row>
    <row r="2415" spans="7:20" s="145" customFormat="1" hidden="1">
      <c r="G2415" s="152"/>
      <c r="M2415" s="114" t="s">
        <v>2994</v>
      </c>
      <c r="N2415" s="118">
        <v>3.3</v>
      </c>
      <c r="O2415" s="118">
        <v>5</v>
      </c>
      <c r="P2415" s="119">
        <f t="shared" si="40"/>
        <v>0</v>
      </c>
      <c r="Q2415" s="122" t="s">
        <v>2995</v>
      </c>
      <c r="R2415" s="121" t="s">
        <v>4447</v>
      </c>
      <c r="S2415" s="120" t="s">
        <v>147</v>
      </c>
      <c r="T2415" s="120" t="s">
        <v>147</v>
      </c>
    </row>
    <row r="2416" spans="7:20" s="145" customFormat="1" hidden="1">
      <c r="G2416" s="152"/>
      <c r="M2416" s="114" t="s">
        <v>2996</v>
      </c>
      <c r="N2416" s="118">
        <v>11.4</v>
      </c>
      <c r="O2416" s="118">
        <v>61.5</v>
      </c>
      <c r="P2416" s="119">
        <f t="shared" si="40"/>
        <v>0</v>
      </c>
      <c r="Q2416" s="120" t="s">
        <v>147</v>
      </c>
      <c r="R2416" s="121" t="s">
        <v>4131</v>
      </c>
      <c r="S2416" s="120" t="s">
        <v>147</v>
      </c>
      <c r="T2416" s="120" t="s">
        <v>147</v>
      </c>
    </row>
    <row r="2417" spans="7:20" s="145" customFormat="1" hidden="1">
      <c r="G2417" s="152"/>
      <c r="M2417" s="114" t="s">
        <v>2997</v>
      </c>
      <c r="N2417" s="118">
        <v>10.6</v>
      </c>
      <c r="O2417" s="118">
        <v>42.7</v>
      </c>
      <c r="P2417" s="119">
        <f t="shared" si="40"/>
        <v>0</v>
      </c>
      <c r="Q2417" s="122" t="s">
        <v>2000</v>
      </c>
      <c r="R2417" s="121" t="s">
        <v>4504</v>
      </c>
      <c r="S2417" s="120" t="s">
        <v>147</v>
      </c>
      <c r="T2417" s="120" t="s">
        <v>147</v>
      </c>
    </row>
    <row r="2418" spans="7:20" s="145" customFormat="1" hidden="1">
      <c r="G2418" s="152"/>
      <c r="M2418" s="114" t="s">
        <v>2998</v>
      </c>
      <c r="N2418" s="118">
        <v>3.9</v>
      </c>
      <c r="O2418" s="118">
        <v>15.6</v>
      </c>
      <c r="P2418" s="119">
        <f t="shared" si="40"/>
        <v>0</v>
      </c>
      <c r="Q2418" s="122" t="s">
        <v>663</v>
      </c>
      <c r="R2418" s="121" t="s">
        <v>3783</v>
      </c>
      <c r="S2418" s="120" t="s">
        <v>147</v>
      </c>
      <c r="T2418" s="120" t="s">
        <v>147</v>
      </c>
    </row>
    <row r="2419" spans="7:20" s="145" customFormat="1" hidden="1">
      <c r="G2419" s="152"/>
      <c r="M2419" s="114" t="s">
        <v>2999</v>
      </c>
      <c r="N2419" s="118">
        <v>0.2</v>
      </c>
      <c r="O2419" s="118">
        <v>94</v>
      </c>
      <c r="P2419" s="119">
        <f t="shared" si="40"/>
        <v>0</v>
      </c>
      <c r="Q2419" s="122" t="s">
        <v>166</v>
      </c>
      <c r="R2419" s="121" t="s">
        <v>3775</v>
      </c>
      <c r="S2419" s="120" t="s">
        <v>147</v>
      </c>
      <c r="T2419" s="120" t="s">
        <v>147</v>
      </c>
    </row>
    <row r="2420" spans="7:20" s="145" customFormat="1" hidden="1">
      <c r="G2420" s="152"/>
      <c r="M2420" s="114" t="s">
        <v>3000</v>
      </c>
      <c r="N2420" s="118">
        <v>1.5</v>
      </c>
      <c r="O2420" s="118">
        <v>21.2</v>
      </c>
      <c r="P2420" s="119">
        <f t="shared" si="40"/>
        <v>0</v>
      </c>
      <c r="Q2420" s="120" t="s">
        <v>147</v>
      </c>
      <c r="R2420" s="121">
        <v>326</v>
      </c>
      <c r="S2420" s="120" t="s">
        <v>147</v>
      </c>
      <c r="T2420" s="120" t="s">
        <v>147</v>
      </c>
    </row>
    <row r="2421" spans="7:20" s="145" customFormat="1" hidden="1">
      <c r="G2421" s="152"/>
      <c r="M2421" s="114" t="s">
        <v>3222</v>
      </c>
      <c r="N2421" s="118">
        <v>1</v>
      </c>
      <c r="O2421" s="118">
        <v>15.5</v>
      </c>
      <c r="P2421" s="119">
        <f t="shared" si="40"/>
        <v>0</v>
      </c>
      <c r="Q2421" s="122" t="s">
        <v>1513</v>
      </c>
      <c r="R2421" s="121" t="s">
        <v>4076</v>
      </c>
      <c r="S2421" s="120" t="s">
        <v>147</v>
      </c>
      <c r="T2421" s="120" t="s">
        <v>147</v>
      </c>
    </row>
    <row r="2422" spans="7:20" s="145" customFormat="1" hidden="1">
      <c r="G2422" s="152"/>
      <c r="M2422" s="114" t="s">
        <v>3220</v>
      </c>
      <c r="N2422" s="118">
        <v>1.9</v>
      </c>
      <c r="O2422" s="118">
        <v>9.5</v>
      </c>
      <c r="P2422" s="119">
        <f t="shared" si="40"/>
        <v>0</v>
      </c>
      <c r="Q2422" s="120" t="s">
        <v>147</v>
      </c>
      <c r="R2422" s="121" t="s">
        <v>3996</v>
      </c>
      <c r="S2422" s="120" t="s">
        <v>147</v>
      </c>
      <c r="T2422" s="120" t="s">
        <v>147</v>
      </c>
    </row>
    <row r="2423" spans="7:20" s="145" customFormat="1" hidden="1">
      <c r="G2423" s="152"/>
      <c r="M2423" s="114" t="s">
        <v>3221</v>
      </c>
      <c r="N2423" s="118">
        <v>2.7</v>
      </c>
      <c r="O2423" s="118">
        <v>1.9</v>
      </c>
      <c r="P2423" s="119">
        <f t="shared" si="40"/>
        <v>0</v>
      </c>
      <c r="Q2423" s="122" t="s">
        <v>1847</v>
      </c>
      <c r="R2423" s="121" t="s">
        <v>4031</v>
      </c>
      <c r="S2423" s="120" t="s">
        <v>147</v>
      </c>
      <c r="T2423" s="120" t="s">
        <v>147</v>
      </c>
    </row>
    <row r="2424" spans="7:20" s="145" customFormat="1" hidden="1">
      <c r="G2424" s="152"/>
      <c r="M2424" s="114" t="s">
        <v>3447</v>
      </c>
      <c r="N2424" s="118">
        <v>1</v>
      </c>
      <c r="O2424" s="118">
        <v>1.6</v>
      </c>
      <c r="P2424" s="119">
        <f t="shared" si="40"/>
        <v>0</v>
      </c>
      <c r="Q2424" s="122" t="s">
        <v>51</v>
      </c>
      <c r="R2424" s="121" t="s">
        <v>4313</v>
      </c>
      <c r="S2424" s="120" t="s">
        <v>147</v>
      </c>
      <c r="T2424" s="120" t="s">
        <v>147</v>
      </c>
    </row>
    <row r="2425" spans="7:20" s="145" customFormat="1" hidden="1">
      <c r="G2425" s="152"/>
      <c r="M2425" s="114" t="s">
        <v>3448</v>
      </c>
      <c r="N2425" s="118">
        <v>3.7</v>
      </c>
      <c r="O2425" s="118">
        <v>17.5</v>
      </c>
      <c r="P2425" s="119">
        <f t="shared" si="40"/>
        <v>0</v>
      </c>
      <c r="Q2425" s="122" t="s">
        <v>1149</v>
      </c>
      <c r="R2425" s="121" t="s">
        <v>4450</v>
      </c>
      <c r="S2425" s="120" t="s">
        <v>147</v>
      </c>
      <c r="T2425" s="120" t="s">
        <v>147</v>
      </c>
    </row>
    <row r="2426" spans="7:20" s="145" customFormat="1" hidden="1">
      <c r="G2426" s="152"/>
      <c r="M2426" s="114" t="s">
        <v>3330</v>
      </c>
      <c r="N2426" s="118">
        <v>1.5</v>
      </c>
      <c r="O2426" s="118">
        <v>15.8</v>
      </c>
      <c r="P2426" s="119">
        <f t="shared" si="40"/>
        <v>0</v>
      </c>
      <c r="Q2426" s="120" t="s">
        <v>147</v>
      </c>
      <c r="R2426" s="121" t="s">
        <v>4447</v>
      </c>
      <c r="S2426" s="120" t="s">
        <v>147</v>
      </c>
      <c r="T2426" s="120" t="s">
        <v>147</v>
      </c>
    </row>
    <row r="2427" spans="7:20" s="145" customFormat="1" hidden="1">
      <c r="G2427" s="152"/>
      <c r="M2427" s="114" t="s">
        <v>3331</v>
      </c>
      <c r="N2427" s="118">
        <v>1.6</v>
      </c>
      <c r="O2427" s="118">
        <v>12.7</v>
      </c>
      <c r="P2427" s="119">
        <f t="shared" si="40"/>
        <v>0</v>
      </c>
      <c r="Q2427" s="122" t="s">
        <v>1513</v>
      </c>
      <c r="R2427" s="121" t="s">
        <v>3849</v>
      </c>
      <c r="S2427" s="120" t="s">
        <v>147</v>
      </c>
      <c r="T2427" s="120" t="s">
        <v>147</v>
      </c>
    </row>
    <row r="2428" spans="7:20" s="145" customFormat="1" hidden="1">
      <c r="G2428" s="152"/>
      <c r="M2428" s="114" t="s">
        <v>3332</v>
      </c>
      <c r="N2428" s="118">
        <v>1.5</v>
      </c>
      <c r="O2428" s="118">
        <v>12.3</v>
      </c>
      <c r="P2428" s="119">
        <f t="shared" si="40"/>
        <v>0</v>
      </c>
      <c r="Q2428" s="120" t="s">
        <v>147</v>
      </c>
      <c r="R2428" s="121" t="s">
        <v>4564</v>
      </c>
      <c r="S2428" s="120" t="s">
        <v>147</v>
      </c>
      <c r="T2428" s="120" t="s">
        <v>147</v>
      </c>
    </row>
    <row r="2429" spans="7:20" s="145" customFormat="1" hidden="1">
      <c r="G2429" s="152"/>
      <c r="M2429" s="114" t="s">
        <v>3333</v>
      </c>
      <c r="N2429" s="118">
        <v>3.5</v>
      </c>
      <c r="O2429" s="118">
        <v>21.6</v>
      </c>
      <c r="P2429" s="119">
        <f t="shared" si="40"/>
        <v>0</v>
      </c>
      <c r="Q2429" s="122" t="s">
        <v>193</v>
      </c>
      <c r="R2429" s="121" t="s">
        <v>3919</v>
      </c>
      <c r="S2429" s="120" t="s">
        <v>147</v>
      </c>
      <c r="T2429" s="120" t="s">
        <v>147</v>
      </c>
    </row>
    <row r="2430" spans="7:20" s="145" customFormat="1" hidden="1">
      <c r="G2430" s="152"/>
      <c r="M2430" s="114" t="s">
        <v>3334</v>
      </c>
      <c r="N2430" s="118">
        <v>3.1</v>
      </c>
      <c r="O2430" s="118">
        <v>24.5</v>
      </c>
      <c r="P2430" s="119">
        <f t="shared" si="40"/>
        <v>0</v>
      </c>
      <c r="Q2430" s="122" t="s">
        <v>3335</v>
      </c>
      <c r="R2430" s="121" t="s">
        <v>4275</v>
      </c>
      <c r="S2430" s="120" t="s">
        <v>147</v>
      </c>
      <c r="T2430" s="120" t="s">
        <v>147</v>
      </c>
    </row>
    <row r="2431" spans="7:20" s="145" customFormat="1" hidden="1">
      <c r="G2431" s="152"/>
      <c r="M2431" s="114" t="s">
        <v>3231</v>
      </c>
      <c r="N2431" s="118">
        <v>0.6</v>
      </c>
      <c r="O2431" s="118">
        <v>4.9000000000000004</v>
      </c>
      <c r="P2431" s="119">
        <f t="shared" si="40"/>
        <v>0</v>
      </c>
      <c r="Q2431" s="120" t="s">
        <v>147</v>
      </c>
      <c r="R2431" s="121" t="s">
        <v>4455</v>
      </c>
      <c r="S2431" s="120" t="s">
        <v>147</v>
      </c>
      <c r="T2431" s="120" t="s">
        <v>147</v>
      </c>
    </row>
    <row r="2432" spans="7:20" s="145" customFormat="1" hidden="1">
      <c r="G2432" s="152"/>
      <c r="M2432" s="114" t="s">
        <v>3232</v>
      </c>
      <c r="N2432" s="118">
        <v>1.5</v>
      </c>
      <c r="O2432" s="118">
        <v>7.9</v>
      </c>
      <c r="P2432" s="119">
        <f t="shared" si="40"/>
        <v>0</v>
      </c>
      <c r="Q2432" s="122" t="s">
        <v>3233</v>
      </c>
      <c r="R2432" s="121" t="s">
        <v>4025</v>
      </c>
      <c r="S2432" s="120" t="s">
        <v>147</v>
      </c>
      <c r="T2432" s="120" t="s">
        <v>147</v>
      </c>
    </row>
    <row r="2433" spans="7:20" s="145" customFormat="1" hidden="1">
      <c r="G2433" s="152"/>
      <c r="M2433" s="114" t="s">
        <v>3238</v>
      </c>
      <c r="N2433" s="118">
        <v>3.1</v>
      </c>
      <c r="O2433" s="118">
        <v>13.8</v>
      </c>
      <c r="P2433" s="119">
        <f t="shared" si="40"/>
        <v>0</v>
      </c>
      <c r="Q2433" s="122" t="s">
        <v>543</v>
      </c>
      <c r="R2433" s="121" t="s">
        <v>4031</v>
      </c>
      <c r="S2433" s="120" t="s">
        <v>147</v>
      </c>
      <c r="T2433" s="120" t="s">
        <v>147</v>
      </c>
    </row>
    <row r="2434" spans="7:20" s="145" customFormat="1" hidden="1">
      <c r="G2434" s="152"/>
      <c r="M2434" s="114" t="s">
        <v>3239</v>
      </c>
      <c r="N2434" s="118">
        <v>20.9</v>
      </c>
      <c r="O2434" s="118">
        <v>0.5</v>
      </c>
      <c r="P2434" s="119">
        <f t="shared" si="40"/>
        <v>0</v>
      </c>
      <c r="Q2434" s="122" t="s">
        <v>2330</v>
      </c>
      <c r="R2434" s="121" t="s">
        <v>4059</v>
      </c>
      <c r="S2434" s="120" t="s">
        <v>147</v>
      </c>
      <c r="T2434" s="120" t="s">
        <v>147</v>
      </c>
    </row>
    <row r="2435" spans="7:20" s="145" customFormat="1" hidden="1">
      <c r="G2435" s="152"/>
      <c r="M2435" s="114" t="s">
        <v>3240</v>
      </c>
      <c r="N2435" s="118">
        <v>25.1</v>
      </c>
      <c r="O2435" s="118">
        <v>1.9</v>
      </c>
      <c r="P2435" s="119">
        <f t="shared" si="40"/>
        <v>0</v>
      </c>
      <c r="Q2435" s="122" t="s">
        <v>3126</v>
      </c>
      <c r="R2435" s="121" t="s">
        <v>4410</v>
      </c>
      <c r="S2435" s="120" t="s">
        <v>147</v>
      </c>
      <c r="T2435" s="120" t="s">
        <v>147</v>
      </c>
    </row>
    <row r="2436" spans="7:20" s="145" customFormat="1" hidden="1">
      <c r="G2436" s="152"/>
      <c r="M2436" s="114" t="s">
        <v>3127</v>
      </c>
      <c r="N2436" s="118">
        <v>9.9</v>
      </c>
      <c r="O2436" s="118">
        <v>2.4</v>
      </c>
      <c r="P2436" s="119">
        <f t="shared" si="40"/>
        <v>0</v>
      </c>
      <c r="Q2436" s="120" t="s">
        <v>147</v>
      </c>
      <c r="R2436" s="121" t="s">
        <v>3960</v>
      </c>
      <c r="S2436" s="120" t="s">
        <v>147</v>
      </c>
      <c r="T2436" s="120" t="s">
        <v>147</v>
      </c>
    </row>
    <row r="2437" spans="7:20" s="145" customFormat="1" hidden="1">
      <c r="G2437" s="152"/>
      <c r="M2437" s="114" t="s">
        <v>3128</v>
      </c>
      <c r="N2437" s="118">
        <v>11.8</v>
      </c>
      <c r="O2437" s="118">
        <v>18</v>
      </c>
      <c r="P2437" s="119">
        <f t="shared" si="40"/>
        <v>0</v>
      </c>
      <c r="Q2437" s="120" t="s">
        <v>147</v>
      </c>
      <c r="R2437" s="121" t="s">
        <v>4293</v>
      </c>
      <c r="S2437" s="120" t="s">
        <v>147</v>
      </c>
      <c r="T2437" s="120" t="s">
        <v>147</v>
      </c>
    </row>
    <row r="2438" spans="7:20" s="145" customFormat="1" hidden="1">
      <c r="G2438" s="152"/>
      <c r="M2438" s="114" t="s">
        <v>3355</v>
      </c>
      <c r="N2438" s="118">
        <v>25.2</v>
      </c>
      <c r="O2438" s="118">
        <v>0</v>
      </c>
      <c r="P2438" s="119">
        <f t="shared" si="40"/>
        <v>0</v>
      </c>
      <c r="Q2438" s="122" t="s">
        <v>884</v>
      </c>
      <c r="R2438" s="121" t="s">
        <v>4045</v>
      </c>
      <c r="S2438" s="120" t="s">
        <v>147</v>
      </c>
      <c r="T2438" s="120" t="s">
        <v>147</v>
      </c>
    </row>
    <row r="2439" spans="7:20" s="145" customFormat="1" hidden="1">
      <c r="G2439" s="152"/>
      <c r="M2439" s="114" t="s">
        <v>3356</v>
      </c>
      <c r="N2439" s="118">
        <v>24.6</v>
      </c>
      <c r="O2439" s="118">
        <v>0</v>
      </c>
      <c r="P2439" s="119">
        <f t="shared" si="40"/>
        <v>0</v>
      </c>
      <c r="Q2439" s="122" t="s">
        <v>3357</v>
      </c>
      <c r="R2439" s="121" t="s">
        <v>3849</v>
      </c>
      <c r="S2439" s="120" t="s">
        <v>147</v>
      </c>
      <c r="T2439" s="120" t="s">
        <v>147</v>
      </c>
    </row>
    <row r="2440" spans="7:20" s="145" customFormat="1" hidden="1">
      <c r="G2440" s="152"/>
      <c r="M2440" s="114" t="s">
        <v>3249</v>
      </c>
      <c r="N2440" s="118">
        <v>21.4</v>
      </c>
      <c r="O2440" s="118">
        <v>0</v>
      </c>
      <c r="P2440" s="119">
        <f t="shared" si="40"/>
        <v>0</v>
      </c>
      <c r="Q2440" s="122" t="s">
        <v>3245</v>
      </c>
      <c r="R2440" s="121" t="s">
        <v>3730</v>
      </c>
      <c r="S2440" s="120" t="s">
        <v>147</v>
      </c>
      <c r="T2440" s="120" t="s">
        <v>147</v>
      </c>
    </row>
    <row r="2441" spans="7:20" s="145" customFormat="1" hidden="1">
      <c r="G2441" s="152"/>
      <c r="M2441" s="114" t="s">
        <v>3246</v>
      </c>
      <c r="N2441" s="118">
        <v>20.399999999999999</v>
      </c>
      <c r="O2441" s="118">
        <v>0</v>
      </c>
      <c r="P2441" s="119">
        <f t="shared" si="40"/>
        <v>0</v>
      </c>
      <c r="Q2441" s="122" t="s">
        <v>3470</v>
      </c>
      <c r="R2441" s="121" t="s">
        <v>4136</v>
      </c>
      <c r="S2441" s="120" t="s">
        <v>147</v>
      </c>
      <c r="T2441" s="120" t="s">
        <v>147</v>
      </c>
    </row>
    <row r="2442" spans="7:20" s="145" customFormat="1" hidden="1">
      <c r="G2442" s="152"/>
      <c r="M2442" s="114" t="s">
        <v>3358</v>
      </c>
      <c r="N2442" s="118">
        <v>23.6</v>
      </c>
      <c r="O2442" s="118">
        <v>0</v>
      </c>
      <c r="P2442" s="119">
        <f t="shared" ref="P2442:P2505" si="41">SUM(S2442:T2442)</f>
        <v>0</v>
      </c>
      <c r="Q2442" s="122" t="s">
        <v>371</v>
      </c>
      <c r="R2442" s="121" t="s">
        <v>3991</v>
      </c>
      <c r="S2442" s="120" t="s">
        <v>147</v>
      </c>
      <c r="T2442" s="120" t="s">
        <v>147</v>
      </c>
    </row>
    <row r="2443" spans="7:20" s="145" customFormat="1" hidden="1">
      <c r="G2443" s="152"/>
      <c r="M2443" s="114" t="s">
        <v>3359</v>
      </c>
      <c r="N2443" s="118">
        <v>20.5</v>
      </c>
      <c r="O2443" s="118">
        <v>0</v>
      </c>
      <c r="P2443" s="119">
        <f t="shared" si="41"/>
        <v>0</v>
      </c>
      <c r="Q2443" s="122" t="s">
        <v>597</v>
      </c>
      <c r="R2443" s="121" t="s">
        <v>3940</v>
      </c>
      <c r="S2443" s="120" t="s">
        <v>147</v>
      </c>
      <c r="T2443" s="120" t="s">
        <v>147</v>
      </c>
    </row>
    <row r="2444" spans="7:20" s="145" customFormat="1" hidden="1">
      <c r="G2444" s="152"/>
      <c r="M2444" s="114" t="s">
        <v>3360</v>
      </c>
      <c r="N2444" s="118">
        <v>23.6</v>
      </c>
      <c r="O2444" s="118">
        <v>0</v>
      </c>
      <c r="P2444" s="119">
        <f t="shared" si="41"/>
        <v>0</v>
      </c>
      <c r="Q2444" s="122" t="s">
        <v>3361</v>
      </c>
      <c r="R2444" s="121" t="s">
        <v>4032</v>
      </c>
      <c r="S2444" s="120" t="s">
        <v>147</v>
      </c>
      <c r="T2444" s="120" t="s">
        <v>147</v>
      </c>
    </row>
    <row r="2445" spans="7:20" s="145" customFormat="1" hidden="1">
      <c r="G2445" s="152"/>
      <c r="M2445" s="114" t="s">
        <v>3362</v>
      </c>
      <c r="N2445" s="118">
        <v>23.5</v>
      </c>
      <c r="O2445" s="118">
        <v>0</v>
      </c>
      <c r="P2445" s="119">
        <f t="shared" si="41"/>
        <v>0</v>
      </c>
      <c r="Q2445" s="122" t="s">
        <v>852</v>
      </c>
      <c r="R2445" s="121" t="s">
        <v>3919</v>
      </c>
      <c r="S2445" s="120" t="s">
        <v>147</v>
      </c>
      <c r="T2445" s="120" t="s">
        <v>147</v>
      </c>
    </row>
    <row r="2446" spans="7:20" s="145" customFormat="1" hidden="1">
      <c r="G2446" s="152"/>
      <c r="M2446" s="114" t="s">
        <v>3363</v>
      </c>
      <c r="N2446" s="118">
        <v>23.2</v>
      </c>
      <c r="O2446" s="118">
        <v>0</v>
      </c>
      <c r="P2446" s="119">
        <f t="shared" si="41"/>
        <v>0</v>
      </c>
      <c r="Q2446" s="122" t="s">
        <v>1485</v>
      </c>
      <c r="R2446" s="121" t="s">
        <v>4230</v>
      </c>
      <c r="S2446" s="120" t="s">
        <v>147</v>
      </c>
      <c r="T2446" s="120" t="s">
        <v>147</v>
      </c>
    </row>
    <row r="2447" spans="7:20" s="145" customFormat="1" hidden="1">
      <c r="G2447" s="152"/>
      <c r="M2447" s="114" t="s">
        <v>3480</v>
      </c>
      <c r="N2447" s="118">
        <v>22.8</v>
      </c>
      <c r="O2447" s="118">
        <v>0.5</v>
      </c>
      <c r="P2447" s="119">
        <f t="shared" si="41"/>
        <v>0</v>
      </c>
      <c r="Q2447" s="122" t="s">
        <v>3100</v>
      </c>
      <c r="R2447" s="121" t="s">
        <v>4121</v>
      </c>
      <c r="S2447" s="120" t="s">
        <v>147</v>
      </c>
      <c r="T2447" s="120" t="s">
        <v>147</v>
      </c>
    </row>
    <row r="2448" spans="7:20" s="145" customFormat="1" hidden="1">
      <c r="G2448" s="152"/>
      <c r="M2448" s="114" t="s">
        <v>3481</v>
      </c>
      <c r="N2448" s="118">
        <v>25.4</v>
      </c>
      <c r="O2448" s="118">
        <v>1.3</v>
      </c>
      <c r="P2448" s="119">
        <f t="shared" si="41"/>
        <v>0</v>
      </c>
      <c r="Q2448" s="122" t="s">
        <v>2992</v>
      </c>
      <c r="R2448" s="121" t="s">
        <v>4229</v>
      </c>
      <c r="S2448" s="120" t="s">
        <v>147</v>
      </c>
      <c r="T2448" s="120" t="s">
        <v>147</v>
      </c>
    </row>
    <row r="2449" spans="7:20" s="145" customFormat="1" hidden="1">
      <c r="G2449" s="152"/>
      <c r="M2449" s="114" t="s">
        <v>3482</v>
      </c>
      <c r="N2449" s="118">
        <v>26.5</v>
      </c>
      <c r="O2449" s="118">
        <v>0</v>
      </c>
      <c r="P2449" s="119">
        <f t="shared" si="41"/>
        <v>0</v>
      </c>
      <c r="Q2449" s="122" t="s">
        <v>2339</v>
      </c>
      <c r="R2449" s="121" t="s">
        <v>4402</v>
      </c>
      <c r="S2449" s="120" t="s">
        <v>147</v>
      </c>
      <c r="T2449" s="120" t="s">
        <v>147</v>
      </c>
    </row>
    <row r="2450" spans="7:20" s="145" customFormat="1" hidden="1">
      <c r="G2450" s="152"/>
      <c r="M2450" s="114" t="s">
        <v>3483</v>
      </c>
      <c r="N2450" s="118">
        <v>22.1</v>
      </c>
      <c r="O2450" s="118">
        <v>0</v>
      </c>
      <c r="P2450" s="119">
        <f t="shared" si="41"/>
        <v>0</v>
      </c>
      <c r="Q2450" s="122" t="s">
        <v>1241</v>
      </c>
      <c r="R2450" s="121" t="s">
        <v>3911</v>
      </c>
      <c r="S2450" s="120" t="s">
        <v>147</v>
      </c>
      <c r="T2450" s="120" t="s">
        <v>147</v>
      </c>
    </row>
    <row r="2451" spans="7:20" s="145" customFormat="1" hidden="1">
      <c r="G2451" s="152"/>
      <c r="M2451" s="114" t="s">
        <v>3484</v>
      </c>
      <c r="N2451" s="118">
        <v>25.9</v>
      </c>
      <c r="O2451" s="118">
        <v>0</v>
      </c>
      <c r="P2451" s="119">
        <f t="shared" si="41"/>
        <v>0</v>
      </c>
      <c r="Q2451" s="122" t="s">
        <v>1721</v>
      </c>
      <c r="R2451" s="121" t="s">
        <v>4033</v>
      </c>
      <c r="S2451" s="120" t="s">
        <v>147</v>
      </c>
      <c r="T2451" s="120" t="s">
        <v>147</v>
      </c>
    </row>
    <row r="2452" spans="7:20" s="145" customFormat="1" hidden="1">
      <c r="G2452" s="152"/>
      <c r="M2452" s="114" t="s">
        <v>3485</v>
      </c>
      <c r="N2452" s="118">
        <v>25.3</v>
      </c>
      <c r="O2452" s="118">
        <v>0</v>
      </c>
      <c r="P2452" s="119">
        <f t="shared" si="41"/>
        <v>0</v>
      </c>
      <c r="Q2452" s="122" t="s">
        <v>3148</v>
      </c>
      <c r="R2452" s="121" t="s">
        <v>4099</v>
      </c>
      <c r="S2452" s="120" t="s">
        <v>147</v>
      </c>
      <c r="T2452" s="120" t="s">
        <v>147</v>
      </c>
    </row>
    <row r="2453" spans="7:20" s="145" customFormat="1" hidden="1">
      <c r="G2453" s="152"/>
      <c r="M2453" s="114" t="s">
        <v>3486</v>
      </c>
      <c r="N2453" s="118">
        <v>1.1000000000000001</v>
      </c>
      <c r="O2453" s="118">
        <v>8.6</v>
      </c>
      <c r="P2453" s="119">
        <f t="shared" si="41"/>
        <v>0</v>
      </c>
      <c r="Q2453" s="120" t="s">
        <v>147</v>
      </c>
      <c r="R2453" s="121" t="s">
        <v>4041</v>
      </c>
      <c r="S2453" s="120" t="s">
        <v>147</v>
      </c>
      <c r="T2453" s="120" t="s">
        <v>147</v>
      </c>
    </row>
    <row r="2454" spans="7:20" s="145" customFormat="1" hidden="1">
      <c r="G2454" s="152"/>
      <c r="M2454" s="114" t="s">
        <v>3487</v>
      </c>
      <c r="N2454" s="118">
        <v>1.3</v>
      </c>
      <c r="O2454" s="118">
        <v>10.199999999999999</v>
      </c>
      <c r="P2454" s="119">
        <f t="shared" si="41"/>
        <v>0</v>
      </c>
      <c r="Q2454" s="120" t="s">
        <v>147</v>
      </c>
      <c r="R2454" s="121" t="s">
        <v>4554</v>
      </c>
      <c r="S2454" s="120" t="s">
        <v>147</v>
      </c>
      <c r="T2454" s="120" t="s">
        <v>147</v>
      </c>
    </row>
    <row r="2455" spans="7:20" s="145" customFormat="1" hidden="1">
      <c r="G2455" s="152"/>
      <c r="M2455" s="114" t="s">
        <v>3368</v>
      </c>
      <c r="N2455" s="118">
        <v>0</v>
      </c>
      <c r="O2455" s="118">
        <v>0</v>
      </c>
      <c r="P2455" s="119">
        <f t="shared" si="41"/>
        <v>0</v>
      </c>
      <c r="Q2455" s="122" t="s">
        <v>418</v>
      </c>
      <c r="R2455" s="121" t="s">
        <v>4212</v>
      </c>
      <c r="S2455" s="120" t="s">
        <v>147</v>
      </c>
      <c r="T2455" s="120" t="s">
        <v>147</v>
      </c>
    </row>
    <row r="2456" spans="7:20" s="145" customFormat="1" hidden="1">
      <c r="G2456" s="152"/>
      <c r="M2456" s="114" t="s">
        <v>3369</v>
      </c>
      <c r="N2456" s="118">
        <v>33.9</v>
      </c>
      <c r="O2456" s="118">
        <v>0</v>
      </c>
      <c r="P2456" s="119">
        <f t="shared" si="41"/>
        <v>0</v>
      </c>
      <c r="Q2456" s="120" t="s">
        <v>147</v>
      </c>
      <c r="R2456" s="121" t="s">
        <v>4125</v>
      </c>
      <c r="S2456" s="120" t="s">
        <v>147</v>
      </c>
      <c r="T2456" s="120" t="s">
        <v>147</v>
      </c>
    </row>
    <row r="2457" spans="7:20" s="145" customFormat="1" hidden="1">
      <c r="G2457" s="152"/>
      <c r="M2457" s="114" t="s">
        <v>3370</v>
      </c>
      <c r="N2457" s="118">
        <v>3.1</v>
      </c>
      <c r="O2457" s="118">
        <v>7.7</v>
      </c>
      <c r="P2457" s="119">
        <f t="shared" si="41"/>
        <v>0</v>
      </c>
      <c r="Q2457" s="122" t="s">
        <v>2803</v>
      </c>
      <c r="R2457" s="121" t="s">
        <v>4375</v>
      </c>
      <c r="S2457" s="120" t="s">
        <v>147</v>
      </c>
      <c r="T2457" s="120" t="s">
        <v>147</v>
      </c>
    </row>
    <row r="2458" spans="7:20" s="145" customFormat="1" hidden="1">
      <c r="G2458" s="152"/>
      <c r="M2458" s="114" t="s">
        <v>3491</v>
      </c>
      <c r="N2458" s="118">
        <v>11.1</v>
      </c>
      <c r="O2458" s="118">
        <v>23.1</v>
      </c>
      <c r="P2458" s="119">
        <f t="shared" si="41"/>
        <v>0</v>
      </c>
      <c r="Q2458" s="122" t="s">
        <v>2227</v>
      </c>
      <c r="R2458" s="121" t="s">
        <v>4293</v>
      </c>
      <c r="S2458" s="120" t="s">
        <v>147</v>
      </c>
      <c r="T2458" s="120" t="s">
        <v>147</v>
      </c>
    </row>
    <row r="2459" spans="7:20" s="145" customFormat="1" hidden="1">
      <c r="G2459" s="152"/>
      <c r="M2459" s="114" t="s">
        <v>3374</v>
      </c>
      <c r="N2459" s="118">
        <v>8.1</v>
      </c>
      <c r="O2459" s="118">
        <v>16.899999999999999</v>
      </c>
      <c r="P2459" s="119">
        <f t="shared" si="41"/>
        <v>0</v>
      </c>
      <c r="Q2459" s="122" t="s">
        <v>3375</v>
      </c>
      <c r="R2459" s="121" t="s">
        <v>4341</v>
      </c>
      <c r="S2459" s="120" t="s">
        <v>147</v>
      </c>
      <c r="T2459" s="120" t="s">
        <v>147</v>
      </c>
    </row>
    <row r="2460" spans="7:20" s="145" customFormat="1" hidden="1">
      <c r="G2460" s="152"/>
      <c r="M2460" s="114" t="s">
        <v>3267</v>
      </c>
      <c r="N2460" s="118">
        <v>5.0999999999999996</v>
      </c>
      <c r="O2460" s="118">
        <v>30</v>
      </c>
      <c r="P2460" s="119">
        <f t="shared" si="41"/>
        <v>0</v>
      </c>
      <c r="Q2460" s="122" t="s">
        <v>2399</v>
      </c>
      <c r="R2460" s="121" t="s">
        <v>4136</v>
      </c>
      <c r="S2460" s="120" t="s">
        <v>147</v>
      </c>
      <c r="T2460" s="120" t="s">
        <v>147</v>
      </c>
    </row>
    <row r="2461" spans="7:20" s="145" customFormat="1" hidden="1">
      <c r="G2461" s="152"/>
      <c r="M2461" s="114" t="s">
        <v>3268</v>
      </c>
      <c r="N2461" s="118">
        <v>8.1999999999999993</v>
      </c>
      <c r="O2461" s="118">
        <v>24.1</v>
      </c>
      <c r="P2461" s="119">
        <f t="shared" si="41"/>
        <v>0</v>
      </c>
      <c r="Q2461" s="122" t="s">
        <v>1377</v>
      </c>
      <c r="R2461" s="121" t="s">
        <v>3827</v>
      </c>
      <c r="S2461" s="120" t="s">
        <v>147</v>
      </c>
      <c r="T2461" s="120" t="s">
        <v>147</v>
      </c>
    </row>
    <row r="2462" spans="7:20" s="145" customFormat="1" hidden="1">
      <c r="G2462" s="152"/>
      <c r="M2462" s="114" t="s">
        <v>3269</v>
      </c>
      <c r="N2462" s="118">
        <v>12</v>
      </c>
      <c r="O2462" s="118">
        <v>27.7</v>
      </c>
      <c r="P2462" s="119">
        <f t="shared" si="41"/>
        <v>0</v>
      </c>
      <c r="Q2462" s="122" t="s">
        <v>3155</v>
      </c>
      <c r="R2462" s="121" t="s">
        <v>4403</v>
      </c>
      <c r="S2462" s="120" t="s">
        <v>147</v>
      </c>
      <c r="T2462" s="120" t="s">
        <v>147</v>
      </c>
    </row>
    <row r="2463" spans="7:20" s="145" customFormat="1" hidden="1">
      <c r="G2463" s="152"/>
      <c r="M2463" s="114" t="s">
        <v>3156</v>
      </c>
      <c r="N2463" s="118">
        <v>10.7</v>
      </c>
      <c r="O2463" s="118">
        <v>22.5</v>
      </c>
      <c r="P2463" s="119">
        <f t="shared" si="41"/>
        <v>0</v>
      </c>
      <c r="Q2463" s="122" t="s">
        <v>1756</v>
      </c>
      <c r="R2463" s="121" t="s">
        <v>3942</v>
      </c>
      <c r="S2463" s="120" t="s">
        <v>147</v>
      </c>
      <c r="T2463" s="120" t="s">
        <v>147</v>
      </c>
    </row>
    <row r="2464" spans="7:20" s="145" customFormat="1" hidden="1">
      <c r="G2464" s="152"/>
      <c r="M2464" s="114" t="s">
        <v>3157</v>
      </c>
      <c r="N2464" s="118">
        <v>8.8000000000000007</v>
      </c>
      <c r="O2464" s="118">
        <v>28.5</v>
      </c>
      <c r="P2464" s="119">
        <f t="shared" si="41"/>
        <v>0</v>
      </c>
      <c r="Q2464" s="122" t="s">
        <v>1754</v>
      </c>
      <c r="R2464" s="121" t="s">
        <v>4129</v>
      </c>
      <c r="S2464" s="120" t="s">
        <v>147</v>
      </c>
      <c r="T2464" s="120" t="s">
        <v>147</v>
      </c>
    </row>
    <row r="2465" spans="7:20" s="145" customFormat="1" hidden="1">
      <c r="G2465" s="152"/>
      <c r="M2465" s="114" t="s">
        <v>3158</v>
      </c>
      <c r="N2465" s="118">
        <v>8.1999999999999993</v>
      </c>
      <c r="O2465" s="118">
        <v>25</v>
      </c>
      <c r="P2465" s="119">
        <f t="shared" si="41"/>
        <v>0</v>
      </c>
      <c r="Q2465" s="122" t="s">
        <v>3159</v>
      </c>
      <c r="R2465" s="121" t="s">
        <v>4260</v>
      </c>
      <c r="S2465" s="120" t="s">
        <v>147</v>
      </c>
      <c r="T2465" s="120" t="s">
        <v>147</v>
      </c>
    </row>
    <row r="2466" spans="7:20" s="145" customFormat="1" hidden="1">
      <c r="G2466" s="152"/>
      <c r="M2466" s="114" t="s">
        <v>3276</v>
      </c>
      <c r="N2466" s="118">
        <v>12.5</v>
      </c>
      <c r="O2466" s="118">
        <v>25.3</v>
      </c>
      <c r="P2466" s="119">
        <f t="shared" si="41"/>
        <v>0</v>
      </c>
      <c r="Q2466" s="122" t="s">
        <v>3277</v>
      </c>
      <c r="R2466" s="121" t="s">
        <v>4200</v>
      </c>
      <c r="S2466" s="120" t="s">
        <v>147</v>
      </c>
      <c r="T2466" s="120" t="s">
        <v>147</v>
      </c>
    </row>
    <row r="2467" spans="7:20" s="145" customFormat="1" hidden="1">
      <c r="G2467" s="152"/>
      <c r="M2467" s="114" t="s">
        <v>3043</v>
      </c>
      <c r="N2467" s="118">
        <v>0.6</v>
      </c>
      <c r="O2467" s="118">
        <v>15.5</v>
      </c>
      <c r="P2467" s="119">
        <f t="shared" si="41"/>
        <v>0</v>
      </c>
      <c r="Q2467" s="120" t="s">
        <v>147</v>
      </c>
      <c r="R2467" s="121" t="s">
        <v>4550</v>
      </c>
      <c r="S2467" s="120" t="s">
        <v>147</v>
      </c>
      <c r="T2467" s="120" t="s">
        <v>147</v>
      </c>
    </row>
    <row r="2468" spans="7:20" s="145" customFormat="1" hidden="1">
      <c r="G2468" s="152"/>
      <c r="M2468" s="114" t="s">
        <v>3044</v>
      </c>
      <c r="N2468" s="118">
        <v>22.1</v>
      </c>
      <c r="O2468" s="118">
        <v>0</v>
      </c>
      <c r="P2468" s="119">
        <f t="shared" si="41"/>
        <v>0</v>
      </c>
      <c r="Q2468" s="122" t="s">
        <v>1357</v>
      </c>
      <c r="R2468" s="121" t="s">
        <v>4467</v>
      </c>
      <c r="S2468" s="120" t="s">
        <v>147</v>
      </c>
      <c r="T2468" s="120" t="s">
        <v>147</v>
      </c>
    </row>
    <row r="2469" spans="7:20" s="145" customFormat="1" hidden="1">
      <c r="G2469" s="152"/>
      <c r="M2469" s="114" t="s">
        <v>3045</v>
      </c>
      <c r="N2469" s="118">
        <v>23.3</v>
      </c>
      <c r="O2469" s="118">
        <v>0</v>
      </c>
      <c r="P2469" s="119">
        <f t="shared" si="41"/>
        <v>0</v>
      </c>
      <c r="Q2469" s="122" t="s">
        <v>2183</v>
      </c>
      <c r="R2469" s="121" t="s">
        <v>3826</v>
      </c>
      <c r="S2469" s="120" t="s">
        <v>147</v>
      </c>
      <c r="T2469" s="120" t="s">
        <v>147</v>
      </c>
    </row>
    <row r="2470" spans="7:20" s="145" customFormat="1" hidden="1">
      <c r="G2470" s="152"/>
      <c r="M2470" s="114" t="s">
        <v>3388</v>
      </c>
      <c r="N2470" s="118">
        <v>23.3</v>
      </c>
      <c r="O2470" s="118">
        <v>0</v>
      </c>
      <c r="P2470" s="119">
        <f t="shared" si="41"/>
        <v>0</v>
      </c>
      <c r="Q2470" s="122" t="s">
        <v>1381</v>
      </c>
      <c r="R2470" s="121" t="s">
        <v>3826</v>
      </c>
      <c r="S2470" s="120" t="s">
        <v>147</v>
      </c>
      <c r="T2470" s="120" t="s">
        <v>147</v>
      </c>
    </row>
    <row r="2471" spans="7:20" s="145" customFormat="1" hidden="1">
      <c r="G2471" s="152"/>
      <c r="M2471" s="114" t="s">
        <v>3513</v>
      </c>
      <c r="N2471" s="118">
        <v>18.5</v>
      </c>
      <c r="O2471" s="118">
        <v>0.9</v>
      </c>
      <c r="P2471" s="119">
        <f t="shared" si="41"/>
        <v>0</v>
      </c>
      <c r="Q2471" s="122" t="s">
        <v>2050</v>
      </c>
      <c r="R2471" s="121" t="s">
        <v>4128</v>
      </c>
      <c r="S2471" s="120" t="s">
        <v>147</v>
      </c>
      <c r="T2471" s="120" t="s">
        <v>147</v>
      </c>
    </row>
    <row r="2472" spans="7:20" s="145" customFormat="1" hidden="1">
      <c r="G2472" s="152"/>
      <c r="M2472" s="114" t="s">
        <v>3514</v>
      </c>
      <c r="N2472" s="118">
        <v>25.4</v>
      </c>
      <c r="O2472" s="118">
        <v>0</v>
      </c>
      <c r="P2472" s="119">
        <f t="shared" si="41"/>
        <v>0</v>
      </c>
      <c r="Q2472" s="122" t="s">
        <v>3515</v>
      </c>
      <c r="R2472" s="121" t="s">
        <v>3942</v>
      </c>
      <c r="S2472" s="120" t="s">
        <v>147</v>
      </c>
      <c r="T2472" s="120" t="s">
        <v>147</v>
      </c>
    </row>
    <row r="2473" spans="7:20" s="145" customFormat="1" hidden="1">
      <c r="G2473" s="152"/>
      <c r="M2473" s="114" t="s">
        <v>3389</v>
      </c>
      <c r="N2473" s="118">
        <v>16</v>
      </c>
      <c r="O2473" s="118">
        <v>0</v>
      </c>
      <c r="P2473" s="119">
        <f t="shared" si="41"/>
        <v>0</v>
      </c>
      <c r="Q2473" s="122" t="s">
        <v>3390</v>
      </c>
      <c r="R2473" s="121" t="s">
        <v>3961</v>
      </c>
      <c r="S2473" s="120" t="s">
        <v>147</v>
      </c>
      <c r="T2473" s="120" t="s">
        <v>147</v>
      </c>
    </row>
    <row r="2474" spans="7:20" s="145" customFormat="1" hidden="1">
      <c r="G2474" s="152"/>
      <c r="M2474" s="114" t="s">
        <v>3391</v>
      </c>
      <c r="N2474" s="118">
        <v>19.8</v>
      </c>
      <c r="O2474" s="118">
        <v>0</v>
      </c>
      <c r="P2474" s="119">
        <f t="shared" si="41"/>
        <v>0</v>
      </c>
      <c r="Q2474" s="122" t="s">
        <v>335</v>
      </c>
      <c r="R2474" s="121" t="s">
        <v>3785</v>
      </c>
      <c r="S2474" s="120" t="s">
        <v>147</v>
      </c>
      <c r="T2474" s="120" t="s">
        <v>30</v>
      </c>
    </row>
    <row r="2475" spans="7:20" s="145" customFormat="1" hidden="1">
      <c r="G2475" s="152"/>
      <c r="M2475" s="114" t="s">
        <v>3392</v>
      </c>
      <c r="N2475" s="118">
        <v>19.3</v>
      </c>
      <c r="O2475" s="118">
        <v>40.9</v>
      </c>
      <c r="P2475" s="119">
        <f t="shared" si="41"/>
        <v>0</v>
      </c>
      <c r="Q2475" s="122" t="s">
        <v>3393</v>
      </c>
      <c r="R2475" s="121" t="s">
        <v>4511</v>
      </c>
      <c r="S2475" s="120" t="s">
        <v>147</v>
      </c>
      <c r="T2475" s="120" t="s">
        <v>147</v>
      </c>
    </row>
    <row r="2476" spans="7:20" s="145" customFormat="1" hidden="1">
      <c r="G2476" s="152"/>
      <c r="M2476" s="114" t="s">
        <v>3283</v>
      </c>
      <c r="N2476" s="118">
        <v>0.5</v>
      </c>
      <c r="O2476" s="118">
        <v>22.1</v>
      </c>
      <c r="P2476" s="119">
        <f t="shared" si="41"/>
        <v>0</v>
      </c>
      <c r="Q2476" s="120" t="s">
        <v>30</v>
      </c>
      <c r="R2476" s="121" t="s">
        <v>4461</v>
      </c>
      <c r="S2476" s="120" t="s">
        <v>147</v>
      </c>
      <c r="T2476" s="120" t="s">
        <v>147</v>
      </c>
    </row>
    <row r="2477" spans="7:20" s="145" customFormat="1" hidden="1">
      <c r="G2477" s="152"/>
      <c r="M2477" s="114" t="s">
        <v>3284</v>
      </c>
      <c r="N2477" s="118">
        <v>1.4</v>
      </c>
      <c r="O2477" s="118">
        <v>19.899999999999999</v>
      </c>
      <c r="P2477" s="119">
        <f t="shared" si="41"/>
        <v>0</v>
      </c>
      <c r="Q2477" s="122" t="s">
        <v>56</v>
      </c>
      <c r="R2477" s="121" t="s">
        <v>4560</v>
      </c>
      <c r="S2477" s="120" t="s">
        <v>147</v>
      </c>
      <c r="T2477" s="120" t="s">
        <v>147</v>
      </c>
    </row>
    <row r="2478" spans="7:20" s="145" customFormat="1" hidden="1">
      <c r="G2478" s="152"/>
      <c r="M2478" s="114" t="s">
        <v>3175</v>
      </c>
      <c r="N2478" s="118">
        <v>1.2</v>
      </c>
      <c r="O2478" s="118">
        <v>6.6</v>
      </c>
      <c r="P2478" s="119">
        <f t="shared" si="41"/>
        <v>0</v>
      </c>
      <c r="Q2478" s="122" t="s">
        <v>3176</v>
      </c>
      <c r="R2478" s="121" t="s">
        <v>4147</v>
      </c>
      <c r="S2478" s="120" t="s">
        <v>147</v>
      </c>
      <c r="T2478" s="120" t="s">
        <v>147</v>
      </c>
    </row>
    <row r="2479" spans="7:20" s="145" customFormat="1" hidden="1">
      <c r="G2479" s="152"/>
      <c r="M2479" s="114" t="s">
        <v>3287</v>
      </c>
      <c r="N2479" s="118">
        <v>1</v>
      </c>
      <c r="O2479" s="118">
        <v>6.5</v>
      </c>
      <c r="P2479" s="119">
        <f t="shared" si="41"/>
        <v>0</v>
      </c>
      <c r="Q2479" s="122" t="s">
        <v>3288</v>
      </c>
      <c r="R2479" s="121" t="s">
        <v>4219</v>
      </c>
      <c r="S2479" s="120" t="s">
        <v>147</v>
      </c>
      <c r="T2479" s="120" t="s">
        <v>147</v>
      </c>
    </row>
    <row r="2480" spans="7:20" s="145" customFormat="1" hidden="1">
      <c r="G2480" s="152"/>
      <c r="M2480" s="114" t="s">
        <v>3289</v>
      </c>
      <c r="N2480" s="118">
        <v>1.1000000000000001</v>
      </c>
      <c r="O2480" s="118">
        <v>9.8000000000000007</v>
      </c>
      <c r="P2480" s="119">
        <f t="shared" si="41"/>
        <v>0</v>
      </c>
      <c r="Q2480" s="122" t="s">
        <v>566</v>
      </c>
      <c r="R2480" s="121" t="s">
        <v>4560</v>
      </c>
      <c r="S2480" s="120" t="s">
        <v>147</v>
      </c>
      <c r="T2480" s="120" t="s">
        <v>147</v>
      </c>
    </row>
    <row r="2481" spans="7:20" s="145" customFormat="1" hidden="1">
      <c r="G2481" s="152"/>
      <c r="M2481" s="114" t="s">
        <v>3180</v>
      </c>
      <c r="N2481" s="118">
        <v>1.7</v>
      </c>
      <c r="O2481" s="118">
        <v>6.1</v>
      </c>
      <c r="P2481" s="119">
        <f t="shared" si="41"/>
        <v>0</v>
      </c>
      <c r="Q2481" s="122" t="s">
        <v>1146</v>
      </c>
      <c r="R2481" s="121" t="s">
        <v>3945</v>
      </c>
      <c r="S2481" s="120" t="s">
        <v>147</v>
      </c>
      <c r="T2481" s="120" t="s">
        <v>147</v>
      </c>
    </row>
    <row r="2482" spans="7:20" s="145" customFormat="1" hidden="1">
      <c r="G2482" s="152"/>
      <c r="M2482" s="114" t="s">
        <v>3181</v>
      </c>
      <c r="N2482" s="118">
        <v>9.6999999999999993</v>
      </c>
      <c r="O2482" s="118">
        <v>68.2</v>
      </c>
      <c r="P2482" s="119">
        <f t="shared" si="41"/>
        <v>0</v>
      </c>
      <c r="Q2482" s="120" t="s">
        <v>147</v>
      </c>
      <c r="R2482" s="121" t="s">
        <v>4483</v>
      </c>
      <c r="S2482" s="120" t="s">
        <v>147</v>
      </c>
      <c r="T2482" s="120" t="s">
        <v>147</v>
      </c>
    </row>
    <row r="2483" spans="7:20" s="145" customFormat="1" hidden="1">
      <c r="G2483" s="152"/>
      <c r="M2483" s="114" t="s">
        <v>3182</v>
      </c>
      <c r="N2483" s="118">
        <v>1.1000000000000001</v>
      </c>
      <c r="O2483" s="118">
        <v>7.3</v>
      </c>
      <c r="P2483" s="119">
        <f t="shared" si="41"/>
        <v>0</v>
      </c>
      <c r="Q2483" s="120" t="s">
        <v>147</v>
      </c>
      <c r="R2483" s="121" t="s">
        <v>4289</v>
      </c>
      <c r="S2483" s="120" t="s">
        <v>147</v>
      </c>
      <c r="T2483" s="120" t="s">
        <v>147</v>
      </c>
    </row>
    <row r="2484" spans="7:20" s="145" customFormat="1" hidden="1">
      <c r="G2484" s="152"/>
      <c r="M2484" s="114" t="s">
        <v>3410</v>
      </c>
      <c r="N2484" s="118">
        <v>0.5</v>
      </c>
      <c r="O2484" s="118">
        <v>7.1</v>
      </c>
      <c r="P2484" s="119">
        <f t="shared" si="41"/>
        <v>0</v>
      </c>
      <c r="Q2484" s="122" t="s">
        <v>548</v>
      </c>
      <c r="R2484" s="121" t="s">
        <v>4496</v>
      </c>
      <c r="S2484" s="120" t="s">
        <v>147</v>
      </c>
      <c r="T2484" s="120" t="s">
        <v>147</v>
      </c>
    </row>
    <row r="2485" spans="7:20" s="145" customFormat="1" hidden="1">
      <c r="G2485" s="152"/>
      <c r="M2485" s="114" t="s">
        <v>3296</v>
      </c>
      <c r="N2485" s="118">
        <v>1.7</v>
      </c>
      <c r="O2485" s="118">
        <v>10.9</v>
      </c>
      <c r="P2485" s="119">
        <f t="shared" si="41"/>
        <v>0</v>
      </c>
      <c r="Q2485" s="122" t="s">
        <v>3311</v>
      </c>
      <c r="R2485" s="121" t="s">
        <v>4027</v>
      </c>
      <c r="S2485" s="120" t="s">
        <v>147</v>
      </c>
      <c r="T2485" s="120" t="s">
        <v>147</v>
      </c>
    </row>
    <row r="2486" spans="7:20" s="145" customFormat="1" hidden="1">
      <c r="G2486" s="152"/>
      <c r="M2486" s="114" t="s">
        <v>3297</v>
      </c>
      <c r="N2486" s="118">
        <v>4.9000000000000004</v>
      </c>
      <c r="O2486" s="118">
        <v>3.8</v>
      </c>
      <c r="P2486" s="119">
        <f t="shared" si="41"/>
        <v>0</v>
      </c>
      <c r="Q2486" s="122" t="s">
        <v>3298</v>
      </c>
      <c r="R2486" s="121" t="s">
        <v>4537</v>
      </c>
      <c r="S2486" s="120" t="s">
        <v>147</v>
      </c>
      <c r="T2486" s="120" t="s">
        <v>147</v>
      </c>
    </row>
    <row r="2487" spans="7:20" s="145" customFormat="1" hidden="1">
      <c r="G2487" s="152"/>
      <c r="M2487" s="114" t="s">
        <v>3411</v>
      </c>
      <c r="N2487" s="118">
        <v>5.0999999999999996</v>
      </c>
      <c r="O2487" s="118">
        <v>5.8</v>
      </c>
      <c r="P2487" s="119">
        <f t="shared" si="41"/>
        <v>0</v>
      </c>
      <c r="Q2487" s="122" t="s">
        <v>3412</v>
      </c>
      <c r="R2487" s="121" t="s">
        <v>4148</v>
      </c>
      <c r="S2487" s="120" t="s">
        <v>147</v>
      </c>
      <c r="T2487" s="120" t="s">
        <v>147</v>
      </c>
    </row>
    <row r="2488" spans="7:20" s="145" customFormat="1" hidden="1">
      <c r="G2488" s="152"/>
      <c r="M2488" s="114" t="s">
        <v>3413</v>
      </c>
      <c r="N2488" s="118">
        <v>1.5</v>
      </c>
      <c r="O2488" s="118">
        <v>6.9</v>
      </c>
      <c r="P2488" s="119">
        <f t="shared" si="41"/>
        <v>0</v>
      </c>
      <c r="Q2488" s="122" t="s">
        <v>954</v>
      </c>
      <c r="R2488" s="121" t="s">
        <v>4333</v>
      </c>
      <c r="S2488" s="120" t="s">
        <v>147</v>
      </c>
      <c r="T2488" s="120" t="s">
        <v>147</v>
      </c>
    </row>
    <row r="2489" spans="7:20" s="145" customFormat="1" hidden="1">
      <c r="G2489" s="152"/>
      <c r="M2489" s="114" t="s">
        <v>3414</v>
      </c>
      <c r="N2489" s="118">
        <v>1.5</v>
      </c>
      <c r="O2489" s="118">
        <v>6.5</v>
      </c>
      <c r="P2489" s="119">
        <f t="shared" si="41"/>
        <v>0</v>
      </c>
      <c r="Q2489" s="122" t="s">
        <v>642</v>
      </c>
      <c r="R2489" s="121" t="s">
        <v>4415</v>
      </c>
      <c r="S2489" s="120" t="s">
        <v>147</v>
      </c>
      <c r="T2489" s="120" t="s">
        <v>147</v>
      </c>
    </row>
    <row r="2490" spans="7:20" s="145" customFormat="1" hidden="1">
      <c r="G2490" s="152"/>
      <c r="M2490" s="114" t="s">
        <v>3415</v>
      </c>
      <c r="N2490" s="118">
        <v>1.4</v>
      </c>
      <c r="O2490" s="118">
        <v>6.7</v>
      </c>
      <c r="P2490" s="119">
        <f t="shared" si="41"/>
        <v>0</v>
      </c>
      <c r="Q2490" s="122" t="s">
        <v>176</v>
      </c>
      <c r="R2490" s="121" t="s">
        <v>3952</v>
      </c>
      <c r="S2490" s="120" t="s">
        <v>147</v>
      </c>
      <c r="T2490" s="120" t="s">
        <v>147</v>
      </c>
    </row>
    <row r="2491" spans="7:20" s="145" customFormat="1" hidden="1">
      <c r="G2491" s="152"/>
      <c r="M2491" s="114" t="s">
        <v>3416</v>
      </c>
      <c r="N2491" s="118">
        <v>1.4</v>
      </c>
      <c r="O2491" s="118">
        <v>5.7</v>
      </c>
      <c r="P2491" s="119">
        <f t="shared" si="41"/>
        <v>0</v>
      </c>
      <c r="Q2491" s="122" t="s">
        <v>381</v>
      </c>
      <c r="R2491" s="121" t="s">
        <v>3954</v>
      </c>
      <c r="S2491" s="120" t="s">
        <v>147</v>
      </c>
      <c r="T2491" s="122" t="s">
        <v>436</v>
      </c>
    </row>
    <row r="2492" spans="7:20" s="145" customFormat="1" hidden="1">
      <c r="G2492" s="152"/>
      <c r="M2492" s="114" t="s">
        <v>3417</v>
      </c>
      <c r="N2492" s="118">
        <v>7.3</v>
      </c>
      <c r="O2492" s="118">
        <v>1</v>
      </c>
      <c r="P2492" s="119">
        <f t="shared" si="41"/>
        <v>0</v>
      </c>
      <c r="Q2492" s="122" t="s">
        <v>270</v>
      </c>
      <c r="R2492" s="121" t="s">
        <v>4148</v>
      </c>
      <c r="S2492" s="120" t="s">
        <v>147</v>
      </c>
      <c r="T2492" s="120" t="s">
        <v>147</v>
      </c>
    </row>
    <row r="2493" spans="7:20" s="145" customFormat="1" hidden="1">
      <c r="G2493" s="152"/>
      <c r="M2493" s="114" t="s">
        <v>3545</v>
      </c>
      <c r="N2493" s="118">
        <v>0.2</v>
      </c>
      <c r="O2493" s="118">
        <v>32.799999999999997</v>
      </c>
      <c r="P2493" s="119">
        <f t="shared" si="41"/>
        <v>0</v>
      </c>
      <c r="Q2493" s="120" t="s">
        <v>147</v>
      </c>
      <c r="R2493" s="121" t="s">
        <v>4076</v>
      </c>
      <c r="S2493" s="120" t="s">
        <v>147</v>
      </c>
      <c r="T2493" s="120" t="s">
        <v>147</v>
      </c>
    </row>
    <row r="2494" spans="7:20" s="145" customFormat="1" hidden="1">
      <c r="G2494" s="152"/>
      <c r="M2494" s="114" t="s">
        <v>3546</v>
      </c>
      <c r="N2494" s="118">
        <v>1.4</v>
      </c>
      <c r="O2494" s="118">
        <v>6</v>
      </c>
      <c r="P2494" s="119">
        <f t="shared" si="41"/>
        <v>0</v>
      </c>
      <c r="Q2494" s="122" t="s">
        <v>1619</v>
      </c>
      <c r="R2494" s="121" t="s">
        <v>3954</v>
      </c>
      <c r="S2494" s="120" t="s">
        <v>147</v>
      </c>
      <c r="T2494" s="120" t="s">
        <v>147</v>
      </c>
    </row>
    <row r="2495" spans="7:20" s="145" customFormat="1" hidden="1">
      <c r="G2495" s="152"/>
      <c r="M2495" s="114" t="s">
        <v>3547</v>
      </c>
      <c r="N2495" s="118">
        <v>1.5</v>
      </c>
      <c r="O2495" s="118">
        <v>6.5</v>
      </c>
      <c r="P2495" s="119">
        <f t="shared" si="41"/>
        <v>0</v>
      </c>
      <c r="Q2495" s="122" t="s">
        <v>618</v>
      </c>
      <c r="R2495" s="121" t="s">
        <v>4301</v>
      </c>
      <c r="S2495" s="120" t="s">
        <v>147</v>
      </c>
      <c r="T2495" s="120" t="s">
        <v>147</v>
      </c>
    </row>
    <row r="2496" spans="7:20" s="145" customFormat="1" hidden="1">
      <c r="G2496" s="152"/>
      <c r="M2496" s="114" t="s">
        <v>3548</v>
      </c>
      <c r="N2496" s="118">
        <v>0.9</v>
      </c>
      <c r="O2496" s="118">
        <v>8.1</v>
      </c>
      <c r="P2496" s="119">
        <f t="shared" si="41"/>
        <v>0</v>
      </c>
      <c r="Q2496" s="122" t="s">
        <v>710</v>
      </c>
      <c r="R2496" s="121" t="s">
        <v>4558</v>
      </c>
      <c r="S2496" s="120" t="s">
        <v>147</v>
      </c>
      <c r="T2496" s="120" t="s">
        <v>147</v>
      </c>
    </row>
    <row r="2497" spans="7:20" s="145" customFormat="1" hidden="1">
      <c r="G2497" s="152"/>
      <c r="M2497" s="114" t="s">
        <v>3549</v>
      </c>
      <c r="N2497" s="118">
        <v>1.6</v>
      </c>
      <c r="O2497" s="118">
        <v>5.7</v>
      </c>
      <c r="P2497" s="119">
        <f t="shared" si="41"/>
        <v>0</v>
      </c>
      <c r="Q2497" s="122" t="s">
        <v>3550</v>
      </c>
      <c r="R2497" s="121" t="s">
        <v>3910</v>
      </c>
      <c r="S2497" s="120" t="s">
        <v>147</v>
      </c>
      <c r="T2497" s="120" t="s">
        <v>147</v>
      </c>
    </row>
    <row r="2498" spans="7:20" s="145" customFormat="1" hidden="1">
      <c r="G2498" s="152"/>
      <c r="M2498" s="114" t="s">
        <v>3551</v>
      </c>
      <c r="N2498" s="118">
        <v>1.4</v>
      </c>
      <c r="O2498" s="118">
        <v>8.6999999999999993</v>
      </c>
      <c r="P2498" s="119">
        <f t="shared" si="41"/>
        <v>0</v>
      </c>
      <c r="Q2498" s="122" t="s">
        <v>234</v>
      </c>
      <c r="R2498" s="121" t="s">
        <v>4566</v>
      </c>
      <c r="S2498" s="120" t="s">
        <v>147</v>
      </c>
      <c r="T2498" s="120" t="s">
        <v>147</v>
      </c>
    </row>
    <row r="2499" spans="7:20" s="145" customFormat="1" hidden="1">
      <c r="G2499" s="152"/>
      <c r="M2499" s="114" t="s">
        <v>3552</v>
      </c>
      <c r="N2499" s="118">
        <v>1.1000000000000001</v>
      </c>
      <c r="O2499" s="118">
        <v>1.1000000000000001</v>
      </c>
      <c r="P2499" s="119">
        <f t="shared" si="41"/>
        <v>0</v>
      </c>
      <c r="Q2499" s="120" t="s">
        <v>30</v>
      </c>
      <c r="R2499" s="121" t="s">
        <v>4392</v>
      </c>
      <c r="S2499" s="120" t="s">
        <v>147</v>
      </c>
      <c r="T2499" s="120" t="s">
        <v>147</v>
      </c>
    </row>
    <row r="2500" spans="7:20" s="145" customFormat="1" hidden="1">
      <c r="G2500" s="152"/>
      <c r="M2500" s="114" t="s">
        <v>3421</v>
      </c>
      <c r="N2500" s="118">
        <v>8.4</v>
      </c>
      <c r="O2500" s="118">
        <v>27</v>
      </c>
      <c r="P2500" s="119">
        <f t="shared" si="41"/>
        <v>0</v>
      </c>
      <c r="Q2500" s="122" t="s">
        <v>3422</v>
      </c>
      <c r="R2500" s="121" t="s">
        <v>4065</v>
      </c>
      <c r="S2500" s="120" t="s">
        <v>147</v>
      </c>
      <c r="T2500" s="120" t="s">
        <v>147</v>
      </c>
    </row>
    <row r="2501" spans="7:20" s="145" customFormat="1" hidden="1">
      <c r="G2501" s="152"/>
      <c r="M2501" s="114" t="s">
        <v>3423</v>
      </c>
      <c r="N2501" s="118">
        <v>9.9</v>
      </c>
      <c r="O2501" s="118">
        <v>25.6</v>
      </c>
      <c r="P2501" s="119">
        <f t="shared" si="41"/>
        <v>0</v>
      </c>
      <c r="Q2501" s="122" t="s">
        <v>3427</v>
      </c>
      <c r="R2501" s="121" t="s">
        <v>4385</v>
      </c>
      <c r="S2501" s="120" t="s">
        <v>147</v>
      </c>
      <c r="T2501" s="120" t="s">
        <v>147</v>
      </c>
    </row>
    <row r="2502" spans="7:20" s="145" customFormat="1" hidden="1">
      <c r="G2502" s="152"/>
      <c r="M2502" s="114" t="s">
        <v>3428</v>
      </c>
      <c r="N2502" s="118">
        <v>17.600000000000001</v>
      </c>
      <c r="O2502" s="118">
        <v>10.7</v>
      </c>
      <c r="P2502" s="119">
        <f t="shared" si="41"/>
        <v>0</v>
      </c>
      <c r="Q2502" s="122" t="s">
        <v>3429</v>
      </c>
      <c r="R2502" s="121" t="s">
        <v>3830</v>
      </c>
      <c r="S2502" s="120" t="s">
        <v>147</v>
      </c>
      <c r="T2502" s="120" t="s">
        <v>147</v>
      </c>
    </row>
    <row r="2503" spans="7:20" s="145" customFormat="1" hidden="1">
      <c r="G2503" s="152"/>
      <c r="M2503" s="114" t="s">
        <v>3430</v>
      </c>
      <c r="N2503" s="118">
        <v>17.2</v>
      </c>
      <c r="O2503" s="118">
        <v>11</v>
      </c>
      <c r="P2503" s="119">
        <f t="shared" si="41"/>
        <v>0</v>
      </c>
      <c r="Q2503" s="122" t="s">
        <v>2920</v>
      </c>
      <c r="R2503" s="121" t="s">
        <v>4413</v>
      </c>
      <c r="S2503" s="120" t="s">
        <v>147</v>
      </c>
      <c r="T2503" s="120" t="s">
        <v>147</v>
      </c>
    </row>
    <row r="2504" spans="7:20" s="145" customFormat="1" hidden="1">
      <c r="G2504" s="152"/>
      <c r="M2504" s="114" t="s">
        <v>3431</v>
      </c>
      <c r="N2504" s="118">
        <v>12.7</v>
      </c>
      <c r="O2504" s="118">
        <v>8.4</v>
      </c>
      <c r="P2504" s="119">
        <f t="shared" si="41"/>
        <v>0</v>
      </c>
      <c r="Q2504" s="122" t="s">
        <v>3432</v>
      </c>
      <c r="R2504" s="121" t="s">
        <v>4405</v>
      </c>
      <c r="S2504" s="120" t="s">
        <v>147</v>
      </c>
      <c r="T2504" s="120" t="s">
        <v>147</v>
      </c>
    </row>
    <row r="2505" spans="7:20" s="145" customFormat="1" hidden="1">
      <c r="G2505" s="152"/>
      <c r="M2505" s="114" t="s">
        <v>3319</v>
      </c>
      <c r="N2505" s="118">
        <v>13.9</v>
      </c>
      <c r="O2505" s="118">
        <v>9.9</v>
      </c>
      <c r="P2505" s="119">
        <f t="shared" si="41"/>
        <v>0</v>
      </c>
      <c r="Q2505" s="122" t="s">
        <v>805</v>
      </c>
      <c r="R2505" s="121" t="s">
        <v>4157</v>
      </c>
      <c r="S2505" s="120" t="s">
        <v>147</v>
      </c>
      <c r="T2505" s="120" t="s">
        <v>147</v>
      </c>
    </row>
    <row r="2506" spans="7:20" s="145" customFormat="1" hidden="1">
      <c r="G2506" s="152"/>
      <c r="M2506" s="114" t="s">
        <v>3320</v>
      </c>
      <c r="N2506" s="118">
        <v>14.5</v>
      </c>
      <c r="O2506" s="118">
        <v>9.8000000000000007</v>
      </c>
      <c r="P2506" s="119">
        <f t="shared" ref="P2506:P2569" si="42">SUM(S2506:T2506)</f>
        <v>0</v>
      </c>
      <c r="Q2506" s="122" t="s">
        <v>2791</v>
      </c>
      <c r="R2506" s="121" t="s">
        <v>4327</v>
      </c>
      <c r="S2506" s="120" t="s">
        <v>147</v>
      </c>
      <c r="T2506" s="120" t="s">
        <v>147</v>
      </c>
    </row>
    <row r="2507" spans="7:20" s="145" customFormat="1" hidden="1">
      <c r="G2507" s="152"/>
      <c r="M2507" s="114" t="s">
        <v>3321</v>
      </c>
      <c r="N2507" s="118">
        <v>13.8</v>
      </c>
      <c r="O2507" s="118">
        <v>10</v>
      </c>
      <c r="P2507" s="119">
        <f t="shared" si="42"/>
        <v>0</v>
      </c>
      <c r="Q2507" s="122" t="s">
        <v>258</v>
      </c>
      <c r="R2507" s="121" t="s">
        <v>4080</v>
      </c>
      <c r="S2507" s="120" t="s">
        <v>147</v>
      </c>
      <c r="T2507" s="120" t="s">
        <v>147</v>
      </c>
    </row>
    <row r="2508" spans="7:20" s="145" customFormat="1" hidden="1">
      <c r="G2508" s="152"/>
      <c r="M2508" s="114" t="s">
        <v>3210</v>
      </c>
      <c r="N2508" s="118">
        <v>14.8</v>
      </c>
      <c r="O2508" s="118">
        <v>10.5</v>
      </c>
      <c r="P2508" s="119">
        <f t="shared" si="42"/>
        <v>0</v>
      </c>
      <c r="Q2508" s="122" t="s">
        <v>347</v>
      </c>
      <c r="R2508" s="121" t="s">
        <v>4233</v>
      </c>
      <c r="S2508" s="120" t="s">
        <v>147</v>
      </c>
      <c r="T2508" s="120" t="s">
        <v>147</v>
      </c>
    </row>
    <row r="2509" spans="7:20" s="145" customFormat="1" hidden="1">
      <c r="G2509" s="152"/>
      <c r="M2509" s="114" t="s">
        <v>3218</v>
      </c>
      <c r="N2509" s="118">
        <v>11.9</v>
      </c>
      <c r="O2509" s="118">
        <v>9.6</v>
      </c>
      <c r="P2509" s="119">
        <f t="shared" si="42"/>
        <v>0</v>
      </c>
      <c r="Q2509" s="122" t="s">
        <v>3219</v>
      </c>
      <c r="R2509" s="121" t="s">
        <v>4127</v>
      </c>
      <c r="S2509" s="120" t="s">
        <v>147</v>
      </c>
      <c r="T2509" s="120" t="s">
        <v>147</v>
      </c>
    </row>
    <row r="2510" spans="7:20" s="145" customFormat="1" hidden="1">
      <c r="G2510" s="152"/>
      <c r="M2510" s="114" t="s">
        <v>3327</v>
      </c>
      <c r="N2510" s="118">
        <v>14.9</v>
      </c>
      <c r="O2510" s="118">
        <v>8.8000000000000007</v>
      </c>
      <c r="P2510" s="119">
        <f t="shared" si="42"/>
        <v>0</v>
      </c>
      <c r="Q2510" s="122" t="s">
        <v>2533</v>
      </c>
      <c r="R2510" s="121" t="s">
        <v>4276</v>
      </c>
      <c r="S2510" s="120" t="s">
        <v>147</v>
      </c>
      <c r="T2510" s="120" t="s">
        <v>147</v>
      </c>
    </row>
    <row r="2511" spans="7:20" s="145" customFormat="1" hidden="1">
      <c r="G2511" s="152"/>
      <c r="M2511" s="114" t="s">
        <v>3328</v>
      </c>
      <c r="N2511" s="118">
        <v>16.2</v>
      </c>
      <c r="O2511" s="118">
        <v>10.7</v>
      </c>
      <c r="P2511" s="119">
        <f t="shared" si="42"/>
        <v>0</v>
      </c>
      <c r="Q2511" s="122" t="s">
        <v>3329</v>
      </c>
      <c r="R2511" s="121" t="s">
        <v>3919</v>
      </c>
      <c r="S2511" s="120" t="s">
        <v>147</v>
      </c>
      <c r="T2511" s="120" t="s">
        <v>147</v>
      </c>
    </row>
    <row r="2512" spans="7:20" s="145" customFormat="1" hidden="1">
      <c r="G2512" s="152"/>
      <c r="M2512" s="114" t="s">
        <v>3109</v>
      </c>
      <c r="N2512" s="118">
        <v>14.4</v>
      </c>
      <c r="O2512" s="118">
        <v>8.6999999999999993</v>
      </c>
      <c r="P2512" s="119">
        <f t="shared" si="42"/>
        <v>0</v>
      </c>
      <c r="Q2512" s="122" t="s">
        <v>260</v>
      </c>
      <c r="R2512" s="121" t="s">
        <v>3908</v>
      </c>
      <c r="S2512" s="120" t="s">
        <v>147</v>
      </c>
      <c r="T2512" s="120" t="s">
        <v>147</v>
      </c>
    </row>
    <row r="2513" spans="7:20" s="145" customFormat="1" hidden="1">
      <c r="G2513" s="152"/>
      <c r="M2513" s="114" t="s">
        <v>3446</v>
      </c>
      <c r="N2513" s="118">
        <v>17.899999999999999</v>
      </c>
      <c r="O2513" s="118">
        <v>2.5</v>
      </c>
      <c r="P2513" s="119">
        <f t="shared" si="42"/>
        <v>0</v>
      </c>
      <c r="Q2513" s="122" t="s">
        <v>972</v>
      </c>
      <c r="R2513" s="121" t="s">
        <v>3809</v>
      </c>
      <c r="S2513" s="120" t="s">
        <v>147</v>
      </c>
      <c r="T2513" s="120" t="s">
        <v>147</v>
      </c>
    </row>
    <row r="2514" spans="7:20" s="145" customFormat="1" hidden="1">
      <c r="G2514" s="152"/>
      <c r="M2514" s="114" t="s">
        <v>3581</v>
      </c>
      <c r="N2514" s="118">
        <v>19</v>
      </c>
      <c r="O2514" s="118">
        <v>2.2999999999999998</v>
      </c>
      <c r="P2514" s="119">
        <f t="shared" si="42"/>
        <v>0</v>
      </c>
      <c r="Q2514" s="122" t="s">
        <v>3582</v>
      </c>
      <c r="R2514" s="121" t="s">
        <v>4221</v>
      </c>
      <c r="S2514" s="120" t="s">
        <v>147</v>
      </c>
      <c r="T2514" s="120" t="s">
        <v>147</v>
      </c>
    </row>
    <row r="2515" spans="7:20" s="145" customFormat="1" hidden="1">
      <c r="G2515" s="152"/>
      <c r="M2515" s="114" t="s">
        <v>3449</v>
      </c>
      <c r="N2515" s="118">
        <v>13.8</v>
      </c>
      <c r="O2515" s="118">
        <v>2.6</v>
      </c>
      <c r="P2515" s="119">
        <f t="shared" si="42"/>
        <v>0</v>
      </c>
      <c r="Q2515" s="122" t="s">
        <v>2093</v>
      </c>
      <c r="R2515" s="121" t="s">
        <v>4144</v>
      </c>
      <c r="S2515" s="120" t="s">
        <v>147</v>
      </c>
      <c r="T2515" s="120" t="s">
        <v>147</v>
      </c>
    </row>
    <row r="2516" spans="7:20" s="145" customFormat="1" hidden="1">
      <c r="G2516" s="152"/>
      <c r="M2516" s="114" t="s">
        <v>3450</v>
      </c>
      <c r="N2516" s="118">
        <v>14.9</v>
      </c>
      <c r="O2516" s="118">
        <v>9.1999999999999993</v>
      </c>
      <c r="P2516" s="119">
        <f t="shared" si="42"/>
        <v>0</v>
      </c>
      <c r="Q2516" s="122" t="s">
        <v>3451</v>
      </c>
      <c r="R2516" s="121" t="s">
        <v>3911</v>
      </c>
      <c r="S2516" s="120" t="s">
        <v>147</v>
      </c>
      <c r="T2516" s="120" t="s">
        <v>147</v>
      </c>
    </row>
    <row r="2517" spans="7:20" s="145" customFormat="1" hidden="1">
      <c r="G2517" s="152"/>
      <c r="M2517" s="114" t="s">
        <v>3452</v>
      </c>
      <c r="N2517" s="118">
        <v>13.8</v>
      </c>
      <c r="O2517" s="118">
        <v>10.8</v>
      </c>
      <c r="P2517" s="119">
        <f t="shared" si="42"/>
        <v>0</v>
      </c>
      <c r="Q2517" s="122" t="s">
        <v>3146</v>
      </c>
      <c r="R2517" s="121" t="s">
        <v>4498</v>
      </c>
      <c r="S2517" s="120" t="s">
        <v>147</v>
      </c>
      <c r="T2517" s="120" t="s">
        <v>147</v>
      </c>
    </row>
    <row r="2518" spans="7:20" s="145" customFormat="1" hidden="1">
      <c r="G2518" s="152"/>
      <c r="M2518" s="114" t="s">
        <v>3453</v>
      </c>
      <c r="N2518" s="118">
        <v>23.2</v>
      </c>
      <c r="O2518" s="118">
        <v>3.4</v>
      </c>
      <c r="P2518" s="119">
        <f t="shared" si="42"/>
        <v>0</v>
      </c>
      <c r="Q2518" s="122" t="s">
        <v>468</v>
      </c>
      <c r="R2518" s="121" t="s">
        <v>3902</v>
      </c>
      <c r="S2518" s="120" t="s">
        <v>147</v>
      </c>
      <c r="T2518" s="120" t="s">
        <v>147</v>
      </c>
    </row>
    <row r="2519" spans="7:20" s="145" customFormat="1" hidden="1">
      <c r="G2519" s="152"/>
      <c r="M2519" s="114" t="s">
        <v>3454</v>
      </c>
      <c r="N2519" s="118">
        <v>11.6</v>
      </c>
      <c r="O2519" s="118">
        <v>24.3</v>
      </c>
      <c r="P2519" s="119">
        <f t="shared" si="42"/>
        <v>0</v>
      </c>
      <c r="Q2519" s="122" t="s">
        <v>193</v>
      </c>
      <c r="R2519" s="121" t="s">
        <v>4045</v>
      </c>
      <c r="S2519" s="120" t="s">
        <v>147</v>
      </c>
      <c r="T2519" s="120" t="s">
        <v>147</v>
      </c>
    </row>
    <row r="2520" spans="7:20" s="145" customFormat="1" hidden="1">
      <c r="G2520" s="152"/>
      <c r="M2520" s="114" t="s">
        <v>3336</v>
      </c>
      <c r="N2520" s="118">
        <v>10.6</v>
      </c>
      <c r="O2520" s="118">
        <v>22.2</v>
      </c>
      <c r="P2520" s="119">
        <f t="shared" si="42"/>
        <v>0</v>
      </c>
      <c r="Q2520" s="122" t="s">
        <v>1392</v>
      </c>
      <c r="R2520" s="121" t="s">
        <v>4129</v>
      </c>
      <c r="S2520" s="120" t="s">
        <v>147</v>
      </c>
      <c r="T2520" s="120" t="s">
        <v>147</v>
      </c>
    </row>
    <row r="2521" spans="7:20" s="145" customFormat="1" hidden="1">
      <c r="G2521" s="152"/>
      <c r="M2521" s="114" t="s">
        <v>3337</v>
      </c>
      <c r="N2521" s="118">
        <v>10.6</v>
      </c>
      <c r="O2521" s="118">
        <v>22.2</v>
      </c>
      <c r="P2521" s="119">
        <f t="shared" si="42"/>
        <v>0</v>
      </c>
      <c r="Q2521" s="122" t="s">
        <v>446</v>
      </c>
      <c r="R2521" s="121" t="s">
        <v>4129</v>
      </c>
      <c r="S2521" s="120" t="s">
        <v>147</v>
      </c>
      <c r="T2521" s="120" t="s">
        <v>147</v>
      </c>
    </row>
    <row r="2522" spans="7:20" s="145" customFormat="1" hidden="1">
      <c r="G2522" s="152"/>
      <c r="M2522" s="114" t="s">
        <v>3234</v>
      </c>
      <c r="N2522" s="118">
        <v>10.1</v>
      </c>
      <c r="O2522" s="118">
        <v>45.3</v>
      </c>
      <c r="P2522" s="119">
        <f t="shared" si="42"/>
        <v>0</v>
      </c>
      <c r="Q2522" s="122" t="s">
        <v>3235</v>
      </c>
      <c r="R2522" s="121" t="s">
        <v>4058</v>
      </c>
      <c r="S2522" s="120" t="s">
        <v>147</v>
      </c>
      <c r="T2522" s="120" t="s">
        <v>147</v>
      </c>
    </row>
    <row r="2523" spans="7:20" s="145" customFormat="1" hidden="1">
      <c r="G2523" s="152"/>
      <c r="M2523" s="114" t="s">
        <v>3236</v>
      </c>
      <c r="N2523" s="118">
        <v>6.5</v>
      </c>
      <c r="O2523" s="118">
        <v>56.2</v>
      </c>
      <c r="P2523" s="119">
        <f t="shared" si="42"/>
        <v>0</v>
      </c>
      <c r="Q2523" s="122" t="s">
        <v>3237</v>
      </c>
      <c r="R2523" s="121" t="s">
        <v>4342</v>
      </c>
      <c r="S2523" s="120" t="s">
        <v>147</v>
      </c>
      <c r="T2523" s="120" t="s">
        <v>147</v>
      </c>
    </row>
    <row r="2524" spans="7:20" s="145" customFormat="1" hidden="1">
      <c r="G2524" s="152"/>
      <c r="M2524" s="114" t="s">
        <v>3341</v>
      </c>
      <c r="N2524" s="118">
        <v>7.7</v>
      </c>
      <c r="O2524" s="118">
        <v>50.8</v>
      </c>
      <c r="P2524" s="119">
        <f t="shared" si="42"/>
        <v>0</v>
      </c>
      <c r="Q2524" s="122" t="s">
        <v>986</v>
      </c>
      <c r="R2524" s="121" t="s">
        <v>4387</v>
      </c>
      <c r="S2524" s="120" t="s">
        <v>147</v>
      </c>
      <c r="T2524" s="120" t="s">
        <v>147</v>
      </c>
    </row>
    <row r="2525" spans="7:20" s="145" customFormat="1" hidden="1">
      <c r="G2525" s="152"/>
      <c r="M2525" s="114" t="s">
        <v>3342</v>
      </c>
      <c r="N2525" s="118">
        <v>7.2</v>
      </c>
      <c r="O2525" s="118">
        <v>55.9</v>
      </c>
      <c r="P2525" s="119">
        <f t="shared" si="42"/>
        <v>0</v>
      </c>
      <c r="Q2525" s="122" t="s">
        <v>556</v>
      </c>
      <c r="R2525" s="121" t="s">
        <v>4065</v>
      </c>
      <c r="S2525" s="120" t="s">
        <v>147</v>
      </c>
      <c r="T2525" s="120" t="s">
        <v>147</v>
      </c>
    </row>
    <row r="2526" spans="7:20" s="145" customFormat="1" hidden="1">
      <c r="G2526" s="152"/>
      <c r="M2526" s="114" t="s">
        <v>3343</v>
      </c>
      <c r="N2526" s="118">
        <v>7.2</v>
      </c>
      <c r="O2526" s="118">
        <v>55.2</v>
      </c>
      <c r="P2526" s="119">
        <f t="shared" si="42"/>
        <v>0</v>
      </c>
      <c r="Q2526" s="122" t="s">
        <v>3241</v>
      </c>
      <c r="R2526" s="121" t="s">
        <v>4056</v>
      </c>
      <c r="S2526" s="120" t="s">
        <v>147</v>
      </c>
      <c r="T2526" s="120" t="s">
        <v>147</v>
      </c>
    </row>
    <row r="2527" spans="7:20" s="145" customFormat="1" hidden="1">
      <c r="G2527" s="152"/>
      <c r="M2527" s="114" t="s">
        <v>3242</v>
      </c>
      <c r="N2527" s="118">
        <v>4.8</v>
      </c>
      <c r="O2527" s="118">
        <v>36.799999999999997</v>
      </c>
      <c r="P2527" s="119">
        <f t="shared" si="42"/>
        <v>0</v>
      </c>
      <c r="Q2527" s="122" t="s">
        <v>784</v>
      </c>
      <c r="R2527" s="121" t="s">
        <v>3901</v>
      </c>
      <c r="S2527" s="120" t="s">
        <v>147</v>
      </c>
      <c r="T2527" s="120" t="s">
        <v>147</v>
      </c>
    </row>
    <row r="2528" spans="7:20" s="145" customFormat="1" hidden="1">
      <c r="G2528" s="152"/>
      <c r="M2528" s="114" t="s">
        <v>3243</v>
      </c>
      <c r="N2528" s="118">
        <v>8.1999999999999993</v>
      </c>
      <c r="O2528" s="118">
        <v>46.6</v>
      </c>
      <c r="P2528" s="119">
        <f t="shared" si="42"/>
        <v>0</v>
      </c>
      <c r="Q2528" s="122" t="s">
        <v>1103</v>
      </c>
      <c r="R2528" s="121" t="s">
        <v>3997</v>
      </c>
      <c r="S2528" s="120" t="s">
        <v>147</v>
      </c>
      <c r="T2528" s="120" t="s">
        <v>147</v>
      </c>
    </row>
    <row r="2529" spans="7:20" s="145" customFormat="1" hidden="1">
      <c r="G2529" s="152"/>
      <c r="M2529" s="114" t="s">
        <v>3244</v>
      </c>
      <c r="N2529" s="118">
        <v>6.8</v>
      </c>
      <c r="O2529" s="118">
        <v>4</v>
      </c>
      <c r="P2529" s="119">
        <f t="shared" si="42"/>
        <v>0</v>
      </c>
      <c r="Q2529" s="122" t="s">
        <v>283</v>
      </c>
      <c r="R2529" s="121" t="s">
        <v>4320</v>
      </c>
      <c r="S2529" s="120" t="s">
        <v>147</v>
      </c>
      <c r="T2529" s="120" t="s">
        <v>147</v>
      </c>
    </row>
    <row r="2530" spans="7:20" s="145" customFormat="1" hidden="1">
      <c r="G2530" s="152"/>
      <c r="M2530" s="114" t="s">
        <v>3353</v>
      </c>
      <c r="N2530" s="118">
        <v>12</v>
      </c>
      <c r="O2530" s="118">
        <v>13.1</v>
      </c>
      <c r="P2530" s="119">
        <f t="shared" si="42"/>
        <v>0</v>
      </c>
      <c r="Q2530" s="122" t="s">
        <v>483</v>
      </c>
      <c r="R2530" s="121" t="s">
        <v>4479</v>
      </c>
      <c r="S2530" s="120" t="s">
        <v>147</v>
      </c>
      <c r="T2530" s="120" t="s">
        <v>147</v>
      </c>
    </row>
    <row r="2531" spans="7:20" s="145" customFormat="1" hidden="1">
      <c r="G2531" s="152"/>
      <c r="M2531" s="114" t="s">
        <v>3354</v>
      </c>
      <c r="N2531" s="118">
        <v>6.6</v>
      </c>
      <c r="O2531" s="118">
        <v>41.1</v>
      </c>
      <c r="P2531" s="119">
        <f t="shared" si="42"/>
        <v>0</v>
      </c>
      <c r="Q2531" s="122" t="s">
        <v>3469</v>
      </c>
      <c r="R2531" s="121" t="s">
        <v>3990</v>
      </c>
      <c r="S2531" s="120" t="s">
        <v>147</v>
      </c>
      <c r="T2531" s="120" t="s">
        <v>147</v>
      </c>
    </row>
    <row r="2532" spans="7:20" s="145" customFormat="1" hidden="1">
      <c r="G2532" s="152"/>
      <c r="M2532" s="114" t="s">
        <v>3602</v>
      </c>
      <c r="N2532" s="118">
        <v>5.6</v>
      </c>
      <c r="O2532" s="118">
        <v>43</v>
      </c>
      <c r="P2532" s="119">
        <f t="shared" si="42"/>
        <v>0</v>
      </c>
      <c r="Q2532" s="122" t="s">
        <v>1798</v>
      </c>
      <c r="R2532" s="121" t="s">
        <v>3990</v>
      </c>
      <c r="S2532" s="120" t="s">
        <v>147</v>
      </c>
      <c r="T2532" s="120" t="s">
        <v>147</v>
      </c>
    </row>
    <row r="2533" spans="7:20" s="145" customFormat="1" hidden="1">
      <c r="G2533" s="152"/>
      <c r="M2533" s="114" t="s">
        <v>3471</v>
      </c>
      <c r="N2533" s="118">
        <v>15.6</v>
      </c>
      <c r="O2533" s="118">
        <v>2.9</v>
      </c>
      <c r="P2533" s="119">
        <f t="shared" si="42"/>
        <v>0</v>
      </c>
      <c r="Q2533" s="122" t="s">
        <v>213</v>
      </c>
      <c r="R2533" s="121" t="s">
        <v>4416</v>
      </c>
      <c r="S2533" s="120" t="s">
        <v>147</v>
      </c>
      <c r="T2533" s="120" t="s">
        <v>147</v>
      </c>
    </row>
    <row r="2534" spans="7:20" s="145" customFormat="1" hidden="1">
      <c r="G2534" s="152"/>
      <c r="M2534" s="114" t="s">
        <v>3472</v>
      </c>
      <c r="N2534" s="118">
        <v>7.3</v>
      </c>
      <c r="O2534" s="118">
        <v>14.9</v>
      </c>
      <c r="P2534" s="119">
        <f t="shared" si="42"/>
        <v>0</v>
      </c>
      <c r="Q2534" s="122" t="s">
        <v>381</v>
      </c>
      <c r="R2534" s="121" t="s">
        <v>4462</v>
      </c>
      <c r="S2534" s="120" t="s">
        <v>147</v>
      </c>
      <c r="T2534" s="120" t="s">
        <v>147</v>
      </c>
    </row>
    <row r="2535" spans="7:20" s="145" customFormat="1" hidden="1">
      <c r="G2535" s="152"/>
      <c r="M2535" s="114" t="s">
        <v>3473</v>
      </c>
      <c r="N2535" s="118">
        <v>1.4</v>
      </c>
      <c r="O2535" s="118">
        <v>0.6</v>
      </c>
      <c r="P2535" s="119">
        <f t="shared" si="42"/>
        <v>0</v>
      </c>
      <c r="Q2535" s="120" t="s">
        <v>30</v>
      </c>
      <c r="R2535" s="121" t="s">
        <v>3776</v>
      </c>
      <c r="S2535" s="120" t="s">
        <v>147</v>
      </c>
      <c r="T2535" s="120" t="s">
        <v>147</v>
      </c>
    </row>
    <row r="2536" spans="7:20" s="145" customFormat="1" hidden="1">
      <c r="G2536" s="152"/>
      <c r="M2536" s="114" t="s">
        <v>3474</v>
      </c>
      <c r="N2536" s="118">
        <v>1.5</v>
      </c>
      <c r="O2536" s="120" t="s">
        <v>30</v>
      </c>
      <c r="P2536" s="119">
        <f t="shared" si="42"/>
        <v>0</v>
      </c>
      <c r="Q2536" s="120" t="s">
        <v>30</v>
      </c>
      <c r="R2536" s="121" t="s">
        <v>3776</v>
      </c>
      <c r="S2536" s="120" t="s">
        <v>147</v>
      </c>
      <c r="T2536" s="120" t="s">
        <v>147</v>
      </c>
    </row>
    <row r="2537" spans="7:20" s="145" customFormat="1" hidden="1">
      <c r="G2537" s="152"/>
      <c r="M2537" s="114" t="s">
        <v>3475</v>
      </c>
      <c r="N2537" s="118">
        <v>7.1</v>
      </c>
      <c r="O2537" s="120" t="s">
        <v>30</v>
      </c>
      <c r="P2537" s="119">
        <f t="shared" si="42"/>
        <v>0</v>
      </c>
      <c r="Q2537" s="122" t="s">
        <v>234</v>
      </c>
      <c r="R2537" s="121" t="s">
        <v>4558</v>
      </c>
      <c r="S2537" s="120" t="s">
        <v>147</v>
      </c>
      <c r="T2537" s="120" t="s">
        <v>147</v>
      </c>
    </row>
    <row r="2538" spans="7:20" s="145" customFormat="1" hidden="1">
      <c r="G2538" s="152"/>
      <c r="M2538" s="114" t="s">
        <v>3476</v>
      </c>
      <c r="N2538" s="118">
        <v>30.7</v>
      </c>
      <c r="O2538" s="120" t="s">
        <v>30</v>
      </c>
      <c r="P2538" s="119">
        <f t="shared" si="42"/>
        <v>0</v>
      </c>
      <c r="Q2538" s="122" t="s">
        <v>468</v>
      </c>
      <c r="R2538" s="121" t="s">
        <v>4398</v>
      </c>
      <c r="S2538" s="120" t="s">
        <v>147</v>
      </c>
      <c r="T2538" s="120" t="s">
        <v>147</v>
      </c>
    </row>
    <row r="2539" spans="7:20" s="145" customFormat="1" hidden="1">
      <c r="G2539" s="152"/>
      <c r="M2539" s="114" t="s">
        <v>3477</v>
      </c>
      <c r="N2539" s="118">
        <v>12.4</v>
      </c>
      <c r="O2539" s="120" t="s">
        <v>30</v>
      </c>
      <c r="P2539" s="119">
        <f t="shared" si="42"/>
        <v>0</v>
      </c>
      <c r="Q2539" s="122" t="s">
        <v>213</v>
      </c>
      <c r="R2539" s="121" t="s">
        <v>3996</v>
      </c>
      <c r="S2539" s="120" t="s">
        <v>147</v>
      </c>
      <c r="T2539" s="120" t="s">
        <v>147</v>
      </c>
    </row>
    <row r="2540" spans="7:20" s="145" customFormat="1" hidden="1">
      <c r="G2540" s="152"/>
      <c r="M2540" s="114" t="s">
        <v>3478</v>
      </c>
      <c r="N2540" s="118">
        <v>10.6</v>
      </c>
      <c r="O2540" s="118">
        <v>77.900000000000006</v>
      </c>
      <c r="P2540" s="119">
        <f t="shared" si="42"/>
        <v>0</v>
      </c>
      <c r="Q2540" s="122" t="s">
        <v>424</v>
      </c>
      <c r="R2540" s="121" t="s">
        <v>4064</v>
      </c>
      <c r="S2540" s="120" t="s">
        <v>147</v>
      </c>
      <c r="T2540" s="120" t="s">
        <v>147</v>
      </c>
    </row>
    <row r="2541" spans="7:20" s="145" customFormat="1" hidden="1">
      <c r="G2541" s="152"/>
      <c r="M2541" s="114" t="s">
        <v>3479</v>
      </c>
      <c r="N2541" s="118">
        <v>12.9</v>
      </c>
      <c r="O2541" s="118">
        <v>16.7</v>
      </c>
      <c r="P2541" s="119">
        <f t="shared" si="42"/>
        <v>0</v>
      </c>
      <c r="Q2541" s="122" t="s">
        <v>1960</v>
      </c>
      <c r="R2541" s="121" t="s">
        <v>4316</v>
      </c>
      <c r="S2541" s="120" t="s">
        <v>147</v>
      </c>
      <c r="T2541" s="120" t="s">
        <v>147</v>
      </c>
    </row>
    <row r="2542" spans="7:20" s="145" customFormat="1" hidden="1">
      <c r="G2542" s="152"/>
      <c r="M2542" s="114" t="s">
        <v>3616</v>
      </c>
      <c r="N2542" s="118">
        <v>18.2</v>
      </c>
      <c r="O2542" s="118">
        <v>0.9</v>
      </c>
      <c r="P2542" s="119">
        <f t="shared" si="42"/>
        <v>0</v>
      </c>
      <c r="Q2542" s="122" t="s">
        <v>3617</v>
      </c>
      <c r="R2542" s="121" t="s">
        <v>4484</v>
      </c>
      <c r="S2542" s="120" t="s">
        <v>147</v>
      </c>
      <c r="T2542" s="120" t="s">
        <v>147</v>
      </c>
    </row>
    <row r="2543" spans="7:20" s="145" customFormat="1" hidden="1">
      <c r="G2543" s="152"/>
      <c r="M2543" s="114" t="s">
        <v>3618</v>
      </c>
      <c r="N2543" s="118">
        <v>18.8</v>
      </c>
      <c r="O2543" s="118">
        <v>47.1</v>
      </c>
      <c r="P2543" s="119">
        <f t="shared" si="42"/>
        <v>0</v>
      </c>
      <c r="Q2543" s="122" t="s">
        <v>1411</v>
      </c>
      <c r="R2543" s="121" t="s">
        <v>4485</v>
      </c>
      <c r="S2543" s="120" t="s">
        <v>147</v>
      </c>
      <c r="T2543" s="120" t="s">
        <v>147</v>
      </c>
    </row>
    <row r="2544" spans="7:20" s="145" customFormat="1" hidden="1">
      <c r="G2544" s="152"/>
      <c r="M2544" s="114" t="s">
        <v>3619</v>
      </c>
      <c r="N2544" s="118">
        <v>3.8</v>
      </c>
      <c r="O2544" s="118">
        <v>20.2</v>
      </c>
      <c r="P2544" s="119">
        <f t="shared" si="42"/>
        <v>0</v>
      </c>
      <c r="Q2544" s="122" t="s">
        <v>50</v>
      </c>
      <c r="R2544" s="121" t="s">
        <v>3783</v>
      </c>
      <c r="S2544" s="120" t="s">
        <v>147</v>
      </c>
      <c r="T2544" s="120" t="s">
        <v>147</v>
      </c>
    </row>
    <row r="2545" spans="7:20" s="145" customFormat="1" hidden="1">
      <c r="G2545" s="152"/>
      <c r="M2545" s="114" t="s">
        <v>3620</v>
      </c>
      <c r="N2545" s="118">
        <v>1.5</v>
      </c>
      <c r="O2545" s="118">
        <v>3.3</v>
      </c>
      <c r="P2545" s="119">
        <f t="shared" si="42"/>
        <v>0</v>
      </c>
      <c r="Q2545" s="120" t="s">
        <v>30</v>
      </c>
      <c r="R2545" s="121" t="s">
        <v>4037</v>
      </c>
      <c r="S2545" s="120" t="s">
        <v>147</v>
      </c>
      <c r="T2545" s="120" t="s">
        <v>147</v>
      </c>
    </row>
    <row r="2546" spans="7:20" s="145" customFormat="1" hidden="1">
      <c r="G2546" s="152"/>
      <c r="M2546" s="114" t="s">
        <v>3621</v>
      </c>
      <c r="N2546" s="118">
        <v>0.2</v>
      </c>
      <c r="O2546" s="118">
        <v>2.9</v>
      </c>
      <c r="P2546" s="119">
        <f t="shared" si="42"/>
        <v>0</v>
      </c>
      <c r="Q2546" s="120" t="s">
        <v>30</v>
      </c>
      <c r="R2546" s="121" t="s">
        <v>4041</v>
      </c>
      <c r="S2546" s="120" t="s">
        <v>147</v>
      </c>
      <c r="T2546" s="120" t="s">
        <v>147</v>
      </c>
    </row>
    <row r="2547" spans="7:20" s="145" customFormat="1" hidden="1">
      <c r="G2547" s="152"/>
      <c r="M2547" s="114" t="s">
        <v>3622</v>
      </c>
      <c r="N2547" s="120" t="s">
        <v>30</v>
      </c>
      <c r="O2547" s="118">
        <v>5</v>
      </c>
      <c r="P2547" s="119">
        <f t="shared" si="42"/>
        <v>0</v>
      </c>
      <c r="Q2547" s="120" t="s">
        <v>30</v>
      </c>
      <c r="R2547" s="121" t="s">
        <v>4540</v>
      </c>
      <c r="S2547" s="120" t="s">
        <v>147</v>
      </c>
      <c r="T2547" s="120" t="s">
        <v>147</v>
      </c>
    </row>
    <row r="2548" spans="7:20" s="145" customFormat="1" hidden="1">
      <c r="G2548" s="152"/>
      <c r="M2548" s="114" t="s">
        <v>3623</v>
      </c>
      <c r="N2548" s="118">
        <v>23</v>
      </c>
      <c r="O2548" s="118">
        <v>0</v>
      </c>
      <c r="P2548" s="119">
        <f t="shared" si="42"/>
        <v>0</v>
      </c>
      <c r="Q2548" s="122" t="s">
        <v>343</v>
      </c>
      <c r="R2548" s="121" t="s">
        <v>4462</v>
      </c>
      <c r="S2548" s="120" t="s">
        <v>147</v>
      </c>
      <c r="T2548" s="120" t="s">
        <v>147</v>
      </c>
    </row>
    <row r="2549" spans="7:20" s="145" customFormat="1" hidden="1">
      <c r="G2549" s="152"/>
      <c r="M2549" s="114" t="s">
        <v>3624</v>
      </c>
      <c r="N2549" s="118">
        <v>0.8</v>
      </c>
      <c r="O2549" s="118">
        <v>18.600000000000001</v>
      </c>
      <c r="P2549" s="119">
        <f t="shared" si="42"/>
        <v>0</v>
      </c>
      <c r="Q2549" s="120" t="s">
        <v>30</v>
      </c>
      <c r="R2549" s="121" t="s">
        <v>4256</v>
      </c>
      <c r="S2549" s="120" t="s">
        <v>147</v>
      </c>
      <c r="T2549" s="120" t="s">
        <v>147</v>
      </c>
    </row>
    <row r="2550" spans="7:20" s="145" customFormat="1" hidden="1">
      <c r="G2550" s="152"/>
      <c r="M2550" s="114" t="s">
        <v>3625</v>
      </c>
      <c r="N2550" s="118">
        <v>5.9</v>
      </c>
      <c r="O2550" s="118">
        <v>9.5</v>
      </c>
      <c r="P2550" s="119">
        <f t="shared" si="42"/>
        <v>0</v>
      </c>
      <c r="Q2550" s="122" t="s">
        <v>1684</v>
      </c>
      <c r="R2550" s="121" t="s">
        <v>3774</v>
      </c>
      <c r="S2550" s="120" t="s">
        <v>147</v>
      </c>
      <c r="T2550" s="120" t="s">
        <v>147</v>
      </c>
    </row>
    <row r="2551" spans="7:20" s="145" customFormat="1" hidden="1">
      <c r="G2551" s="152"/>
      <c r="M2551" s="114" t="s">
        <v>3488</v>
      </c>
      <c r="N2551" s="118">
        <v>4.5</v>
      </c>
      <c r="O2551" s="118">
        <v>16.100000000000001</v>
      </c>
      <c r="P2551" s="119">
        <f t="shared" si="42"/>
        <v>0</v>
      </c>
      <c r="Q2551" s="122" t="s">
        <v>213</v>
      </c>
      <c r="R2551" s="121" t="s">
        <v>3894</v>
      </c>
      <c r="S2551" s="120" t="s">
        <v>147</v>
      </c>
      <c r="T2551" s="120" t="s">
        <v>147</v>
      </c>
    </row>
    <row r="2552" spans="7:20" s="145" customFormat="1" hidden="1">
      <c r="G2552" s="152"/>
      <c r="M2552" s="114" t="s">
        <v>3489</v>
      </c>
      <c r="N2552" s="118">
        <v>1.9</v>
      </c>
      <c r="O2552" s="118">
        <v>13.3</v>
      </c>
      <c r="P2552" s="119">
        <f t="shared" si="42"/>
        <v>0</v>
      </c>
      <c r="Q2552" s="122" t="s">
        <v>332</v>
      </c>
      <c r="R2552" s="121" t="s">
        <v>4460</v>
      </c>
      <c r="S2552" s="120" t="s">
        <v>147</v>
      </c>
      <c r="T2552" s="120" t="s">
        <v>147</v>
      </c>
    </row>
    <row r="2553" spans="7:20" s="145" customFormat="1" hidden="1">
      <c r="G2553" s="152"/>
      <c r="M2553" s="114" t="s">
        <v>3490</v>
      </c>
      <c r="N2553" s="118">
        <v>0.1</v>
      </c>
      <c r="O2553" s="118">
        <v>5.9</v>
      </c>
      <c r="P2553" s="119">
        <f t="shared" si="42"/>
        <v>0</v>
      </c>
      <c r="Q2553" s="122" t="s">
        <v>418</v>
      </c>
      <c r="R2553" s="121" t="s">
        <v>4042</v>
      </c>
      <c r="S2553" s="120" t="s">
        <v>147</v>
      </c>
      <c r="T2553" s="120" t="s">
        <v>147</v>
      </c>
    </row>
    <row r="2554" spans="7:20" s="145" customFormat="1" hidden="1">
      <c r="G2554" s="152"/>
      <c r="M2554" s="114" t="s">
        <v>3628</v>
      </c>
      <c r="N2554" s="118">
        <v>13.6</v>
      </c>
      <c r="O2554" s="118">
        <v>15.4</v>
      </c>
      <c r="P2554" s="119">
        <f t="shared" si="42"/>
        <v>0</v>
      </c>
      <c r="Q2554" s="122" t="s">
        <v>3629</v>
      </c>
      <c r="R2554" s="121" t="s">
        <v>4298</v>
      </c>
      <c r="S2554" s="120" t="s">
        <v>147</v>
      </c>
      <c r="T2554" s="120" t="s">
        <v>147</v>
      </c>
    </row>
    <row r="2555" spans="7:20" s="145" customFormat="1" hidden="1">
      <c r="G2555" s="152"/>
      <c r="M2555" s="114" t="s">
        <v>3492</v>
      </c>
      <c r="N2555" s="118">
        <v>29</v>
      </c>
      <c r="O2555" s="118">
        <v>0</v>
      </c>
      <c r="P2555" s="119">
        <f t="shared" si="42"/>
        <v>0</v>
      </c>
      <c r="Q2555" s="122" t="s">
        <v>422</v>
      </c>
      <c r="R2555" s="121" t="s">
        <v>4099</v>
      </c>
      <c r="S2555" s="120" t="s">
        <v>147</v>
      </c>
      <c r="T2555" s="120" t="s">
        <v>147</v>
      </c>
    </row>
    <row r="2556" spans="7:20" s="145" customFormat="1" hidden="1">
      <c r="G2556" s="152"/>
      <c r="M2556" s="114" t="s">
        <v>3493</v>
      </c>
      <c r="N2556" s="118">
        <v>12.8</v>
      </c>
      <c r="O2556" s="118">
        <v>4.5999999999999996</v>
      </c>
      <c r="P2556" s="119">
        <f t="shared" si="42"/>
        <v>0</v>
      </c>
      <c r="Q2556" s="122" t="s">
        <v>624</v>
      </c>
      <c r="R2556" s="121" t="s">
        <v>4099</v>
      </c>
      <c r="S2556" s="120" t="s">
        <v>147</v>
      </c>
      <c r="T2556" s="120" t="s">
        <v>147</v>
      </c>
    </row>
    <row r="2557" spans="7:20" s="145" customFormat="1" hidden="1">
      <c r="G2557" s="152"/>
      <c r="M2557" s="114" t="s">
        <v>3494</v>
      </c>
      <c r="N2557" s="118">
        <v>5.3</v>
      </c>
      <c r="O2557" s="118">
        <v>62.2</v>
      </c>
      <c r="P2557" s="119">
        <f t="shared" si="42"/>
        <v>0</v>
      </c>
      <c r="Q2557" s="122" t="s">
        <v>3495</v>
      </c>
      <c r="R2557" s="121" t="s">
        <v>4529</v>
      </c>
      <c r="S2557" s="120" t="s">
        <v>147</v>
      </c>
      <c r="T2557" s="120" t="s">
        <v>147</v>
      </c>
    </row>
    <row r="2558" spans="7:20" s="145" customFormat="1" hidden="1">
      <c r="G2558" s="152"/>
      <c r="M2558" s="114" t="s">
        <v>3496</v>
      </c>
      <c r="N2558" s="118">
        <v>4.7</v>
      </c>
      <c r="O2558" s="118">
        <v>53.6</v>
      </c>
      <c r="P2558" s="119">
        <f t="shared" si="42"/>
        <v>0</v>
      </c>
      <c r="Q2558" s="122" t="s">
        <v>3497</v>
      </c>
      <c r="R2558" s="121" t="s">
        <v>4486</v>
      </c>
      <c r="S2558" s="120" t="s">
        <v>147</v>
      </c>
      <c r="T2558" s="120" t="s">
        <v>147</v>
      </c>
    </row>
    <row r="2559" spans="7:20" s="145" customFormat="1" hidden="1">
      <c r="G2559" s="152"/>
      <c r="M2559" s="114" t="s">
        <v>3498</v>
      </c>
      <c r="N2559" s="118">
        <v>23.8</v>
      </c>
      <c r="O2559" s="120" t="s">
        <v>30</v>
      </c>
      <c r="P2559" s="119">
        <f t="shared" si="42"/>
        <v>0</v>
      </c>
      <c r="Q2559" s="122" t="s">
        <v>468</v>
      </c>
      <c r="R2559" s="121" t="s">
        <v>3904</v>
      </c>
      <c r="S2559" s="120" t="s">
        <v>147</v>
      </c>
      <c r="T2559" s="120" t="s">
        <v>147</v>
      </c>
    </row>
    <row r="2560" spans="7:20" s="145" customFormat="1" hidden="1">
      <c r="G2560" s="152"/>
      <c r="M2560" s="114" t="s">
        <v>3376</v>
      </c>
      <c r="N2560" s="118">
        <v>7.9</v>
      </c>
      <c r="O2560" s="120" t="s">
        <v>30</v>
      </c>
      <c r="P2560" s="119">
        <f t="shared" si="42"/>
        <v>0</v>
      </c>
      <c r="Q2560" s="122" t="s">
        <v>166</v>
      </c>
      <c r="R2560" s="121" t="s">
        <v>4328</v>
      </c>
      <c r="S2560" s="120" t="s">
        <v>147</v>
      </c>
      <c r="T2560" s="120" t="s">
        <v>147</v>
      </c>
    </row>
    <row r="2561" spans="7:20" s="145" customFormat="1" hidden="1">
      <c r="G2561" s="152"/>
      <c r="M2561" s="114" t="s">
        <v>3377</v>
      </c>
      <c r="N2561" s="118">
        <v>20.8</v>
      </c>
      <c r="O2561" s="120" t="s">
        <v>30</v>
      </c>
      <c r="P2561" s="119">
        <f t="shared" si="42"/>
        <v>0</v>
      </c>
      <c r="Q2561" s="122" t="s">
        <v>343</v>
      </c>
      <c r="R2561" s="121" t="s">
        <v>4461</v>
      </c>
      <c r="S2561" s="120" t="s">
        <v>147</v>
      </c>
      <c r="T2561" s="120" t="s">
        <v>147</v>
      </c>
    </row>
    <row r="2562" spans="7:20" s="145" customFormat="1" hidden="1">
      <c r="G2562" s="152"/>
      <c r="M2562" s="114" t="s">
        <v>3378</v>
      </c>
      <c r="N2562" s="118">
        <v>55.8</v>
      </c>
      <c r="O2562" s="120" t="s">
        <v>30</v>
      </c>
      <c r="P2562" s="119">
        <f t="shared" si="42"/>
        <v>0</v>
      </c>
      <c r="Q2562" s="120" t="s">
        <v>468</v>
      </c>
      <c r="R2562" s="121" t="s">
        <v>4044</v>
      </c>
      <c r="S2562" s="120" t="s">
        <v>147</v>
      </c>
      <c r="T2562" s="120" t="s">
        <v>147</v>
      </c>
    </row>
    <row r="2563" spans="7:20" s="145" customFormat="1" hidden="1">
      <c r="G2563" s="152"/>
      <c r="M2563" s="114" t="s">
        <v>3379</v>
      </c>
      <c r="N2563" s="118">
        <v>16.5</v>
      </c>
      <c r="O2563" s="120" t="s">
        <v>30</v>
      </c>
      <c r="P2563" s="119">
        <f t="shared" si="42"/>
        <v>0</v>
      </c>
      <c r="Q2563" s="120" t="s">
        <v>166</v>
      </c>
      <c r="R2563" s="121" t="s">
        <v>4256</v>
      </c>
      <c r="S2563" s="120" t="s">
        <v>147</v>
      </c>
      <c r="T2563" s="120" t="s">
        <v>147</v>
      </c>
    </row>
    <row r="2564" spans="7:20" s="145" customFormat="1" hidden="1">
      <c r="G2564" s="152"/>
      <c r="M2564" s="114" t="s">
        <v>3270</v>
      </c>
      <c r="N2564" s="118">
        <v>18.899999999999999</v>
      </c>
      <c r="O2564" s="118">
        <v>0</v>
      </c>
      <c r="P2564" s="119">
        <f t="shared" si="42"/>
        <v>0</v>
      </c>
      <c r="Q2564" s="122" t="s">
        <v>166</v>
      </c>
      <c r="R2564" s="121" t="s">
        <v>4549</v>
      </c>
      <c r="S2564" s="120" t="s">
        <v>147</v>
      </c>
      <c r="T2564" s="120" t="s">
        <v>147</v>
      </c>
    </row>
    <row r="2565" spans="7:20" s="145" customFormat="1" hidden="1">
      <c r="G2565" s="152"/>
      <c r="M2565" s="114" t="s">
        <v>3160</v>
      </c>
      <c r="N2565" s="118">
        <v>14</v>
      </c>
      <c r="O2565" s="118">
        <v>0</v>
      </c>
      <c r="P2565" s="119">
        <f t="shared" si="42"/>
        <v>0</v>
      </c>
      <c r="Q2565" s="120" t="s">
        <v>30</v>
      </c>
      <c r="R2565" s="121" t="s">
        <v>3890</v>
      </c>
      <c r="S2565" s="120" t="s">
        <v>147</v>
      </c>
      <c r="T2565" s="120" t="s">
        <v>147</v>
      </c>
    </row>
    <row r="2566" spans="7:20" s="145" customFormat="1" hidden="1">
      <c r="G2566" s="152"/>
      <c r="M2566" s="114" t="s">
        <v>3161</v>
      </c>
      <c r="N2566" s="118">
        <v>15.1</v>
      </c>
      <c r="O2566" s="118">
        <v>0</v>
      </c>
      <c r="P2566" s="119">
        <f t="shared" si="42"/>
        <v>0</v>
      </c>
      <c r="Q2566" s="120" t="s">
        <v>30</v>
      </c>
      <c r="R2566" s="121" t="s">
        <v>3781</v>
      </c>
      <c r="S2566" s="120" t="s">
        <v>147</v>
      </c>
      <c r="T2566" s="120" t="s">
        <v>147</v>
      </c>
    </row>
    <row r="2567" spans="7:20" s="145" customFormat="1" hidden="1">
      <c r="G2567" s="152"/>
      <c r="M2567" s="114" t="s">
        <v>3162</v>
      </c>
      <c r="N2567" s="118">
        <v>5.4</v>
      </c>
      <c r="O2567" s="118">
        <v>73.900000000000006</v>
      </c>
      <c r="P2567" s="119">
        <f t="shared" si="42"/>
        <v>0</v>
      </c>
      <c r="Q2567" s="122" t="s">
        <v>2108</v>
      </c>
      <c r="R2567" s="121" t="s">
        <v>4508</v>
      </c>
      <c r="S2567" s="120" t="s">
        <v>147</v>
      </c>
      <c r="T2567" s="120" t="s">
        <v>147</v>
      </c>
    </row>
    <row r="2568" spans="7:20" s="145" customFormat="1" hidden="1">
      <c r="G2568" s="152"/>
      <c r="M2568" s="114" t="s">
        <v>3163</v>
      </c>
      <c r="N2568" s="118">
        <v>0.5</v>
      </c>
      <c r="O2568" s="118">
        <v>12.2</v>
      </c>
      <c r="P2568" s="119">
        <f t="shared" si="42"/>
        <v>0</v>
      </c>
      <c r="Q2568" s="120" t="s">
        <v>30</v>
      </c>
      <c r="R2568" s="121" t="s">
        <v>4375</v>
      </c>
      <c r="S2568" s="120" t="s">
        <v>147</v>
      </c>
      <c r="T2568" s="120" t="s">
        <v>147</v>
      </c>
    </row>
    <row r="2569" spans="7:20" s="145" customFormat="1" hidden="1">
      <c r="G2569" s="152"/>
      <c r="M2569" s="114" t="s">
        <v>3385</v>
      </c>
      <c r="N2569" s="118">
        <v>16.600000000000001</v>
      </c>
      <c r="O2569" s="118">
        <v>0</v>
      </c>
      <c r="P2569" s="119">
        <f t="shared" si="42"/>
        <v>0</v>
      </c>
      <c r="Q2569" s="122" t="s">
        <v>56</v>
      </c>
      <c r="R2569" s="121" t="s">
        <v>3996</v>
      </c>
      <c r="S2569" s="120" t="s">
        <v>147</v>
      </c>
      <c r="T2569" s="120" t="s">
        <v>147</v>
      </c>
    </row>
    <row r="2570" spans="7:20" s="145" customFormat="1" hidden="1">
      <c r="G2570" s="152"/>
      <c r="M2570" s="114" t="s">
        <v>3386</v>
      </c>
      <c r="N2570" s="118">
        <v>0.2</v>
      </c>
      <c r="O2570" s="118">
        <v>24.8</v>
      </c>
      <c r="P2570" s="119">
        <f t="shared" ref="P2570:P2633" si="43">SUM(S2570:T2570)</f>
        <v>0</v>
      </c>
      <c r="Q2570" s="120" t="s">
        <v>147</v>
      </c>
      <c r="R2570" s="121" t="s">
        <v>3967</v>
      </c>
      <c r="S2570" s="120" t="s">
        <v>147</v>
      </c>
      <c r="T2570" s="120" t="s">
        <v>147</v>
      </c>
    </row>
    <row r="2571" spans="7:20" s="145" customFormat="1" hidden="1">
      <c r="G2571" s="152"/>
      <c r="M2571" s="114" t="s">
        <v>3387</v>
      </c>
      <c r="N2571" s="118">
        <v>11.6</v>
      </c>
      <c r="O2571" s="118">
        <v>10.8</v>
      </c>
      <c r="P2571" s="119">
        <f t="shared" si="43"/>
        <v>0</v>
      </c>
      <c r="Q2571" s="122" t="s">
        <v>1549</v>
      </c>
      <c r="R2571" s="121" t="s">
        <v>4200</v>
      </c>
      <c r="S2571" s="120" t="s">
        <v>147</v>
      </c>
      <c r="T2571" s="120" t="s">
        <v>147</v>
      </c>
    </row>
    <row r="2572" spans="7:20" s="145" customFormat="1" hidden="1">
      <c r="G2572" s="152"/>
      <c r="M2572" s="114" t="s">
        <v>3511</v>
      </c>
      <c r="N2572" s="118">
        <v>7.7</v>
      </c>
      <c r="O2572" s="118">
        <v>10.5</v>
      </c>
      <c r="P2572" s="119">
        <f t="shared" si="43"/>
        <v>0</v>
      </c>
      <c r="Q2572" s="122" t="s">
        <v>3512</v>
      </c>
      <c r="R2572" s="121" t="s">
        <v>3727</v>
      </c>
      <c r="S2572" s="120" t="s">
        <v>147</v>
      </c>
      <c r="T2572" s="120" t="s">
        <v>147</v>
      </c>
    </row>
    <row r="2573" spans="7:20" s="145" customFormat="1" hidden="1">
      <c r="G2573" s="152"/>
      <c r="M2573" s="114" t="s">
        <v>3516</v>
      </c>
      <c r="N2573" s="118">
        <v>2.2999999999999998</v>
      </c>
      <c r="O2573" s="118">
        <v>3.8</v>
      </c>
      <c r="P2573" s="119">
        <f t="shared" si="43"/>
        <v>0</v>
      </c>
      <c r="Q2573" s="122" t="s">
        <v>3550</v>
      </c>
      <c r="R2573" s="121" t="s">
        <v>4557</v>
      </c>
      <c r="S2573" s="120" t="s">
        <v>147</v>
      </c>
      <c r="T2573" s="120" t="s">
        <v>147</v>
      </c>
    </row>
    <row r="2574" spans="7:20" s="145" customFormat="1" hidden="1">
      <c r="G2574" s="152"/>
      <c r="M2574" s="114" t="s">
        <v>3517</v>
      </c>
      <c r="N2574" s="118">
        <v>0.9</v>
      </c>
      <c r="O2574" s="118">
        <v>4.7</v>
      </c>
      <c r="P2574" s="119">
        <f t="shared" si="43"/>
        <v>0</v>
      </c>
      <c r="Q2574" s="122" t="s">
        <v>1552</v>
      </c>
      <c r="R2574" s="121" t="s">
        <v>4455</v>
      </c>
      <c r="S2574" s="120" t="s">
        <v>147</v>
      </c>
      <c r="T2574" s="120" t="s">
        <v>147</v>
      </c>
    </row>
    <row r="2575" spans="7:20" s="145" customFormat="1" hidden="1">
      <c r="G2575" s="152"/>
      <c r="M2575" s="114" t="s">
        <v>3518</v>
      </c>
      <c r="N2575" s="118">
        <v>0.3</v>
      </c>
      <c r="O2575" s="118">
        <v>3.8</v>
      </c>
      <c r="P2575" s="119">
        <f t="shared" si="43"/>
        <v>0</v>
      </c>
      <c r="Q2575" s="122" t="s">
        <v>364</v>
      </c>
      <c r="R2575" s="121" t="s">
        <v>4037</v>
      </c>
      <c r="S2575" s="120" t="s">
        <v>147</v>
      </c>
      <c r="T2575" s="120" t="s">
        <v>147</v>
      </c>
    </row>
    <row r="2576" spans="7:20" s="145" customFormat="1" hidden="1">
      <c r="G2576" s="152"/>
      <c r="M2576" s="114" t="s">
        <v>3519</v>
      </c>
      <c r="N2576" s="118">
        <v>17.100000000000001</v>
      </c>
      <c r="O2576" s="118">
        <v>56</v>
      </c>
      <c r="P2576" s="119">
        <f t="shared" si="43"/>
        <v>0</v>
      </c>
      <c r="Q2576" s="120" t="s">
        <v>147</v>
      </c>
      <c r="R2576" s="121" t="s">
        <v>4387</v>
      </c>
      <c r="S2576" s="120" t="s">
        <v>147</v>
      </c>
      <c r="T2576" s="120" t="s">
        <v>147</v>
      </c>
    </row>
    <row r="2577" spans="7:20" s="145" customFormat="1" hidden="1">
      <c r="G2577" s="152"/>
      <c r="M2577" s="114" t="s">
        <v>3520</v>
      </c>
      <c r="N2577" s="118">
        <v>1</v>
      </c>
      <c r="O2577" s="118">
        <v>3.2</v>
      </c>
      <c r="P2577" s="119">
        <f t="shared" si="43"/>
        <v>0</v>
      </c>
      <c r="Q2577" s="120" t="s">
        <v>147</v>
      </c>
      <c r="R2577" s="121" t="s">
        <v>4296</v>
      </c>
      <c r="S2577" s="120" t="s">
        <v>147</v>
      </c>
      <c r="T2577" s="120" t="s">
        <v>147</v>
      </c>
    </row>
    <row r="2578" spans="7:20" s="145" customFormat="1" hidden="1">
      <c r="G2578" s="152"/>
      <c r="M2578" s="114" t="s">
        <v>3397</v>
      </c>
      <c r="N2578" s="118">
        <v>1.7</v>
      </c>
      <c r="O2578" s="118">
        <v>4.5</v>
      </c>
      <c r="P2578" s="119">
        <f t="shared" si="43"/>
        <v>0</v>
      </c>
      <c r="Q2578" s="120" t="s">
        <v>719</v>
      </c>
      <c r="R2578" s="121" t="s">
        <v>4545</v>
      </c>
      <c r="S2578" s="120" t="s">
        <v>147</v>
      </c>
      <c r="T2578" s="120" t="s">
        <v>147</v>
      </c>
    </row>
    <row r="2579" spans="7:20" s="145" customFormat="1" hidden="1">
      <c r="G2579" s="152"/>
      <c r="M2579" s="114" t="s">
        <v>3394</v>
      </c>
      <c r="N2579" s="118">
        <v>2.6</v>
      </c>
      <c r="O2579" s="118">
        <v>6</v>
      </c>
      <c r="P2579" s="119">
        <f t="shared" si="43"/>
        <v>0</v>
      </c>
      <c r="Q2579" s="122" t="s">
        <v>728</v>
      </c>
      <c r="R2579" s="121" t="s">
        <v>3965</v>
      </c>
      <c r="S2579" s="120" t="s">
        <v>147</v>
      </c>
      <c r="T2579" s="120" t="s">
        <v>147</v>
      </c>
    </row>
    <row r="2580" spans="7:20" s="145" customFormat="1" hidden="1">
      <c r="G2580" s="152"/>
      <c r="M2580" s="114" t="s">
        <v>3395</v>
      </c>
      <c r="N2580" s="118">
        <v>0.9</v>
      </c>
      <c r="O2580" s="118">
        <v>7.8</v>
      </c>
      <c r="P2580" s="119">
        <f t="shared" si="43"/>
        <v>0</v>
      </c>
      <c r="Q2580" s="122" t="s">
        <v>799</v>
      </c>
      <c r="R2580" s="121" t="s">
        <v>4557</v>
      </c>
      <c r="S2580" s="120" t="s">
        <v>147</v>
      </c>
      <c r="T2580" s="120" t="s">
        <v>147</v>
      </c>
    </row>
    <row r="2581" spans="7:20" s="145" customFormat="1" hidden="1">
      <c r="G2581" s="152"/>
      <c r="M2581" s="114" t="s">
        <v>3396</v>
      </c>
      <c r="N2581" s="118">
        <v>0.9</v>
      </c>
      <c r="O2581" s="118">
        <v>5</v>
      </c>
      <c r="P2581" s="119">
        <f t="shared" si="43"/>
        <v>0</v>
      </c>
      <c r="Q2581" s="122" t="s">
        <v>1619</v>
      </c>
      <c r="R2581" s="121" t="s">
        <v>3777</v>
      </c>
      <c r="S2581" s="120" t="s">
        <v>147</v>
      </c>
      <c r="T2581" s="120" t="s">
        <v>147</v>
      </c>
    </row>
    <row r="2582" spans="7:20" s="145" customFormat="1" hidden="1">
      <c r="G2582" s="152"/>
      <c r="M2582" s="114" t="s">
        <v>3285</v>
      </c>
      <c r="N2582" s="118">
        <v>0.8</v>
      </c>
      <c r="O2582" s="118">
        <v>2.9</v>
      </c>
      <c r="P2582" s="119">
        <f t="shared" si="43"/>
        <v>0</v>
      </c>
      <c r="Q2582" s="122" t="s">
        <v>234</v>
      </c>
      <c r="R2582" s="121" t="s">
        <v>3954</v>
      </c>
      <c r="S2582" s="120" t="s">
        <v>147</v>
      </c>
      <c r="T2582" s="120" t="s">
        <v>147</v>
      </c>
    </row>
    <row r="2583" spans="7:20" s="145" customFormat="1" hidden="1">
      <c r="G2583" s="152"/>
      <c r="M2583" s="114" t="s">
        <v>3286</v>
      </c>
      <c r="N2583" s="118">
        <v>7.7</v>
      </c>
      <c r="O2583" s="118">
        <v>7.2</v>
      </c>
      <c r="P2583" s="119">
        <f t="shared" si="43"/>
        <v>0</v>
      </c>
      <c r="Q2583" s="122" t="s">
        <v>543</v>
      </c>
      <c r="R2583" s="121" t="s">
        <v>3960</v>
      </c>
      <c r="S2583" s="120" t="s">
        <v>147</v>
      </c>
      <c r="T2583" s="120" t="s">
        <v>147</v>
      </c>
    </row>
    <row r="2584" spans="7:20" s="145" customFormat="1" hidden="1">
      <c r="G2584" s="152"/>
      <c r="M2584" s="114" t="s">
        <v>3290</v>
      </c>
      <c r="N2584" s="118">
        <v>5.9</v>
      </c>
      <c r="O2584" s="118">
        <v>64.099999999999994</v>
      </c>
      <c r="P2584" s="119">
        <f t="shared" si="43"/>
        <v>0</v>
      </c>
      <c r="Q2584" s="122" t="s">
        <v>185</v>
      </c>
      <c r="R2584" s="121" t="s">
        <v>3834</v>
      </c>
      <c r="S2584" s="120" t="s">
        <v>147</v>
      </c>
      <c r="T2584" s="120" t="s">
        <v>147</v>
      </c>
    </row>
    <row r="2585" spans="7:20" s="145" customFormat="1" hidden="1">
      <c r="G2585" s="152"/>
      <c r="M2585" s="114" t="s">
        <v>3291</v>
      </c>
      <c r="N2585" s="118">
        <v>0.6</v>
      </c>
      <c r="O2585" s="118">
        <v>6.2</v>
      </c>
      <c r="P2585" s="119">
        <f t="shared" si="43"/>
        <v>0</v>
      </c>
      <c r="Q2585" s="122" t="s">
        <v>3266</v>
      </c>
      <c r="R2585" s="121" t="s">
        <v>4548</v>
      </c>
      <c r="S2585" s="120" t="s">
        <v>147</v>
      </c>
      <c r="T2585" s="120" t="s">
        <v>147</v>
      </c>
    </row>
    <row r="2586" spans="7:20" s="145" customFormat="1" hidden="1">
      <c r="G2586" s="152"/>
      <c r="M2586" s="114" t="s">
        <v>3292</v>
      </c>
      <c r="N2586" s="118">
        <v>3.1</v>
      </c>
      <c r="O2586" s="118">
        <v>8.5</v>
      </c>
      <c r="P2586" s="119">
        <f t="shared" si="43"/>
        <v>0</v>
      </c>
      <c r="Q2586" s="120" t="s">
        <v>147</v>
      </c>
      <c r="R2586" s="121" t="s">
        <v>3954</v>
      </c>
      <c r="S2586" s="120" t="s">
        <v>147</v>
      </c>
      <c r="T2586" s="120" t="s">
        <v>147</v>
      </c>
    </row>
    <row r="2587" spans="7:20" s="145" customFormat="1" hidden="1">
      <c r="G2587" s="152"/>
      <c r="M2587" s="114" t="s">
        <v>3293</v>
      </c>
      <c r="N2587" s="118">
        <v>5.9</v>
      </c>
      <c r="O2587" s="118">
        <v>14.6</v>
      </c>
      <c r="P2587" s="119">
        <f t="shared" si="43"/>
        <v>0</v>
      </c>
      <c r="Q2587" s="122" t="s">
        <v>995</v>
      </c>
      <c r="R2587" s="121" t="s">
        <v>3896</v>
      </c>
      <c r="S2587" s="120" t="s">
        <v>147</v>
      </c>
      <c r="T2587" s="120" t="s">
        <v>147</v>
      </c>
    </row>
    <row r="2588" spans="7:20" s="145" customFormat="1" hidden="1">
      <c r="G2588" s="152"/>
      <c r="M2588" s="114" t="s">
        <v>3294</v>
      </c>
      <c r="N2588" s="118">
        <v>0.9</v>
      </c>
      <c r="O2588" s="118">
        <v>6.2</v>
      </c>
      <c r="P2588" s="119">
        <f t="shared" si="43"/>
        <v>0</v>
      </c>
      <c r="Q2588" s="122" t="s">
        <v>343</v>
      </c>
      <c r="R2588" s="121" t="s">
        <v>3952</v>
      </c>
      <c r="S2588" s="120" t="s">
        <v>147</v>
      </c>
      <c r="T2588" s="120" t="s">
        <v>147</v>
      </c>
    </row>
    <row r="2589" spans="7:20" s="145" customFormat="1" hidden="1">
      <c r="G2589" s="152"/>
      <c r="M2589" s="114" t="s">
        <v>3295</v>
      </c>
      <c r="N2589" s="118">
        <v>1.1000000000000001</v>
      </c>
      <c r="O2589" s="118">
        <v>6.6</v>
      </c>
      <c r="P2589" s="119">
        <f t="shared" si="43"/>
        <v>0</v>
      </c>
      <c r="Q2589" s="122" t="s">
        <v>166</v>
      </c>
      <c r="R2589" s="121" t="s">
        <v>4562</v>
      </c>
      <c r="S2589" s="120" t="s">
        <v>147</v>
      </c>
      <c r="T2589" s="120" t="s">
        <v>147</v>
      </c>
    </row>
    <row r="2590" spans="7:20" s="145" customFormat="1" hidden="1">
      <c r="G2590" s="152"/>
      <c r="M2590" s="114" t="s">
        <v>3677</v>
      </c>
      <c r="N2590" s="118">
        <v>2.1</v>
      </c>
      <c r="O2590" s="118">
        <v>7.6</v>
      </c>
      <c r="P2590" s="119">
        <f t="shared" si="43"/>
        <v>0</v>
      </c>
      <c r="Q2590" s="122" t="s">
        <v>1383</v>
      </c>
      <c r="R2590" s="121" t="s">
        <v>4297</v>
      </c>
      <c r="S2590" s="120" t="s">
        <v>147</v>
      </c>
      <c r="T2590" s="120" t="s">
        <v>147</v>
      </c>
    </row>
    <row r="2591" spans="7:20" s="145" customFormat="1" hidden="1">
      <c r="G2591" s="152"/>
      <c r="M2591" s="114" t="s">
        <v>3536</v>
      </c>
      <c r="N2591" s="118">
        <v>1.9</v>
      </c>
      <c r="O2591" s="118">
        <v>8.1</v>
      </c>
      <c r="P2591" s="119">
        <f t="shared" si="43"/>
        <v>0</v>
      </c>
      <c r="Q2591" s="122" t="s">
        <v>3537</v>
      </c>
      <c r="R2591" s="121" t="s">
        <v>4269</v>
      </c>
      <c r="S2591" s="120" t="s">
        <v>147</v>
      </c>
      <c r="T2591" s="120" t="s">
        <v>147</v>
      </c>
    </row>
    <row r="2592" spans="7:20" s="145" customFormat="1" hidden="1">
      <c r="G2592" s="152"/>
      <c r="M2592" s="114" t="s">
        <v>3538</v>
      </c>
      <c r="N2592" s="118">
        <v>1.5</v>
      </c>
      <c r="O2592" s="118">
        <v>4.9000000000000004</v>
      </c>
      <c r="P2592" s="119">
        <f t="shared" si="43"/>
        <v>0</v>
      </c>
      <c r="Q2592" s="122" t="s">
        <v>852</v>
      </c>
      <c r="R2592" s="121" t="s">
        <v>3889</v>
      </c>
      <c r="S2592" s="120" t="s">
        <v>147</v>
      </c>
      <c r="T2592" s="120" t="s">
        <v>147</v>
      </c>
    </row>
    <row r="2593" spans="7:20" s="145" customFormat="1" hidden="1">
      <c r="G2593" s="152"/>
      <c r="M2593" s="114" t="s">
        <v>3539</v>
      </c>
      <c r="N2593" s="118">
        <v>1.1000000000000001</v>
      </c>
      <c r="O2593" s="118">
        <v>3.9</v>
      </c>
      <c r="P2593" s="119">
        <f t="shared" si="43"/>
        <v>0</v>
      </c>
      <c r="Q2593" s="122" t="s">
        <v>234</v>
      </c>
      <c r="R2593" s="121" t="s">
        <v>3954</v>
      </c>
      <c r="S2593" s="120" t="s">
        <v>147</v>
      </c>
      <c r="T2593" s="120" t="s">
        <v>147</v>
      </c>
    </row>
    <row r="2594" spans="7:20" s="145" customFormat="1" hidden="1">
      <c r="G2594" s="152"/>
      <c r="M2594" s="114" t="s">
        <v>3540</v>
      </c>
      <c r="N2594" s="118">
        <v>2.4</v>
      </c>
      <c r="O2594" s="118">
        <v>5.0999999999999996</v>
      </c>
      <c r="P2594" s="119">
        <f t="shared" si="43"/>
        <v>0</v>
      </c>
      <c r="Q2594" s="122" t="s">
        <v>719</v>
      </c>
      <c r="R2594" s="121" t="s">
        <v>4333</v>
      </c>
      <c r="S2594" s="120" t="s">
        <v>147</v>
      </c>
      <c r="T2594" s="120" t="s">
        <v>147</v>
      </c>
    </row>
    <row r="2595" spans="7:20" s="145" customFormat="1" hidden="1">
      <c r="G2595" s="152"/>
      <c r="M2595" s="114" t="s">
        <v>3541</v>
      </c>
      <c r="N2595" s="118">
        <v>4.0999999999999996</v>
      </c>
      <c r="O2595" s="118">
        <v>9.8000000000000007</v>
      </c>
      <c r="P2595" s="119">
        <f t="shared" si="43"/>
        <v>0</v>
      </c>
      <c r="Q2595" s="122" t="s">
        <v>1661</v>
      </c>
      <c r="R2595" s="121" t="s">
        <v>4256</v>
      </c>
      <c r="S2595" s="120" t="s">
        <v>147</v>
      </c>
      <c r="T2595" s="120" t="s">
        <v>147</v>
      </c>
    </row>
    <row r="2596" spans="7:20" s="145" customFormat="1" hidden="1">
      <c r="G2596" s="152"/>
      <c r="M2596" s="114" t="s">
        <v>3542</v>
      </c>
      <c r="N2596" s="118">
        <v>1.5</v>
      </c>
      <c r="O2596" s="118">
        <v>6.2</v>
      </c>
      <c r="P2596" s="119">
        <f t="shared" si="43"/>
        <v>0</v>
      </c>
      <c r="Q2596" s="122" t="s">
        <v>2898</v>
      </c>
      <c r="R2596" s="121" t="s">
        <v>4224</v>
      </c>
      <c r="S2596" s="120" t="s">
        <v>147</v>
      </c>
      <c r="T2596" s="120" t="s">
        <v>147</v>
      </c>
    </row>
    <row r="2597" spans="7:20" s="145" customFormat="1" hidden="1">
      <c r="G2597" s="152"/>
      <c r="M2597" s="114" t="s">
        <v>3543</v>
      </c>
      <c r="N2597" s="118">
        <v>0.9</v>
      </c>
      <c r="O2597" s="118">
        <v>4.3</v>
      </c>
      <c r="P2597" s="119">
        <f t="shared" si="43"/>
        <v>0</v>
      </c>
      <c r="Q2597" s="122" t="s">
        <v>322</v>
      </c>
      <c r="R2597" s="121" t="s">
        <v>4548</v>
      </c>
      <c r="S2597" s="120" t="s">
        <v>147</v>
      </c>
      <c r="T2597" s="120" t="s">
        <v>147</v>
      </c>
    </row>
    <row r="2598" spans="7:20" s="145" customFormat="1" hidden="1">
      <c r="G2598" s="152"/>
      <c r="M2598" s="114" t="s">
        <v>3544</v>
      </c>
      <c r="N2598" s="118">
        <v>1.4</v>
      </c>
      <c r="O2598" s="118">
        <v>7.4</v>
      </c>
      <c r="P2598" s="119">
        <f t="shared" si="43"/>
        <v>0</v>
      </c>
      <c r="Q2598" s="120" t="s">
        <v>147</v>
      </c>
      <c r="R2598" s="121" t="s">
        <v>4328</v>
      </c>
      <c r="S2598" s="120" t="s">
        <v>147</v>
      </c>
      <c r="T2598" s="120" t="s">
        <v>147</v>
      </c>
    </row>
    <row r="2599" spans="7:20" s="145" customFormat="1" hidden="1">
      <c r="G2599" s="152"/>
      <c r="M2599" s="114" t="s">
        <v>3688</v>
      </c>
      <c r="N2599" s="118">
        <v>1</v>
      </c>
      <c r="O2599" s="118">
        <v>3.7</v>
      </c>
      <c r="P2599" s="119">
        <f t="shared" si="43"/>
        <v>0</v>
      </c>
      <c r="Q2599" s="122" t="s">
        <v>606</v>
      </c>
      <c r="R2599" s="121" t="s">
        <v>4463</v>
      </c>
      <c r="S2599" s="120" t="s">
        <v>147</v>
      </c>
      <c r="T2599" s="120" t="s">
        <v>147</v>
      </c>
    </row>
    <row r="2600" spans="7:20" s="145" customFormat="1" hidden="1">
      <c r="G2600" s="152"/>
      <c r="M2600" s="114" t="s">
        <v>3689</v>
      </c>
      <c r="N2600" s="118">
        <v>3</v>
      </c>
      <c r="O2600" s="118">
        <v>17.899999999999999</v>
      </c>
      <c r="P2600" s="119">
        <f t="shared" si="43"/>
        <v>0</v>
      </c>
      <c r="Q2600" s="122" t="s">
        <v>418</v>
      </c>
      <c r="R2600" s="121" t="s">
        <v>4549</v>
      </c>
      <c r="S2600" s="120" t="s">
        <v>147</v>
      </c>
      <c r="T2600" s="120" t="s">
        <v>147</v>
      </c>
    </row>
    <row r="2601" spans="7:20" s="145" customFormat="1" hidden="1">
      <c r="G2601" s="152"/>
      <c r="M2601" s="114" t="s">
        <v>3690</v>
      </c>
      <c r="N2601" s="118">
        <v>8.1</v>
      </c>
      <c r="O2601" s="118">
        <v>17.2</v>
      </c>
      <c r="P2601" s="119">
        <f t="shared" si="43"/>
        <v>0</v>
      </c>
      <c r="Q2601" s="122" t="s">
        <v>3100</v>
      </c>
      <c r="R2601" s="121" t="s">
        <v>4537</v>
      </c>
      <c r="S2601" s="120" t="s">
        <v>147</v>
      </c>
      <c r="T2601" s="120" t="s">
        <v>147</v>
      </c>
    </row>
    <row r="2602" spans="7:20" s="145" customFormat="1" hidden="1">
      <c r="G2602" s="152"/>
      <c r="M2602" s="114" t="s">
        <v>3691</v>
      </c>
      <c r="N2602" s="118">
        <v>9.3000000000000007</v>
      </c>
      <c r="O2602" s="118">
        <v>5.3</v>
      </c>
      <c r="P2602" s="119">
        <f t="shared" si="43"/>
        <v>0</v>
      </c>
      <c r="Q2602" s="122" t="s">
        <v>285</v>
      </c>
      <c r="R2602" s="121" t="s">
        <v>3961</v>
      </c>
      <c r="S2602" s="120" t="s">
        <v>30</v>
      </c>
      <c r="T2602" s="120" t="s">
        <v>30</v>
      </c>
    </row>
    <row r="2603" spans="7:20" s="145" customFormat="1" hidden="1">
      <c r="G2603" s="152"/>
      <c r="M2603" s="114" t="s">
        <v>3692</v>
      </c>
      <c r="N2603" s="118">
        <v>6.6</v>
      </c>
      <c r="O2603" s="118">
        <v>20</v>
      </c>
      <c r="P2603" s="119">
        <f t="shared" si="43"/>
        <v>0</v>
      </c>
      <c r="Q2603" s="122" t="s">
        <v>2172</v>
      </c>
      <c r="R2603" s="121" t="s">
        <v>3972</v>
      </c>
      <c r="S2603" s="120" t="s">
        <v>30</v>
      </c>
      <c r="T2603" s="120" t="s">
        <v>30</v>
      </c>
    </row>
    <row r="2604" spans="7:20" s="145" customFormat="1" hidden="1">
      <c r="G2604" s="152"/>
      <c r="M2604" s="114" t="s">
        <v>3553</v>
      </c>
      <c r="N2604" s="118">
        <v>3.2</v>
      </c>
      <c r="O2604" s="118">
        <v>0.2</v>
      </c>
      <c r="P2604" s="119">
        <f t="shared" si="43"/>
        <v>0</v>
      </c>
      <c r="Q2604" s="122" t="s">
        <v>1619</v>
      </c>
      <c r="R2604" s="121" t="s">
        <v>4037</v>
      </c>
      <c r="S2604" s="120" t="s">
        <v>30</v>
      </c>
      <c r="T2604" s="120" t="s">
        <v>30</v>
      </c>
    </row>
    <row r="2605" spans="7:20" s="145" customFormat="1" hidden="1">
      <c r="G2605" s="152"/>
      <c r="M2605" s="114" t="s">
        <v>3694</v>
      </c>
      <c r="N2605" s="118">
        <v>2.6</v>
      </c>
      <c r="O2605" s="118">
        <v>0.2</v>
      </c>
      <c r="P2605" s="119">
        <f t="shared" si="43"/>
        <v>0</v>
      </c>
      <c r="Q2605" s="122" t="s">
        <v>476</v>
      </c>
      <c r="R2605" s="121" t="s">
        <v>4538</v>
      </c>
      <c r="S2605" s="120" t="s">
        <v>30</v>
      </c>
      <c r="T2605" s="120" t="s">
        <v>30</v>
      </c>
    </row>
    <row r="2606" spans="7:20" s="145" customFormat="1" hidden="1">
      <c r="G2606" s="152"/>
      <c r="M2606" s="114" t="s">
        <v>3695</v>
      </c>
      <c r="N2606" s="118">
        <v>24.3</v>
      </c>
      <c r="O2606" s="118">
        <v>13.8</v>
      </c>
      <c r="P2606" s="119">
        <f t="shared" si="43"/>
        <v>0</v>
      </c>
      <c r="Q2606" s="120" t="s">
        <v>141</v>
      </c>
      <c r="R2606" s="121" t="s">
        <v>3963</v>
      </c>
      <c r="S2606" s="120" t="s">
        <v>30</v>
      </c>
      <c r="T2606" s="120" t="s">
        <v>30</v>
      </c>
    </row>
    <row r="2607" spans="7:20" s="145" customFormat="1" hidden="1">
      <c r="G2607" s="152"/>
      <c r="M2607" s="114" t="s">
        <v>3696</v>
      </c>
      <c r="N2607" s="118">
        <v>3.1</v>
      </c>
      <c r="O2607" s="118">
        <v>0.5</v>
      </c>
      <c r="P2607" s="119">
        <f t="shared" si="43"/>
        <v>0</v>
      </c>
      <c r="Q2607" s="122" t="s">
        <v>166</v>
      </c>
      <c r="R2607" s="121" t="s">
        <v>4225</v>
      </c>
      <c r="S2607" s="120" t="s">
        <v>30</v>
      </c>
      <c r="T2607" s="120" t="s">
        <v>30</v>
      </c>
    </row>
    <row r="2608" spans="7:20" s="145" customFormat="1" hidden="1">
      <c r="G2608" s="152"/>
      <c r="M2608" s="114" t="s">
        <v>3697</v>
      </c>
      <c r="N2608" s="118">
        <v>2.2000000000000002</v>
      </c>
      <c r="O2608" s="118">
        <v>0.8</v>
      </c>
      <c r="P2608" s="119">
        <f t="shared" si="43"/>
        <v>0</v>
      </c>
      <c r="Q2608" s="122" t="s">
        <v>166</v>
      </c>
      <c r="R2608" s="121" t="s">
        <v>4296</v>
      </c>
      <c r="S2608" s="120" t="s">
        <v>30</v>
      </c>
      <c r="T2608" s="120" t="s">
        <v>30</v>
      </c>
    </row>
    <row r="2609" spans="7:20" s="145" customFormat="1" hidden="1">
      <c r="G2609" s="152"/>
      <c r="M2609" s="114" t="s">
        <v>3424</v>
      </c>
      <c r="N2609" s="118">
        <v>2.8</v>
      </c>
      <c r="O2609" s="118">
        <v>1.6</v>
      </c>
      <c r="P2609" s="119">
        <f t="shared" si="43"/>
        <v>0</v>
      </c>
      <c r="Q2609" s="122" t="s">
        <v>166</v>
      </c>
      <c r="R2609" s="121" t="s">
        <v>3772</v>
      </c>
      <c r="S2609" s="120" t="s">
        <v>30</v>
      </c>
      <c r="T2609" s="120" t="s">
        <v>30</v>
      </c>
    </row>
    <row r="2610" spans="7:20" s="145" customFormat="1" hidden="1">
      <c r="G2610" s="152"/>
      <c r="M2610" s="114" t="s">
        <v>3554</v>
      </c>
      <c r="N2610" s="120" t="s">
        <v>30</v>
      </c>
      <c r="O2610" s="120" t="s">
        <v>30</v>
      </c>
      <c r="P2610" s="119">
        <f t="shared" si="43"/>
        <v>0</v>
      </c>
      <c r="Q2610" s="122" t="s">
        <v>418</v>
      </c>
      <c r="R2610" s="121" t="s">
        <v>3949</v>
      </c>
      <c r="S2610" s="120" t="s">
        <v>30</v>
      </c>
      <c r="T2610" s="120" t="s">
        <v>30</v>
      </c>
    </row>
    <row r="2611" spans="7:20" s="145" customFormat="1" hidden="1">
      <c r="G2611" s="152"/>
      <c r="M2611" s="114" t="s">
        <v>3555</v>
      </c>
      <c r="N2611" s="118">
        <v>24.9</v>
      </c>
      <c r="O2611" s="118">
        <v>0</v>
      </c>
      <c r="P2611" s="119">
        <f t="shared" si="43"/>
        <v>0</v>
      </c>
      <c r="Q2611" s="120" t="s">
        <v>277</v>
      </c>
      <c r="R2611" s="121" t="s">
        <v>4318</v>
      </c>
      <c r="S2611" s="120" t="s">
        <v>30</v>
      </c>
      <c r="T2611" s="120" t="s">
        <v>30</v>
      </c>
    </row>
    <row r="2612" spans="7:20" s="145" customFormat="1" hidden="1">
      <c r="G2612" s="152"/>
      <c r="M2612" s="114" t="s">
        <v>3556</v>
      </c>
      <c r="N2612" s="118">
        <v>14.9</v>
      </c>
      <c r="O2612" s="118">
        <v>0</v>
      </c>
      <c r="P2612" s="119">
        <f t="shared" si="43"/>
        <v>0</v>
      </c>
      <c r="Q2612" s="120" t="s">
        <v>551</v>
      </c>
      <c r="R2612" s="121" t="s">
        <v>4453</v>
      </c>
      <c r="S2612" s="120" t="s">
        <v>30</v>
      </c>
      <c r="T2612" s="120" t="s">
        <v>30</v>
      </c>
    </row>
    <row r="2613" spans="7:20" s="145" customFormat="1" hidden="1">
      <c r="G2613" s="152"/>
      <c r="M2613" s="114" t="s">
        <v>3557</v>
      </c>
      <c r="N2613" s="118">
        <v>18.3</v>
      </c>
      <c r="O2613" s="118">
        <v>0</v>
      </c>
      <c r="P2613" s="119">
        <f t="shared" si="43"/>
        <v>0</v>
      </c>
      <c r="Q2613" s="122" t="s">
        <v>254</v>
      </c>
      <c r="R2613" s="121" t="s">
        <v>3942</v>
      </c>
      <c r="S2613" s="120" t="s">
        <v>30</v>
      </c>
      <c r="T2613" s="120" t="s">
        <v>30</v>
      </c>
    </row>
    <row r="2614" spans="7:20" s="145" customFormat="1" hidden="1">
      <c r="G2614" s="152"/>
      <c r="M2614" s="114" t="s">
        <v>3558</v>
      </c>
      <c r="N2614" s="118">
        <v>1.9</v>
      </c>
      <c r="O2614" s="118">
        <v>1.6</v>
      </c>
      <c r="P2614" s="119">
        <f t="shared" si="43"/>
        <v>0</v>
      </c>
      <c r="Q2614" s="122" t="s">
        <v>166</v>
      </c>
      <c r="R2614" s="121" t="s">
        <v>4037</v>
      </c>
      <c r="S2614" s="120" t="s">
        <v>30</v>
      </c>
      <c r="T2614" s="120" t="s">
        <v>30</v>
      </c>
    </row>
    <row r="2615" spans="7:20" s="145" customFormat="1" hidden="1">
      <c r="G2615" s="152"/>
      <c r="M2615" s="114" t="s">
        <v>3559</v>
      </c>
      <c r="N2615" s="118">
        <v>3</v>
      </c>
      <c r="O2615" s="118">
        <v>3.1</v>
      </c>
      <c r="P2615" s="119">
        <f t="shared" si="43"/>
        <v>0</v>
      </c>
      <c r="Q2615" s="122" t="s">
        <v>166</v>
      </c>
      <c r="R2615" s="121" t="s">
        <v>3952</v>
      </c>
      <c r="S2615" s="120" t="s">
        <v>30</v>
      </c>
      <c r="T2615" s="120" t="s">
        <v>30</v>
      </c>
    </row>
    <row r="2616" spans="7:20" s="145" customFormat="1" hidden="1">
      <c r="G2616" s="152"/>
      <c r="M2616" s="114" t="s">
        <v>3433</v>
      </c>
      <c r="N2616" s="118">
        <v>2</v>
      </c>
      <c r="O2616" s="118">
        <v>3</v>
      </c>
      <c r="P2616" s="119">
        <f t="shared" si="43"/>
        <v>0</v>
      </c>
      <c r="Q2616" s="122" t="s">
        <v>166</v>
      </c>
      <c r="R2616" s="121" t="s">
        <v>4041</v>
      </c>
      <c r="S2616" s="120" t="s">
        <v>30</v>
      </c>
      <c r="T2616" s="120" t="s">
        <v>30</v>
      </c>
    </row>
    <row r="2617" spans="7:20" s="145" customFormat="1" hidden="1">
      <c r="G2617" s="152"/>
      <c r="M2617" s="114" t="s">
        <v>3434</v>
      </c>
      <c r="N2617" s="118">
        <v>0.9</v>
      </c>
      <c r="O2617" s="118">
        <v>8.5</v>
      </c>
      <c r="P2617" s="119">
        <f t="shared" si="43"/>
        <v>0</v>
      </c>
      <c r="Q2617" s="120" t="s">
        <v>30</v>
      </c>
      <c r="R2617" s="121" t="s">
        <v>4289</v>
      </c>
      <c r="S2617" s="120" t="s">
        <v>30</v>
      </c>
      <c r="T2617" s="120" t="s">
        <v>30</v>
      </c>
    </row>
    <row r="2618" spans="7:20" s="145" customFormat="1" hidden="1">
      <c r="G2618" s="152"/>
      <c r="M2618" s="114" t="s">
        <v>3435</v>
      </c>
      <c r="N2618" s="118">
        <v>6.5</v>
      </c>
      <c r="O2618" s="118">
        <v>18.2</v>
      </c>
      <c r="P2618" s="119">
        <f t="shared" si="43"/>
        <v>0</v>
      </c>
      <c r="Q2618" s="122" t="s">
        <v>3436</v>
      </c>
      <c r="R2618" s="121" t="s">
        <v>4299</v>
      </c>
      <c r="S2618" s="120" t="s">
        <v>30</v>
      </c>
      <c r="T2618" s="120" t="s">
        <v>30</v>
      </c>
    </row>
    <row r="2619" spans="7:20" s="145" customFormat="1" hidden="1">
      <c r="G2619" s="152"/>
      <c r="M2619" s="114" t="s">
        <v>3322</v>
      </c>
      <c r="N2619" s="118">
        <v>1.1000000000000001</v>
      </c>
      <c r="O2619" s="118">
        <v>12.6</v>
      </c>
      <c r="P2619" s="119">
        <f t="shared" si="43"/>
        <v>0</v>
      </c>
      <c r="Q2619" s="120" t="s">
        <v>30</v>
      </c>
      <c r="R2619" s="121" t="s">
        <v>4224</v>
      </c>
      <c r="S2619" s="120" t="s">
        <v>30</v>
      </c>
      <c r="T2619" s="120" t="s">
        <v>30</v>
      </c>
    </row>
    <row r="2620" spans="7:20" s="145" customFormat="1" hidden="1">
      <c r="G2620" s="152"/>
      <c r="M2620" s="114" t="s">
        <v>3323</v>
      </c>
      <c r="N2620" s="118">
        <v>0.8</v>
      </c>
      <c r="O2620" s="118">
        <v>9</v>
      </c>
      <c r="P2620" s="119">
        <f t="shared" si="43"/>
        <v>0</v>
      </c>
      <c r="Q2620" s="120" t="s">
        <v>30</v>
      </c>
      <c r="R2620" s="121" t="s">
        <v>4553</v>
      </c>
      <c r="S2620" s="120" t="s">
        <v>30</v>
      </c>
      <c r="T2620" s="120" t="s">
        <v>30</v>
      </c>
    </row>
    <row r="2621" spans="7:20" s="145" customFormat="1" hidden="1">
      <c r="G2621" s="152"/>
      <c r="M2621" s="114" t="s">
        <v>3211</v>
      </c>
      <c r="N2621" s="118">
        <v>0.9</v>
      </c>
      <c r="O2621" s="118">
        <v>7.4</v>
      </c>
      <c r="P2621" s="119">
        <f t="shared" si="43"/>
        <v>0</v>
      </c>
      <c r="Q2621" s="120" t="s">
        <v>30</v>
      </c>
      <c r="R2621" s="121" t="s">
        <v>4036</v>
      </c>
      <c r="S2621" s="120" t="s">
        <v>30</v>
      </c>
      <c r="T2621" s="120" t="s">
        <v>30</v>
      </c>
    </row>
    <row r="2622" spans="7:20" s="145" customFormat="1" hidden="1">
      <c r="G2622" s="152"/>
      <c r="M2622" s="114" t="s">
        <v>3212</v>
      </c>
      <c r="N2622" s="118">
        <v>1.1000000000000001</v>
      </c>
      <c r="O2622" s="118">
        <v>8.3000000000000007</v>
      </c>
      <c r="P2622" s="119">
        <f t="shared" si="43"/>
        <v>0</v>
      </c>
      <c r="Q2622" s="120" t="s">
        <v>30</v>
      </c>
      <c r="R2622" s="121" t="s">
        <v>3956</v>
      </c>
      <c r="S2622" s="120" t="s">
        <v>30</v>
      </c>
      <c r="T2622" s="120" t="s">
        <v>30</v>
      </c>
    </row>
    <row r="2623" spans="7:20" s="145" customFormat="1" hidden="1">
      <c r="G2623" s="152"/>
      <c r="M2623" s="114" t="s">
        <v>3213</v>
      </c>
      <c r="N2623" s="118">
        <v>0.7</v>
      </c>
      <c r="O2623" s="118">
        <v>4.3</v>
      </c>
      <c r="P2623" s="119">
        <f t="shared" si="43"/>
        <v>0</v>
      </c>
      <c r="Q2623" s="122" t="s">
        <v>166</v>
      </c>
      <c r="R2623" s="121" t="s">
        <v>4041</v>
      </c>
      <c r="S2623" s="120" t="s">
        <v>30</v>
      </c>
      <c r="T2623" s="122" t="s">
        <v>166</v>
      </c>
    </row>
    <row r="2624" spans="7:20" s="145" customFormat="1" hidden="1">
      <c r="G2624" s="152"/>
      <c r="M2624" s="114" t="s">
        <v>3214</v>
      </c>
      <c r="N2624" s="118">
        <v>0.6</v>
      </c>
      <c r="O2624" s="118">
        <v>4.5999999999999996</v>
      </c>
      <c r="P2624" s="119">
        <f t="shared" si="43"/>
        <v>0</v>
      </c>
      <c r="Q2624" s="122" t="s">
        <v>166</v>
      </c>
      <c r="R2624" s="121" t="s">
        <v>3778</v>
      </c>
      <c r="S2624" s="120" t="s">
        <v>30</v>
      </c>
      <c r="T2624" s="122" t="s">
        <v>166</v>
      </c>
    </row>
    <row r="2625" spans="7:20" s="145" customFormat="1" hidden="1">
      <c r="G2625" s="152"/>
      <c r="M2625" s="114" t="s">
        <v>3215</v>
      </c>
      <c r="N2625" s="118">
        <v>63.3</v>
      </c>
      <c r="O2625" s="120">
        <v>4.8</v>
      </c>
      <c r="P2625" s="119">
        <f t="shared" si="43"/>
        <v>0</v>
      </c>
      <c r="Q2625" s="120" t="s">
        <v>377</v>
      </c>
      <c r="R2625" s="121" t="s">
        <v>4400</v>
      </c>
      <c r="S2625" s="120" t="s">
        <v>30</v>
      </c>
      <c r="T2625" s="122" t="s">
        <v>166</v>
      </c>
    </row>
    <row r="2626" spans="7:20" s="145" customFormat="1" hidden="1">
      <c r="G2626" s="152"/>
      <c r="M2626" s="114" t="s">
        <v>3216</v>
      </c>
      <c r="N2626" s="118">
        <v>15.4</v>
      </c>
      <c r="O2626" s="120">
        <v>1.2</v>
      </c>
      <c r="P2626" s="119">
        <f t="shared" si="43"/>
        <v>0</v>
      </c>
      <c r="Q2626" s="122" t="s">
        <v>468</v>
      </c>
      <c r="R2626" s="121" t="s">
        <v>4555</v>
      </c>
      <c r="S2626" s="120" t="s">
        <v>30</v>
      </c>
      <c r="T2626" s="120" t="s">
        <v>30</v>
      </c>
    </row>
    <row r="2627" spans="7:20" s="145" customFormat="1" hidden="1">
      <c r="G2627" s="152"/>
      <c r="M2627" s="114" t="s">
        <v>3217</v>
      </c>
      <c r="N2627" s="118">
        <v>0.5</v>
      </c>
      <c r="O2627" s="118">
        <v>7.3</v>
      </c>
      <c r="P2627" s="119">
        <f t="shared" si="43"/>
        <v>0</v>
      </c>
      <c r="Q2627" s="122" t="s">
        <v>166</v>
      </c>
      <c r="R2627" s="121" t="s">
        <v>4036</v>
      </c>
      <c r="S2627" s="120" t="s">
        <v>30</v>
      </c>
      <c r="T2627" s="120" t="s">
        <v>30</v>
      </c>
    </row>
    <row r="2628" spans="7:20" s="145" customFormat="1" hidden="1">
      <c r="G2628" s="152"/>
      <c r="M2628" s="114" t="s">
        <v>3444</v>
      </c>
      <c r="N2628" s="118">
        <v>10.7</v>
      </c>
      <c r="O2628" s="118">
        <v>18.600000000000001</v>
      </c>
      <c r="P2628" s="119">
        <f t="shared" si="43"/>
        <v>0</v>
      </c>
      <c r="Q2628" s="122" t="s">
        <v>3445</v>
      </c>
      <c r="R2628" s="121" t="s">
        <v>4033</v>
      </c>
      <c r="S2628" s="120" t="s">
        <v>30</v>
      </c>
      <c r="T2628" s="120" t="s">
        <v>30</v>
      </c>
    </row>
    <row r="2629" spans="7:20" s="145" customFormat="1" hidden="1">
      <c r="G2629" s="152"/>
      <c r="M2629" s="114" t="s">
        <v>3579</v>
      </c>
      <c r="N2629" s="118">
        <v>11.9</v>
      </c>
      <c r="O2629" s="118">
        <v>4.8</v>
      </c>
      <c r="P2629" s="119">
        <f t="shared" si="43"/>
        <v>0</v>
      </c>
      <c r="Q2629" s="122" t="s">
        <v>3233</v>
      </c>
      <c r="R2629" s="121" t="s">
        <v>3910</v>
      </c>
      <c r="S2629" s="120" t="s">
        <v>30</v>
      </c>
      <c r="T2629" s="120" t="s">
        <v>30</v>
      </c>
    </row>
    <row r="2630" spans="7:20" s="145" customFormat="1" hidden="1">
      <c r="G2630" s="152"/>
      <c r="M2630" s="114" t="s">
        <v>3580</v>
      </c>
      <c r="N2630" s="118">
        <v>12.2</v>
      </c>
      <c r="O2630" s="118">
        <v>4.8</v>
      </c>
      <c r="P2630" s="119">
        <f t="shared" si="43"/>
        <v>0</v>
      </c>
      <c r="Q2630" s="122" t="s">
        <v>322</v>
      </c>
      <c r="R2630" s="121" t="s">
        <v>4300</v>
      </c>
      <c r="S2630" s="120" t="s">
        <v>30</v>
      </c>
      <c r="T2630" s="120" t="s">
        <v>30</v>
      </c>
    </row>
    <row r="2631" spans="7:20" s="145" customFormat="1" hidden="1">
      <c r="G2631" s="152"/>
      <c r="M2631" s="114" t="s">
        <v>3583</v>
      </c>
      <c r="N2631" s="118">
        <v>10.1</v>
      </c>
      <c r="O2631" s="118">
        <v>16.2</v>
      </c>
      <c r="P2631" s="119">
        <f t="shared" si="43"/>
        <v>0</v>
      </c>
      <c r="Q2631" s="122" t="s">
        <v>2363</v>
      </c>
      <c r="R2631" s="121" t="s">
        <v>3784</v>
      </c>
      <c r="S2631" s="120" t="s">
        <v>30</v>
      </c>
      <c r="T2631" s="122" t="s">
        <v>166</v>
      </c>
    </row>
    <row r="2632" spans="7:20" s="145" customFormat="1" hidden="1">
      <c r="G2632" s="152"/>
      <c r="M2632" s="114" t="s">
        <v>3584</v>
      </c>
      <c r="N2632" s="118">
        <v>7.3</v>
      </c>
      <c r="O2632" s="118">
        <v>9.4</v>
      </c>
      <c r="P2632" s="119">
        <f t="shared" si="43"/>
        <v>0</v>
      </c>
      <c r="Q2632" s="122" t="s">
        <v>2050</v>
      </c>
      <c r="R2632" s="121" t="s">
        <v>3783</v>
      </c>
      <c r="S2632" s="120" t="s">
        <v>30</v>
      </c>
      <c r="T2632" s="122" t="s">
        <v>343</v>
      </c>
    </row>
    <row r="2633" spans="7:20" s="145" customFormat="1" hidden="1">
      <c r="G2633" s="152"/>
      <c r="M2633" s="114" t="s">
        <v>3585</v>
      </c>
      <c r="N2633" s="118">
        <v>7.6</v>
      </c>
      <c r="O2633" s="118">
        <v>8.6</v>
      </c>
      <c r="P2633" s="119">
        <f t="shared" si="43"/>
        <v>0</v>
      </c>
      <c r="Q2633" s="122" t="s">
        <v>3586</v>
      </c>
      <c r="R2633" s="121" t="s">
        <v>3774</v>
      </c>
      <c r="S2633" s="120" t="s">
        <v>30</v>
      </c>
      <c r="T2633" s="122" t="s">
        <v>343</v>
      </c>
    </row>
    <row r="2634" spans="7:20" s="145" customFormat="1" hidden="1">
      <c r="G2634" s="152"/>
      <c r="M2634" s="114" t="s">
        <v>3587</v>
      </c>
      <c r="N2634" s="118">
        <v>10.5</v>
      </c>
      <c r="O2634" s="118">
        <v>2.7</v>
      </c>
      <c r="P2634" s="119">
        <f t="shared" ref="P2634:P2697" si="44">SUM(S2634:T2634)</f>
        <v>0</v>
      </c>
      <c r="Q2634" s="122" t="s">
        <v>566</v>
      </c>
      <c r="R2634" s="121" t="s">
        <v>3891</v>
      </c>
      <c r="S2634" s="120" t="s">
        <v>30</v>
      </c>
      <c r="T2634" s="122" t="s">
        <v>172</v>
      </c>
    </row>
    <row r="2635" spans="7:20" s="145" customFormat="1" hidden="1">
      <c r="G2635" s="152"/>
      <c r="M2635" s="114" t="s">
        <v>3588</v>
      </c>
      <c r="N2635" s="118">
        <v>16.8</v>
      </c>
      <c r="O2635" s="120" t="s">
        <v>147</v>
      </c>
      <c r="P2635" s="119">
        <f t="shared" si="44"/>
        <v>0</v>
      </c>
      <c r="Q2635" s="122" t="s">
        <v>3589</v>
      </c>
      <c r="R2635" s="120" t="s">
        <v>147</v>
      </c>
      <c r="S2635" s="120" t="s">
        <v>30</v>
      </c>
      <c r="T2635" s="120" t="s">
        <v>476</v>
      </c>
    </row>
    <row r="2636" spans="7:20" s="145" customFormat="1" hidden="1">
      <c r="G2636" s="152"/>
      <c r="M2636" s="114" t="s">
        <v>3457</v>
      </c>
      <c r="N2636" s="118">
        <v>15.4</v>
      </c>
      <c r="O2636" s="118" t="s">
        <v>147</v>
      </c>
      <c r="P2636" s="119">
        <f t="shared" si="44"/>
        <v>0</v>
      </c>
      <c r="Q2636" s="120" t="s">
        <v>147</v>
      </c>
      <c r="R2636" s="121" t="s">
        <v>147</v>
      </c>
      <c r="S2636" s="120" t="s">
        <v>30</v>
      </c>
      <c r="T2636" s="120" t="s">
        <v>30</v>
      </c>
    </row>
    <row r="2637" spans="7:20" s="145" customFormat="1" hidden="1">
      <c r="G2637" s="152"/>
      <c r="M2637" s="114" t="s">
        <v>3455</v>
      </c>
      <c r="N2637" s="118">
        <v>0.5</v>
      </c>
      <c r="O2637" s="120" t="s">
        <v>147</v>
      </c>
      <c r="P2637" s="119">
        <f t="shared" si="44"/>
        <v>0</v>
      </c>
      <c r="Q2637" s="120" t="s">
        <v>147</v>
      </c>
      <c r="R2637" s="120" t="s">
        <v>147</v>
      </c>
      <c r="S2637" s="120" t="s">
        <v>30</v>
      </c>
      <c r="T2637" s="122" t="s">
        <v>166</v>
      </c>
    </row>
    <row r="2638" spans="7:20" s="145" customFormat="1" hidden="1">
      <c r="G2638" s="152"/>
      <c r="M2638" s="114" t="s">
        <v>3456</v>
      </c>
      <c r="N2638" s="118">
        <v>13.5</v>
      </c>
      <c r="O2638" s="118" t="s">
        <v>147</v>
      </c>
      <c r="P2638" s="119">
        <f t="shared" si="44"/>
        <v>0</v>
      </c>
      <c r="Q2638" s="120" t="s">
        <v>147</v>
      </c>
      <c r="R2638" s="121" t="s">
        <v>147</v>
      </c>
      <c r="S2638" s="120" t="s">
        <v>30</v>
      </c>
      <c r="T2638" s="120" t="s">
        <v>30</v>
      </c>
    </row>
    <row r="2639" spans="7:20" s="145" customFormat="1" hidden="1">
      <c r="G2639" s="152"/>
      <c r="M2639" s="114" t="s">
        <v>3338</v>
      </c>
      <c r="N2639" s="118">
        <v>6.7</v>
      </c>
      <c r="O2639" s="118">
        <v>27.8</v>
      </c>
      <c r="P2639" s="119">
        <f t="shared" si="44"/>
        <v>0</v>
      </c>
      <c r="Q2639" s="122" t="s">
        <v>330</v>
      </c>
      <c r="R2639" s="121" t="s">
        <v>4260</v>
      </c>
      <c r="S2639" s="120" t="s">
        <v>30</v>
      </c>
      <c r="T2639" s="122" t="s">
        <v>166</v>
      </c>
    </row>
    <row r="2640" spans="7:20" s="145" customFormat="1" hidden="1">
      <c r="G2640" s="152"/>
      <c r="M2640" s="114" t="s">
        <v>3339</v>
      </c>
      <c r="N2640" s="118">
        <v>2.2999999999999998</v>
      </c>
      <c r="O2640" s="118">
        <v>0.2</v>
      </c>
      <c r="P2640" s="119">
        <f t="shared" si="44"/>
        <v>0</v>
      </c>
      <c r="Q2640" s="120" t="s">
        <v>166</v>
      </c>
      <c r="R2640" s="121">
        <v>12</v>
      </c>
      <c r="S2640" s="120" t="s">
        <v>30</v>
      </c>
      <c r="T2640" s="120" t="s">
        <v>30</v>
      </c>
    </row>
    <row r="2641" spans="7:20" s="145" customFormat="1" hidden="1">
      <c r="G2641" s="152"/>
      <c r="M2641" s="114" t="s">
        <v>3340</v>
      </c>
      <c r="N2641" s="118">
        <v>0.4</v>
      </c>
      <c r="O2641" s="118">
        <v>3.2</v>
      </c>
      <c r="P2641" s="119">
        <f t="shared" si="44"/>
        <v>0</v>
      </c>
      <c r="Q2641" s="120" t="s">
        <v>30</v>
      </c>
      <c r="R2641" s="121" t="s">
        <v>4548</v>
      </c>
      <c r="S2641" s="120" t="s">
        <v>30</v>
      </c>
      <c r="T2641" s="120" t="s">
        <v>30</v>
      </c>
    </row>
    <row r="2642" spans="7:20" s="145" customFormat="1" hidden="1">
      <c r="G2642" s="152"/>
      <c r="M2642" s="114" t="s">
        <v>3345</v>
      </c>
      <c r="N2642" s="118">
        <v>0.6</v>
      </c>
      <c r="O2642" s="118">
        <v>6.1</v>
      </c>
      <c r="P2642" s="119">
        <f t="shared" si="44"/>
        <v>0</v>
      </c>
      <c r="Q2642" s="120" t="s">
        <v>51</v>
      </c>
      <c r="R2642" s="121" t="s">
        <v>3951</v>
      </c>
      <c r="S2642" s="120" t="s">
        <v>30</v>
      </c>
      <c r="T2642" s="120" t="s">
        <v>30</v>
      </c>
    </row>
    <row r="2643" spans="7:20" s="145" customFormat="1" hidden="1">
      <c r="G2643" s="152"/>
      <c r="M2643" s="114" t="s">
        <v>3346</v>
      </c>
      <c r="N2643" s="118">
        <v>2.7</v>
      </c>
      <c r="O2643" s="118">
        <v>29.1</v>
      </c>
      <c r="P2643" s="119">
        <f t="shared" si="44"/>
        <v>0</v>
      </c>
      <c r="Q2643" s="122" t="s">
        <v>3347</v>
      </c>
      <c r="R2643" s="121" t="s">
        <v>4479</v>
      </c>
      <c r="S2643" s="120" t="s">
        <v>30</v>
      </c>
      <c r="T2643" s="120" t="s">
        <v>30</v>
      </c>
    </row>
    <row r="2644" spans="7:20" s="145" customFormat="1" hidden="1">
      <c r="G2644" s="152"/>
      <c r="M2644" s="114" t="s">
        <v>3348</v>
      </c>
      <c r="N2644" s="118">
        <v>9.9</v>
      </c>
      <c r="O2644" s="118">
        <v>67.2</v>
      </c>
      <c r="P2644" s="119">
        <f t="shared" si="44"/>
        <v>0</v>
      </c>
      <c r="Q2644" s="122" t="s">
        <v>404</v>
      </c>
      <c r="R2644" s="121" t="s">
        <v>4342</v>
      </c>
      <c r="S2644" s="120" t="s">
        <v>30</v>
      </c>
      <c r="T2644" s="120" t="s">
        <v>30</v>
      </c>
    </row>
    <row r="2645" spans="7:20" s="145" customFormat="1" hidden="1">
      <c r="G2645" s="152"/>
      <c r="M2645" s="114" t="s">
        <v>3349</v>
      </c>
      <c r="N2645" s="118">
        <v>2.8</v>
      </c>
      <c r="O2645" s="118">
        <v>19.3</v>
      </c>
      <c r="P2645" s="119">
        <f t="shared" si="44"/>
        <v>0</v>
      </c>
      <c r="Q2645" s="122" t="s">
        <v>728</v>
      </c>
      <c r="R2645" s="121" t="s">
        <v>3967</v>
      </c>
      <c r="S2645" s="120" t="s">
        <v>30</v>
      </c>
      <c r="T2645" s="120" t="s">
        <v>30</v>
      </c>
    </row>
    <row r="2646" spans="7:20" s="145" customFormat="1" hidden="1">
      <c r="G2646" s="152"/>
      <c r="M2646" s="114" t="s">
        <v>3350</v>
      </c>
      <c r="N2646" s="118">
        <v>5.6</v>
      </c>
      <c r="O2646" s="118">
        <v>29.4</v>
      </c>
      <c r="P2646" s="119">
        <f t="shared" si="44"/>
        <v>0</v>
      </c>
      <c r="Q2646" s="122" t="s">
        <v>782</v>
      </c>
      <c r="R2646" s="121" t="s">
        <v>4126</v>
      </c>
      <c r="S2646" s="120" t="s">
        <v>30</v>
      </c>
      <c r="T2646" s="120" t="s">
        <v>30</v>
      </c>
    </row>
    <row r="2647" spans="7:20" s="145" customFormat="1" hidden="1">
      <c r="G2647" s="152"/>
      <c r="M2647" s="114" t="s">
        <v>3351</v>
      </c>
      <c r="N2647" s="120" t="s">
        <v>30</v>
      </c>
      <c r="O2647" s="118">
        <v>12.1</v>
      </c>
      <c r="P2647" s="119">
        <f t="shared" si="44"/>
        <v>0</v>
      </c>
      <c r="Q2647" s="122" t="s">
        <v>3352</v>
      </c>
      <c r="R2647" s="121" t="s">
        <v>4487</v>
      </c>
      <c r="S2647" s="120" t="s">
        <v>30</v>
      </c>
      <c r="T2647" s="120" t="s">
        <v>30</v>
      </c>
    </row>
    <row r="2648" spans="7:20" s="145" customFormat="1" hidden="1">
      <c r="G2648" s="152"/>
      <c r="M2648" s="114" t="s">
        <v>3603</v>
      </c>
      <c r="N2648" s="118">
        <v>2.5</v>
      </c>
      <c r="O2648" s="118">
        <v>31.1</v>
      </c>
      <c r="P2648" s="119">
        <f t="shared" si="44"/>
        <v>0</v>
      </c>
      <c r="Q2648" s="122" t="s">
        <v>3604</v>
      </c>
      <c r="R2648" s="121" t="s">
        <v>4488</v>
      </c>
      <c r="S2648" s="120" t="s">
        <v>30</v>
      </c>
      <c r="T2648" s="120" t="s">
        <v>30</v>
      </c>
    </row>
    <row r="2649" spans="7:20" s="145" customFormat="1" hidden="1">
      <c r="G2649" s="152"/>
      <c r="M2649" s="114" t="s">
        <v>3605</v>
      </c>
      <c r="N2649" s="118">
        <v>1.6</v>
      </c>
      <c r="O2649" s="120">
        <v>16.100000000000001</v>
      </c>
      <c r="P2649" s="119">
        <f t="shared" si="44"/>
        <v>0</v>
      </c>
      <c r="Q2649" s="120" t="s">
        <v>147</v>
      </c>
      <c r="R2649" s="120" t="s">
        <v>4550</v>
      </c>
      <c r="S2649" s="120" t="s">
        <v>30</v>
      </c>
      <c r="T2649" s="120" t="s">
        <v>30</v>
      </c>
    </row>
    <row r="2650" spans="7:20" s="145" customFormat="1" hidden="1">
      <c r="G2650" s="152"/>
      <c r="M2650" s="114" t="s">
        <v>3606</v>
      </c>
      <c r="N2650" s="118">
        <v>0.1</v>
      </c>
      <c r="O2650" s="118">
        <v>101.3</v>
      </c>
      <c r="P2650" s="119">
        <f t="shared" si="44"/>
        <v>0</v>
      </c>
      <c r="Q2650" s="122" t="s">
        <v>418</v>
      </c>
      <c r="R2650" s="121" t="s">
        <v>4326</v>
      </c>
      <c r="S2650" s="120" t="s">
        <v>30</v>
      </c>
      <c r="T2650" s="120" t="s">
        <v>30</v>
      </c>
    </row>
    <row r="2651" spans="7:20" s="145" customFormat="1" hidden="1">
      <c r="G2651" s="152"/>
      <c r="M2651" s="114" t="s">
        <v>3607</v>
      </c>
      <c r="N2651" s="118">
        <v>0.5</v>
      </c>
      <c r="O2651" s="118">
        <v>104.5</v>
      </c>
      <c r="P2651" s="119">
        <f t="shared" si="44"/>
        <v>0</v>
      </c>
      <c r="Q2651" s="122" t="s">
        <v>418</v>
      </c>
      <c r="R2651" s="121" t="s">
        <v>4393</v>
      </c>
      <c r="S2651" s="120" t="s">
        <v>30</v>
      </c>
      <c r="T2651" s="120" t="s">
        <v>30</v>
      </c>
    </row>
    <row r="2652" spans="7:20" s="145" customFormat="1" hidden="1">
      <c r="G2652" s="152"/>
      <c r="M2652" s="114" t="s">
        <v>3608</v>
      </c>
      <c r="N2652" s="120" t="s">
        <v>30</v>
      </c>
      <c r="O2652" s="118">
        <v>104.9</v>
      </c>
      <c r="P2652" s="119">
        <f t="shared" si="44"/>
        <v>0</v>
      </c>
      <c r="Q2652" s="122" t="s">
        <v>418</v>
      </c>
      <c r="R2652" s="121" t="s">
        <v>4522</v>
      </c>
      <c r="S2652" s="120" t="s">
        <v>30</v>
      </c>
      <c r="T2652" s="122" t="s">
        <v>166</v>
      </c>
    </row>
    <row r="2653" spans="7:20" s="145" customFormat="1" hidden="1">
      <c r="G2653" s="152"/>
      <c r="M2653" s="114" t="s">
        <v>3609</v>
      </c>
      <c r="N2653" s="120" t="s">
        <v>30</v>
      </c>
      <c r="O2653" s="118">
        <v>105</v>
      </c>
      <c r="P2653" s="119">
        <f t="shared" si="44"/>
        <v>0</v>
      </c>
      <c r="Q2653" s="122" t="s">
        <v>418</v>
      </c>
      <c r="R2653" s="121" t="s">
        <v>4393</v>
      </c>
      <c r="S2653" s="120" t="s">
        <v>30</v>
      </c>
      <c r="T2653" s="120" t="s">
        <v>30</v>
      </c>
    </row>
    <row r="2654" spans="7:20" s="145" customFormat="1" hidden="1">
      <c r="G2654" s="152"/>
      <c r="M2654" s="114" t="s">
        <v>3610</v>
      </c>
      <c r="N2654" s="118">
        <v>2.7</v>
      </c>
      <c r="O2654" s="118">
        <v>69.400000000000006</v>
      </c>
      <c r="P2654" s="119">
        <f t="shared" si="44"/>
        <v>0</v>
      </c>
      <c r="Q2654" s="120" t="s">
        <v>147</v>
      </c>
      <c r="R2654" s="121" t="s">
        <v>4221</v>
      </c>
      <c r="S2654" s="120" t="s">
        <v>30</v>
      </c>
      <c r="T2654" s="120" t="s">
        <v>30</v>
      </c>
    </row>
    <row r="2655" spans="7:20" s="145" customFormat="1" hidden="1">
      <c r="G2655" s="152"/>
      <c r="M2655" s="114" t="s">
        <v>3611</v>
      </c>
      <c r="N2655" s="118">
        <v>19.8</v>
      </c>
      <c r="O2655" s="118">
        <v>18.600000000000001</v>
      </c>
      <c r="P2655" s="119">
        <f t="shared" si="44"/>
        <v>0</v>
      </c>
      <c r="Q2655" s="122" t="s">
        <v>3612</v>
      </c>
      <c r="R2655" s="121" t="s">
        <v>4489</v>
      </c>
      <c r="S2655" s="120" t="s">
        <v>30</v>
      </c>
      <c r="T2655" s="120" t="s">
        <v>30</v>
      </c>
    </row>
    <row r="2656" spans="7:20" s="145" customFormat="1" hidden="1">
      <c r="G2656" s="152"/>
      <c r="M2656" s="114" t="s">
        <v>3613</v>
      </c>
      <c r="N2656" s="118">
        <v>20.5</v>
      </c>
      <c r="O2656" s="118">
        <v>19.3</v>
      </c>
      <c r="P2656" s="119">
        <f t="shared" si="44"/>
        <v>0</v>
      </c>
      <c r="Q2656" s="122" t="s">
        <v>245</v>
      </c>
      <c r="R2656" s="121" t="s">
        <v>4520</v>
      </c>
      <c r="S2656" s="120" t="s">
        <v>30</v>
      </c>
      <c r="T2656" s="120" t="s">
        <v>30</v>
      </c>
    </row>
    <row r="2657" spans="7:20" s="145" customFormat="1" hidden="1">
      <c r="G2657" s="152"/>
      <c r="M2657" s="114" t="s">
        <v>3614</v>
      </c>
      <c r="N2657" s="118">
        <v>8.6999999999999993</v>
      </c>
      <c r="O2657" s="118">
        <v>25.2</v>
      </c>
      <c r="P2657" s="119">
        <f t="shared" si="44"/>
        <v>0</v>
      </c>
      <c r="Q2657" s="122" t="s">
        <v>450</v>
      </c>
      <c r="R2657" s="121" t="s">
        <v>4026</v>
      </c>
      <c r="S2657" s="120" t="s">
        <v>30</v>
      </c>
      <c r="T2657" s="120" t="s">
        <v>30</v>
      </c>
    </row>
    <row r="2658" spans="7:20" s="145" customFormat="1" hidden="1">
      <c r="G2658" s="152"/>
      <c r="M2658" s="114" t="s">
        <v>3615</v>
      </c>
      <c r="N2658" s="118">
        <v>8.4</v>
      </c>
      <c r="O2658" s="118">
        <v>30.3</v>
      </c>
      <c r="P2658" s="119">
        <f t="shared" si="44"/>
        <v>0</v>
      </c>
      <c r="Q2658" s="122" t="s">
        <v>1624</v>
      </c>
      <c r="R2658" s="121" t="s">
        <v>4467</v>
      </c>
      <c r="S2658" s="120" t="s">
        <v>30</v>
      </c>
      <c r="T2658" s="120" t="s">
        <v>30</v>
      </c>
    </row>
    <row r="2659" spans="7:20" s="145" customFormat="1" hidden="1">
      <c r="G2659" s="152"/>
      <c r="M2659" s="114" t="s">
        <v>3755</v>
      </c>
      <c r="N2659" s="118">
        <v>3.4</v>
      </c>
      <c r="O2659" s="118">
        <v>32.799999999999997</v>
      </c>
      <c r="P2659" s="119">
        <f t="shared" si="44"/>
        <v>0</v>
      </c>
      <c r="Q2659" s="120" t="s">
        <v>147</v>
      </c>
      <c r="R2659" s="121" t="s">
        <v>4277</v>
      </c>
      <c r="S2659" s="120" t="s">
        <v>30</v>
      </c>
      <c r="T2659" s="120" t="s">
        <v>30</v>
      </c>
    </row>
    <row r="2660" spans="7:20" s="145" customFormat="1" hidden="1">
      <c r="G2660" s="152"/>
      <c r="M2660" s="114" t="s">
        <v>3756</v>
      </c>
      <c r="N2660" s="118">
        <v>0.3</v>
      </c>
      <c r="O2660" s="118">
        <v>2.2999999999999998</v>
      </c>
      <c r="P2660" s="119">
        <f t="shared" si="44"/>
        <v>0</v>
      </c>
      <c r="Q2660" s="120" t="s">
        <v>30</v>
      </c>
      <c r="R2660" s="121" t="s">
        <v>4294</v>
      </c>
      <c r="S2660" s="120" t="s">
        <v>30</v>
      </c>
      <c r="T2660" s="120" t="s">
        <v>30</v>
      </c>
    </row>
    <row r="2661" spans="7:20" s="145" customFormat="1" hidden="1">
      <c r="G2661" s="152"/>
      <c r="M2661" s="114" t="s">
        <v>3757</v>
      </c>
      <c r="N2661" s="118">
        <v>0.7</v>
      </c>
      <c r="O2661" s="118">
        <v>5</v>
      </c>
      <c r="P2661" s="119">
        <f t="shared" si="44"/>
        <v>0</v>
      </c>
      <c r="Q2661" s="120" t="s">
        <v>30</v>
      </c>
      <c r="R2661" s="121" t="s">
        <v>4540</v>
      </c>
      <c r="S2661" s="120" t="s">
        <v>30</v>
      </c>
      <c r="T2661" s="120" t="s">
        <v>30</v>
      </c>
    </row>
    <row r="2662" spans="7:20" s="145" customFormat="1" hidden="1">
      <c r="G2662" s="152"/>
      <c r="M2662" s="114" t="s">
        <v>3758</v>
      </c>
      <c r="N2662" s="118">
        <v>7.6</v>
      </c>
      <c r="O2662" s="118">
        <v>19.7</v>
      </c>
      <c r="P2662" s="119">
        <f t="shared" si="44"/>
        <v>0</v>
      </c>
      <c r="Q2662" s="122" t="s">
        <v>3277</v>
      </c>
      <c r="R2662" s="121" t="s">
        <v>4278</v>
      </c>
      <c r="S2662" s="120" t="s">
        <v>30</v>
      </c>
      <c r="T2662" s="120" t="s">
        <v>30</v>
      </c>
    </row>
    <row r="2663" spans="7:20" s="145" customFormat="1" hidden="1">
      <c r="G2663" s="152"/>
      <c r="M2663" s="114" t="s">
        <v>3759</v>
      </c>
      <c r="N2663" s="118">
        <v>7.8</v>
      </c>
      <c r="O2663" s="118">
        <v>22.4</v>
      </c>
      <c r="P2663" s="119">
        <f t="shared" si="44"/>
        <v>0</v>
      </c>
      <c r="Q2663" s="122" t="s">
        <v>3451</v>
      </c>
      <c r="R2663" s="121" t="s">
        <v>4391</v>
      </c>
      <c r="S2663" s="120" t="s">
        <v>30</v>
      </c>
      <c r="T2663" s="120" t="s">
        <v>30</v>
      </c>
    </row>
    <row r="2664" spans="7:20" s="145" customFormat="1" hidden="1">
      <c r="G2664" s="152"/>
      <c r="M2664" s="114" t="s">
        <v>3760</v>
      </c>
      <c r="N2664" s="118">
        <v>12.7</v>
      </c>
      <c r="O2664" s="118">
        <v>11.6</v>
      </c>
      <c r="P2664" s="119">
        <f t="shared" si="44"/>
        <v>0</v>
      </c>
      <c r="Q2664" s="122" t="s">
        <v>3626</v>
      </c>
      <c r="R2664" s="121" t="s">
        <v>3936</v>
      </c>
      <c r="S2664" s="120" t="s">
        <v>30</v>
      </c>
      <c r="T2664" s="120" t="s">
        <v>30</v>
      </c>
    </row>
    <row r="2665" spans="7:20" s="145" customFormat="1" hidden="1">
      <c r="G2665" s="152"/>
      <c r="M2665" s="114" t="s">
        <v>3627</v>
      </c>
      <c r="N2665" s="118">
        <v>3.4</v>
      </c>
      <c r="O2665" s="118">
        <v>23.3</v>
      </c>
      <c r="P2665" s="119">
        <f t="shared" si="44"/>
        <v>0</v>
      </c>
      <c r="Q2665" s="122" t="s">
        <v>3335</v>
      </c>
      <c r="R2665" s="121" t="s">
        <v>4075</v>
      </c>
      <c r="S2665" s="120" t="s">
        <v>30</v>
      </c>
      <c r="T2665" s="120" t="s">
        <v>30</v>
      </c>
    </row>
    <row r="2666" spans="7:20" s="145" customFormat="1" hidden="1">
      <c r="G2666" s="152"/>
      <c r="M2666" s="114" t="s">
        <v>3762</v>
      </c>
      <c r="N2666" s="118">
        <v>1.6</v>
      </c>
      <c r="O2666" s="118">
        <v>27.9</v>
      </c>
      <c r="P2666" s="119">
        <f t="shared" si="44"/>
        <v>0</v>
      </c>
      <c r="Q2666" s="122" t="s">
        <v>343</v>
      </c>
      <c r="R2666" s="121" t="s">
        <v>3893</v>
      </c>
      <c r="S2666" s="120" t="s">
        <v>30</v>
      </c>
      <c r="T2666" s="120" t="s">
        <v>30</v>
      </c>
    </row>
    <row r="2667" spans="7:20" s="145" customFormat="1" hidden="1">
      <c r="G2667" s="152"/>
      <c r="M2667" s="114" t="s">
        <v>3763</v>
      </c>
      <c r="N2667" s="118">
        <v>1.1000000000000001</v>
      </c>
      <c r="O2667" s="118">
        <v>20.5</v>
      </c>
      <c r="P2667" s="119">
        <f t="shared" si="44"/>
        <v>0</v>
      </c>
      <c r="Q2667" s="122" t="s">
        <v>166</v>
      </c>
      <c r="R2667" s="121" t="s">
        <v>3964</v>
      </c>
      <c r="S2667" s="120" t="s">
        <v>30</v>
      </c>
      <c r="T2667" s="120" t="s">
        <v>30</v>
      </c>
    </row>
    <row r="2668" spans="7:20" s="145" customFormat="1" hidden="1">
      <c r="G2668" s="152"/>
      <c r="M2668" s="114" t="s">
        <v>3764</v>
      </c>
      <c r="N2668" s="118">
        <v>1.2</v>
      </c>
      <c r="O2668" s="118">
        <v>21.3</v>
      </c>
      <c r="P2668" s="119">
        <f t="shared" si="44"/>
        <v>0</v>
      </c>
      <c r="Q2668" s="122" t="s">
        <v>166</v>
      </c>
      <c r="R2668" s="121" t="s">
        <v>4416</v>
      </c>
      <c r="S2668" s="120" t="s">
        <v>30</v>
      </c>
      <c r="T2668" s="120" t="s">
        <v>30</v>
      </c>
    </row>
    <row r="2669" spans="7:20" s="145" customFormat="1" hidden="1">
      <c r="G2669" s="152"/>
      <c r="M2669" s="114" t="s">
        <v>3765</v>
      </c>
      <c r="N2669" s="118">
        <v>1.1000000000000001</v>
      </c>
      <c r="O2669" s="118">
        <v>20.399999999999999</v>
      </c>
      <c r="P2669" s="119">
        <f t="shared" si="44"/>
        <v>0</v>
      </c>
      <c r="Q2669" s="122" t="s">
        <v>166</v>
      </c>
      <c r="R2669" s="121" t="s">
        <v>3964</v>
      </c>
      <c r="S2669" s="120" t="s">
        <v>30</v>
      </c>
      <c r="T2669" s="120" t="s">
        <v>30</v>
      </c>
    </row>
    <row r="2670" spans="7:20" s="145" customFormat="1" hidden="1">
      <c r="G2670" s="152"/>
      <c r="M2670" s="114" t="s">
        <v>3630</v>
      </c>
      <c r="N2670" s="118">
        <v>28.7</v>
      </c>
      <c r="O2670" s="118">
        <v>0</v>
      </c>
      <c r="P2670" s="119">
        <f t="shared" si="44"/>
        <v>0</v>
      </c>
      <c r="Q2670" s="120" t="s">
        <v>147</v>
      </c>
      <c r="R2670" s="121" t="s">
        <v>4136</v>
      </c>
      <c r="S2670" s="120" t="s">
        <v>30</v>
      </c>
      <c r="T2670" s="120" t="s">
        <v>30</v>
      </c>
    </row>
    <row r="2671" spans="7:20" s="145" customFormat="1" hidden="1">
      <c r="G2671" s="152"/>
      <c r="M2671" s="114" t="s">
        <v>3631</v>
      </c>
      <c r="N2671" s="118">
        <v>15.3</v>
      </c>
      <c r="O2671" s="118">
        <v>0</v>
      </c>
      <c r="P2671" s="119">
        <f t="shared" si="44"/>
        <v>0</v>
      </c>
      <c r="Q2671" s="122" t="s">
        <v>514</v>
      </c>
      <c r="R2671" s="121" t="s">
        <v>4031</v>
      </c>
      <c r="S2671" s="120" t="s">
        <v>30</v>
      </c>
      <c r="T2671" s="120" t="s">
        <v>30</v>
      </c>
    </row>
    <row r="2672" spans="7:20" s="145" customFormat="1" hidden="1">
      <c r="G2672" s="152"/>
      <c r="M2672" s="114" t="s">
        <v>3632</v>
      </c>
      <c r="N2672" s="118">
        <v>2.6</v>
      </c>
      <c r="O2672" s="118">
        <v>13.9</v>
      </c>
      <c r="P2672" s="119">
        <f t="shared" si="44"/>
        <v>0</v>
      </c>
      <c r="Q2672" s="122" t="s">
        <v>799</v>
      </c>
      <c r="R2672" s="121" t="s">
        <v>4000</v>
      </c>
      <c r="S2672" s="120" t="s">
        <v>30</v>
      </c>
      <c r="T2672" s="120" t="s">
        <v>30</v>
      </c>
    </row>
    <row r="2673" spans="7:20" s="145" customFormat="1" hidden="1">
      <c r="G2673" s="152"/>
      <c r="M2673" s="114" t="s">
        <v>3633</v>
      </c>
      <c r="N2673" s="118">
        <v>2.5</v>
      </c>
      <c r="O2673" s="118">
        <v>2.7</v>
      </c>
      <c r="P2673" s="119">
        <f t="shared" si="44"/>
        <v>0</v>
      </c>
      <c r="Q2673" s="120" t="s">
        <v>147</v>
      </c>
      <c r="R2673" s="121" t="s">
        <v>4540</v>
      </c>
      <c r="S2673" s="120" t="s">
        <v>30</v>
      </c>
      <c r="T2673" s="120" t="s">
        <v>30</v>
      </c>
    </row>
    <row r="2674" spans="7:20" s="145" customFormat="1" hidden="1">
      <c r="G2674" s="152"/>
      <c r="M2674" s="114" t="s">
        <v>3499</v>
      </c>
      <c r="N2674" s="118">
        <v>13.4</v>
      </c>
      <c r="O2674" s="118">
        <v>35.5</v>
      </c>
      <c r="P2674" s="119">
        <f t="shared" si="44"/>
        <v>0</v>
      </c>
      <c r="Q2674" s="122" t="s">
        <v>3500</v>
      </c>
      <c r="R2674" s="121" t="s">
        <v>4272</v>
      </c>
      <c r="S2674" s="120" t="s">
        <v>30</v>
      </c>
      <c r="T2674" s="120" t="s">
        <v>30</v>
      </c>
    </row>
    <row r="2675" spans="7:20" s="145" customFormat="1" hidden="1">
      <c r="G2675" s="152"/>
      <c r="M2675" s="114" t="s">
        <v>3501</v>
      </c>
      <c r="N2675" s="118">
        <v>2</v>
      </c>
      <c r="O2675" s="118">
        <v>4.8</v>
      </c>
      <c r="P2675" s="119">
        <f t="shared" si="44"/>
        <v>0</v>
      </c>
      <c r="Q2675" s="122" t="s">
        <v>56</v>
      </c>
      <c r="R2675" s="121" t="s">
        <v>3956</v>
      </c>
      <c r="S2675" s="120" t="s">
        <v>30</v>
      </c>
      <c r="T2675" s="120" t="s">
        <v>30</v>
      </c>
    </row>
    <row r="2676" spans="7:20" s="145" customFormat="1" hidden="1">
      <c r="G2676" s="152"/>
      <c r="M2676" s="114" t="s">
        <v>3380</v>
      </c>
      <c r="N2676" s="118">
        <v>3.6</v>
      </c>
      <c r="O2676" s="118">
        <v>9.5</v>
      </c>
      <c r="P2676" s="119">
        <f t="shared" si="44"/>
        <v>0</v>
      </c>
      <c r="Q2676" s="122" t="s">
        <v>690</v>
      </c>
      <c r="R2676" s="121" t="s">
        <v>4566</v>
      </c>
      <c r="S2676" s="120" t="s">
        <v>30</v>
      </c>
      <c r="T2676" s="120" t="s">
        <v>30</v>
      </c>
    </row>
    <row r="2677" spans="7:20" s="145" customFormat="1" hidden="1">
      <c r="G2677" s="152"/>
      <c r="M2677" s="114" t="s">
        <v>3271</v>
      </c>
      <c r="N2677" s="118">
        <v>2.1</v>
      </c>
      <c r="O2677" s="118">
        <v>5.6</v>
      </c>
      <c r="P2677" s="119">
        <f t="shared" si="44"/>
        <v>0</v>
      </c>
      <c r="Q2677" s="122" t="s">
        <v>710</v>
      </c>
      <c r="R2677" s="121" t="s">
        <v>4328</v>
      </c>
      <c r="S2677" s="120" t="s">
        <v>30</v>
      </c>
      <c r="T2677" s="120" t="s">
        <v>30</v>
      </c>
    </row>
    <row r="2678" spans="7:20" s="145" customFormat="1" hidden="1">
      <c r="G2678" s="152"/>
      <c r="M2678" s="114" t="s">
        <v>3272</v>
      </c>
      <c r="N2678" s="118">
        <v>3.4</v>
      </c>
      <c r="O2678" s="118">
        <v>8.1</v>
      </c>
      <c r="P2678" s="119">
        <f t="shared" si="44"/>
        <v>0</v>
      </c>
      <c r="Q2678" s="122" t="s">
        <v>343</v>
      </c>
      <c r="R2678" s="121" t="s">
        <v>4297</v>
      </c>
      <c r="S2678" s="120" t="s">
        <v>30</v>
      </c>
      <c r="T2678" s="120" t="s">
        <v>30</v>
      </c>
    </row>
    <row r="2679" spans="7:20" s="145" customFormat="1" hidden="1">
      <c r="G2679" s="152"/>
      <c r="M2679" s="114" t="s">
        <v>3273</v>
      </c>
      <c r="N2679" s="120" t="s">
        <v>30</v>
      </c>
      <c r="O2679" s="118">
        <v>87.1</v>
      </c>
      <c r="P2679" s="119">
        <f t="shared" si="44"/>
        <v>0</v>
      </c>
      <c r="Q2679" s="122" t="s">
        <v>418</v>
      </c>
      <c r="R2679" s="121" t="s">
        <v>3906</v>
      </c>
      <c r="S2679" s="120" t="s">
        <v>30</v>
      </c>
      <c r="T2679" s="120" t="s">
        <v>30</v>
      </c>
    </row>
    <row r="2680" spans="7:20" s="145" customFormat="1" hidden="1">
      <c r="G2680" s="152"/>
      <c r="M2680" s="114" t="s">
        <v>3274</v>
      </c>
      <c r="N2680" s="118">
        <v>0.9</v>
      </c>
      <c r="O2680" s="118">
        <v>85.1</v>
      </c>
      <c r="P2680" s="119">
        <f t="shared" si="44"/>
        <v>0</v>
      </c>
      <c r="Q2680" s="122" t="s">
        <v>3072</v>
      </c>
      <c r="R2680" s="121" t="s">
        <v>4071</v>
      </c>
      <c r="S2680" s="120" t="s">
        <v>30</v>
      </c>
      <c r="T2680" s="120" t="s">
        <v>30</v>
      </c>
    </row>
    <row r="2681" spans="7:20" s="145" customFormat="1" hidden="1">
      <c r="G2681" s="152"/>
      <c r="M2681" s="114" t="s">
        <v>3275</v>
      </c>
      <c r="N2681" s="118">
        <v>0.6</v>
      </c>
      <c r="O2681" s="118">
        <v>93.9</v>
      </c>
      <c r="P2681" s="119">
        <f t="shared" si="44"/>
        <v>0</v>
      </c>
      <c r="Q2681" s="122" t="s">
        <v>418</v>
      </c>
      <c r="R2681" s="121" t="s">
        <v>3775</v>
      </c>
      <c r="S2681" s="120" t="s">
        <v>30</v>
      </c>
      <c r="T2681" s="120" t="s">
        <v>30</v>
      </c>
    </row>
    <row r="2682" spans="7:20" s="145" customFormat="1" hidden="1">
      <c r="G2682" s="152"/>
      <c r="M2682" s="114" t="s">
        <v>3510</v>
      </c>
      <c r="N2682" s="118">
        <v>22.9</v>
      </c>
      <c r="O2682" s="118">
        <v>0</v>
      </c>
      <c r="P2682" s="119">
        <f t="shared" si="44"/>
        <v>0</v>
      </c>
      <c r="Q2682" s="122" t="s">
        <v>797</v>
      </c>
      <c r="R2682" s="121" t="s">
        <v>3918</v>
      </c>
      <c r="S2682" s="120" t="s">
        <v>30</v>
      </c>
      <c r="T2682" s="120" t="s">
        <v>30</v>
      </c>
    </row>
    <row r="2683" spans="7:20" s="145" customFormat="1" hidden="1">
      <c r="G2683" s="152"/>
      <c r="M2683" s="114" t="s">
        <v>3646</v>
      </c>
      <c r="N2683" s="118">
        <v>20.399999999999999</v>
      </c>
      <c r="O2683" s="118">
        <v>0</v>
      </c>
      <c r="P2683" s="119">
        <f t="shared" si="44"/>
        <v>0</v>
      </c>
      <c r="Q2683" s="122" t="s">
        <v>543</v>
      </c>
      <c r="R2683" s="121" t="s">
        <v>4421</v>
      </c>
      <c r="S2683" s="120" t="s">
        <v>30</v>
      </c>
      <c r="T2683" s="120" t="s">
        <v>30</v>
      </c>
    </row>
    <row r="2684" spans="7:20" s="145" customFormat="1" hidden="1">
      <c r="G2684" s="152"/>
      <c r="M2684" s="114" t="s">
        <v>3647</v>
      </c>
      <c r="N2684" s="118">
        <v>18</v>
      </c>
      <c r="O2684" s="118">
        <v>0</v>
      </c>
      <c r="P2684" s="119">
        <f t="shared" si="44"/>
        <v>0</v>
      </c>
      <c r="Q2684" s="122" t="s">
        <v>141</v>
      </c>
      <c r="R2684" s="121" t="s">
        <v>4024</v>
      </c>
      <c r="S2684" s="120" t="s">
        <v>30</v>
      </c>
      <c r="T2684" s="120" t="s">
        <v>30</v>
      </c>
    </row>
    <row r="2685" spans="7:20" s="145" customFormat="1" hidden="1">
      <c r="G2685" s="152"/>
      <c r="M2685" s="114" t="s">
        <v>3648</v>
      </c>
      <c r="N2685" s="118">
        <v>0</v>
      </c>
      <c r="O2685" s="118">
        <v>76.599999999999994</v>
      </c>
      <c r="P2685" s="119">
        <f t="shared" si="44"/>
        <v>0</v>
      </c>
      <c r="Q2685" s="122" t="s">
        <v>418</v>
      </c>
      <c r="R2685" s="121" t="s">
        <v>4403</v>
      </c>
      <c r="S2685" s="120" t="s">
        <v>30</v>
      </c>
      <c r="T2685" s="120" t="s">
        <v>30</v>
      </c>
    </row>
    <row r="2686" spans="7:20" s="145" customFormat="1" hidden="1">
      <c r="G2686" s="152"/>
      <c r="M2686" s="114" t="s">
        <v>3803</v>
      </c>
      <c r="N2686" s="118">
        <v>0.3</v>
      </c>
      <c r="O2686" s="118">
        <v>79</v>
      </c>
      <c r="P2686" s="119">
        <f t="shared" si="44"/>
        <v>0</v>
      </c>
      <c r="Q2686" s="122" t="s">
        <v>418</v>
      </c>
      <c r="R2686" s="121" t="s">
        <v>4219</v>
      </c>
      <c r="S2686" s="120" t="s">
        <v>30</v>
      </c>
      <c r="T2686" s="120" t="s">
        <v>30</v>
      </c>
    </row>
    <row r="2687" spans="7:20" s="145" customFormat="1" hidden="1">
      <c r="G2687" s="152"/>
      <c r="M2687" s="114" t="s">
        <v>3649</v>
      </c>
      <c r="N2687" s="118">
        <v>7.8</v>
      </c>
      <c r="O2687" s="118">
        <v>2.5</v>
      </c>
      <c r="P2687" s="119">
        <f t="shared" si="44"/>
        <v>0</v>
      </c>
      <c r="Q2687" s="122" t="s">
        <v>977</v>
      </c>
      <c r="R2687" s="121" t="s">
        <v>3971</v>
      </c>
      <c r="S2687" s="120" t="s">
        <v>30</v>
      </c>
      <c r="T2687" s="120" t="s">
        <v>30</v>
      </c>
    </row>
    <row r="2688" spans="7:20" s="145" customFormat="1" hidden="1">
      <c r="G2688" s="152"/>
      <c r="M2688" s="114" t="s">
        <v>3650</v>
      </c>
      <c r="N2688" s="118">
        <v>2.6</v>
      </c>
      <c r="O2688" s="118">
        <v>17.2</v>
      </c>
      <c r="P2688" s="119">
        <f t="shared" si="44"/>
        <v>0</v>
      </c>
      <c r="Q2688" s="122" t="s">
        <v>381</v>
      </c>
      <c r="R2688" s="121" t="s">
        <v>3783</v>
      </c>
      <c r="S2688" s="120" t="s">
        <v>30</v>
      </c>
      <c r="T2688" s="120" t="s">
        <v>30</v>
      </c>
    </row>
    <row r="2689" spans="7:20" s="145" customFormat="1" hidden="1">
      <c r="G2689" s="152"/>
      <c r="M2689" s="114" t="s">
        <v>3651</v>
      </c>
      <c r="N2689" s="118">
        <v>18.5</v>
      </c>
      <c r="O2689" s="118">
        <v>0.9</v>
      </c>
      <c r="P2689" s="119">
        <f t="shared" si="44"/>
        <v>0</v>
      </c>
      <c r="Q2689" s="122" t="s">
        <v>274</v>
      </c>
      <c r="R2689" s="121" t="s">
        <v>4518</v>
      </c>
      <c r="S2689" s="120" t="s">
        <v>30</v>
      </c>
      <c r="T2689" s="120" t="s">
        <v>30</v>
      </c>
    </row>
    <row r="2690" spans="7:20" s="145" customFormat="1" hidden="1">
      <c r="G2690" s="152"/>
      <c r="M2690" s="114" t="s">
        <v>3652</v>
      </c>
      <c r="N2690" s="118">
        <v>2</v>
      </c>
      <c r="O2690" s="118">
        <v>4.7</v>
      </c>
      <c r="P2690" s="119">
        <f t="shared" si="44"/>
        <v>0</v>
      </c>
      <c r="Q2690" s="122" t="s">
        <v>166</v>
      </c>
      <c r="R2690" s="121" t="s">
        <v>3955</v>
      </c>
      <c r="S2690" s="120" t="s">
        <v>30</v>
      </c>
      <c r="T2690" s="120" t="s">
        <v>30</v>
      </c>
    </row>
    <row r="2691" spans="7:20" s="145" customFormat="1" hidden="1">
      <c r="G2691" s="152"/>
      <c r="M2691" s="114" t="s">
        <v>3653</v>
      </c>
      <c r="N2691" s="118">
        <v>2.2999999999999998</v>
      </c>
      <c r="O2691" s="118">
        <v>56.5</v>
      </c>
      <c r="P2691" s="119">
        <f t="shared" si="44"/>
        <v>0</v>
      </c>
      <c r="Q2691" s="122" t="s">
        <v>166</v>
      </c>
      <c r="R2691" s="121" t="s">
        <v>4556</v>
      </c>
      <c r="S2691" s="120" t="s">
        <v>30</v>
      </c>
      <c r="T2691" s="120" t="s">
        <v>30</v>
      </c>
    </row>
    <row r="2692" spans="7:20" s="145" customFormat="1" hidden="1">
      <c r="G2692" s="152"/>
      <c r="M2692" s="114" t="s">
        <v>3654</v>
      </c>
      <c r="N2692" s="118">
        <v>5.8</v>
      </c>
      <c r="O2692" s="118">
        <v>18.2</v>
      </c>
      <c r="P2692" s="119">
        <f t="shared" si="44"/>
        <v>0</v>
      </c>
      <c r="Q2692" s="120" t="s">
        <v>147</v>
      </c>
      <c r="R2692" s="121" t="s">
        <v>3893</v>
      </c>
      <c r="S2692" s="120" t="s">
        <v>30</v>
      </c>
      <c r="T2692" s="120" t="s">
        <v>30</v>
      </c>
    </row>
    <row r="2693" spans="7:20" s="145" customFormat="1" hidden="1">
      <c r="G2693" s="152"/>
      <c r="M2693" s="114" t="s">
        <v>3655</v>
      </c>
      <c r="N2693" s="118">
        <v>3.2</v>
      </c>
      <c r="O2693" s="118">
        <v>64.5</v>
      </c>
      <c r="P2693" s="119">
        <f t="shared" si="44"/>
        <v>0</v>
      </c>
      <c r="Q2693" s="120" t="s">
        <v>147</v>
      </c>
      <c r="R2693" s="121" t="s">
        <v>4374</v>
      </c>
      <c r="S2693" s="120" t="s">
        <v>30</v>
      </c>
      <c r="T2693" s="120" t="s">
        <v>30</v>
      </c>
    </row>
    <row r="2694" spans="7:20" s="145" customFormat="1" hidden="1">
      <c r="G2694" s="152"/>
      <c r="M2694" s="114" t="s">
        <v>3656</v>
      </c>
      <c r="N2694" s="118">
        <v>1.3</v>
      </c>
      <c r="O2694" s="118">
        <v>24.5</v>
      </c>
      <c r="P2694" s="119">
        <f t="shared" si="44"/>
        <v>0</v>
      </c>
      <c r="Q2694" s="120" t="s">
        <v>147</v>
      </c>
      <c r="R2694" s="121" t="s">
        <v>3774</v>
      </c>
      <c r="S2694" s="120" t="s">
        <v>30</v>
      </c>
      <c r="T2694" s="120" t="s">
        <v>30</v>
      </c>
    </row>
    <row r="2695" spans="7:20" s="145" customFormat="1" hidden="1">
      <c r="G2695" s="152"/>
      <c r="M2695" s="114" t="s">
        <v>3657</v>
      </c>
      <c r="N2695" s="118">
        <v>0.4</v>
      </c>
      <c r="O2695" s="118">
        <v>95</v>
      </c>
      <c r="P2695" s="119">
        <f t="shared" si="44"/>
        <v>0</v>
      </c>
      <c r="Q2695" s="120" t="s">
        <v>30</v>
      </c>
      <c r="R2695" s="121" t="s">
        <v>4104</v>
      </c>
      <c r="S2695" s="120" t="s">
        <v>30</v>
      </c>
      <c r="T2695" s="120" t="s">
        <v>30</v>
      </c>
    </row>
    <row r="2696" spans="7:20" s="145" customFormat="1" hidden="1">
      <c r="G2696" s="152"/>
      <c r="M2696" s="114" t="s">
        <v>3658</v>
      </c>
      <c r="N2696" s="118">
        <v>3.2</v>
      </c>
      <c r="O2696" s="118">
        <v>7.4</v>
      </c>
      <c r="P2696" s="119">
        <f t="shared" si="44"/>
        <v>0</v>
      </c>
      <c r="Q2696" s="122" t="s">
        <v>358</v>
      </c>
      <c r="R2696" s="121" t="s">
        <v>4490</v>
      </c>
      <c r="S2696" s="120" t="s">
        <v>30</v>
      </c>
      <c r="T2696" s="120" t="s">
        <v>30</v>
      </c>
    </row>
    <row r="2697" spans="7:20" s="145" customFormat="1" hidden="1">
      <c r="G2697" s="152"/>
      <c r="M2697" s="114" t="s">
        <v>3398</v>
      </c>
      <c r="N2697" s="118">
        <v>4.4000000000000004</v>
      </c>
      <c r="O2697" s="120">
        <v>2.6</v>
      </c>
      <c r="P2697" s="119">
        <f t="shared" si="44"/>
        <v>0</v>
      </c>
      <c r="Q2697" s="122" t="s">
        <v>343</v>
      </c>
      <c r="R2697" s="121" t="s">
        <v>4289</v>
      </c>
      <c r="S2697" s="120" t="s">
        <v>30</v>
      </c>
      <c r="T2697" s="120" t="s">
        <v>30</v>
      </c>
    </row>
    <row r="2698" spans="7:20" s="145" customFormat="1" hidden="1">
      <c r="G2698" s="152"/>
      <c r="M2698" s="114" t="s">
        <v>3399</v>
      </c>
      <c r="N2698" s="118">
        <v>2.4</v>
      </c>
      <c r="O2698" s="120">
        <v>1.4</v>
      </c>
      <c r="P2698" s="119">
        <f t="shared" ref="P2698:P2761" si="45">SUM(S2698:T2698)</f>
        <v>0</v>
      </c>
      <c r="Q2698" s="122" t="s">
        <v>166</v>
      </c>
      <c r="R2698" s="121" t="s">
        <v>4296</v>
      </c>
      <c r="S2698" s="120" t="s">
        <v>30</v>
      </c>
      <c r="T2698" s="120" t="s">
        <v>30</v>
      </c>
    </row>
    <row r="2699" spans="7:20" s="145" customFormat="1" hidden="1">
      <c r="G2699" s="152"/>
      <c r="M2699" s="114" t="s">
        <v>3400</v>
      </c>
      <c r="N2699" s="118">
        <v>1.7</v>
      </c>
      <c r="O2699" s="118">
        <v>32.4</v>
      </c>
      <c r="P2699" s="119">
        <f t="shared" si="45"/>
        <v>0</v>
      </c>
      <c r="Q2699" s="120" t="s">
        <v>147</v>
      </c>
      <c r="R2699" s="121" t="s">
        <v>3932</v>
      </c>
      <c r="S2699" s="120" t="s">
        <v>30</v>
      </c>
      <c r="T2699" s="120" t="s">
        <v>30</v>
      </c>
    </row>
    <row r="2700" spans="7:20" s="145" customFormat="1" hidden="1">
      <c r="G2700" s="152"/>
      <c r="M2700" s="114" t="s">
        <v>3522</v>
      </c>
      <c r="N2700" s="118">
        <v>1.2</v>
      </c>
      <c r="O2700" s="118">
        <v>22.4</v>
      </c>
      <c r="P2700" s="119">
        <f t="shared" si="45"/>
        <v>0</v>
      </c>
      <c r="Q2700" s="120" t="s">
        <v>147</v>
      </c>
      <c r="R2700" s="121" t="s">
        <v>3773</v>
      </c>
      <c r="S2700" s="120" t="s">
        <v>30</v>
      </c>
      <c r="T2700" s="120" t="s">
        <v>30</v>
      </c>
    </row>
    <row r="2701" spans="7:20" s="145" customFormat="1" hidden="1">
      <c r="G2701" s="152"/>
      <c r="M2701" s="114" t="s">
        <v>3523</v>
      </c>
      <c r="N2701" s="118">
        <v>1.4</v>
      </c>
      <c r="O2701" s="118">
        <v>26.2</v>
      </c>
      <c r="P2701" s="119">
        <f t="shared" si="45"/>
        <v>0</v>
      </c>
      <c r="Q2701" s="120" t="s">
        <v>147</v>
      </c>
      <c r="R2701" s="121" t="s">
        <v>3960</v>
      </c>
      <c r="S2701" s="120" t="s">
        <v>30</v>
      </c>
      <c r="T2701" s="120" t="s">
        <v>30</v>
      </c>
    </row>
    <row r="2702" spans="7:20" s="145" customFormat="1" hidden="1">
      <c r="G2702" s="152"/>
      <c r="M2702" s="114" t="s">
        <v>3401</v>
      </c>
      <c r="N2702" s="118">
        <v>1.3</v>
      </c>
      <c r="O2702" s="118">
        <v>24.5</v>
      </c>
      <c r="P2702" s="119">
        <f t="shared" si="45"/>
        <v>0</v>
      </c>
      <c r="Q2702" s="120" t="s">
        <v>147</v>
      </c>
      <c r="R2702" s="121" t="s">
        <v>4323</v>
      </c>
      <c r="S2702" s="120" t="s">
        <v>30</v>
      </c>
      <c r="T2702" s="120" t="s">
        <v>30</v>
      </c>
    </row>
    <row r="2703" spans="7:20" s="145" customFormat="1" hidden="1">
      <c r="G2703" s="152"/>
      <c r="M2703" s="114" t="s">
        <v>3402</v>
      </c>
      <c r="N2703" s="118">
        <v>22.8</v>
      </c>
      <c r="O2703" s="118">
        <v>42.8</v>
      </c>
      <c r="P2703" s="119">
        <f t="shared" si="45"/>
        <v>0</v>
      </c>
      <c r="Q2703" s="120" t="s">
        <v>147</v>
      </c>
      <c r="R2703" s="121" t="s">
        <v>4424</v>
      </c>
      <c r="S2703" s="120" t="s">
        <v>30</v>
      </c>
      <c r="T2703" s="120" t="s">
        <v>30</v>
      </c>
    </row>
    <row r="2704" spans="7:20" s="145" customFormat="1" hidden="1">
      <c r="G2704" s="152"/>
      <c r="M2704" s="114" t="s">
        <v>3403</v>
      </c>
      <c r="N2704" s="118">
        <v>3.4</v>
      </c>
      <c r="O2704" s="118">
        <v>6.3</v>
      </c>
      <c r="P2704" s="119">
        <f t="shared" si="45"/>
        <v>0</v>
      </c>
      <c r="Q2704" s="120" t="s">
        <v>147</v>
      </c>
      <c r="R2704" s="121" t="s">
        <v>4375</v>
      </c>
      <c r="S2704" s="120" t="s">
        <v>30</v>
      </c>
      <c r="T2704" s="120" t="s">
        <v>30</v>
      </c>
    </row>
    <row r="2705" spans="7:20" s="145" customFormat="1" hidden="1">
      <c r="G2705" s="152"/>
      <c r="M2705" s="114" t="s">
        <v>3404</v>
      </c>
      <c r="N2705" s="118">
        <v>6.9</v>
      </c>
      <c r="O2705" s="118">
        <v>40.799999999999997</v>
      </c>
      <c r="P2705" s="119">
        <f t="shared" si="45"/>
        <v>0</v>
      </c>
      <c r="Q2705" s="122" t="s">
        <v>258</v>
      </c>
      <c r="R2705" s="121" t="s">
        <v>4491</v>
      </c>
      <c r="S2705" s="120" t="s">
        <v>30</v>
      </c>
      <c r="T2705" s="120" t="s">
        <v>30</v>
      </c>
    </row>
    <row r="2706" spans="7:20" s="145" customFormat="1" hidden="1">
      <c r="G2706" s="152"/>
      <c r="M2706" s="114" t="s">
        <v>3405</v>
      </c>
      <c r="N2706" s="118">
        <v>5.8</v>
      </c>
      <c r="O2706" s="118">
        <v>25.2</v>
      </c>
      <c r="P2706" s="119">
        <f t="shared" si="45"/>
        <v>0</v>
      </c>
      <c r="Q2706" s="122" t="s">
        <v>1586</v>
      </c>
      <c r="R2706" s="121" t="s">
        <v>4221</v>
      </c>
      <c r="S2706" s="120" t="s">
        <v>30</v>
      </c>
      <c r="T2706" s="120" t="s">
        <v>30</v>
      </c>
    </row>
    <row r="2707" spans="7:20" s="145" customFormat="1" hidden="1">
      <c r="G2707" s="152"/>
      <c r="M2707" s="114" t="s">
        <v>3406</v>
      </c>
      <c r="N2707" s="118">
        <v>3.1</v>
      </c>
      <c r="O2707" s="118">
        <v>56.4</v>
      </c>
      <c r="P2707" s="119">
        <f t="shared" si="45"/>
        <v>0</v>
      </c>
      <c r="Q2707" s="120" t="s">
        <v>147</v>
      </c>
      <c r="R2707" s="121" t="s">
        <v>3938</v>
      </c>
      <c r="S2707" s="120" t="s">
        <v>30</v>
      </c>
      <c r="T2707" s="120" t="s">
        <v>30</v>
      </c>
    </row>
    <row r="2708" spans="7:20" s="145" customFormat="1" hidden="1">
      <c r="G2708" s="152"/>
      <c r="M2708" s="114" t="s">
        <v>3407</v>
      </c>
      <c r="N2708" s="118">
        <v>1.3</v>
      </c>
      <c r="O2708" s="118">
        <v>17.899999999999999</v>
      </c>
      <c r="P2708" s="119">
        <f t="shared" si="45"/>
        <v>0</v>
      </c>
      <c r="Q2708" s="120" t="s">
        <v>147</v>
      </c>
      <c r="R2708" s="121" t="s">
        <v>4492</v>
      </c>
      <c r="S2708" s="120" t="s">
        <v>30</v>
      </c>
      <c r="T2708" s="120" t="s">
        <v>30</v>
      </c>
    </row>
    <row r="2709" spans="7:20" s="145" customFormat="1" hidden="1">
      <c r="G2709" s="152"/>
      <c r="M2709" s="114" t="s">
        <v>3408</v>
      </c>
      <c r="N2709" s="118">
        <v>2.4</v>
      </c>
      <c r="O2709" s="118">
        <v>27.2</v>
      </c>
      <c r="P2709" s="119">
        <f t="shared" si="45"/>
        <v>0</v>
      </c>
      <c r="Q2709" s="122" t="s">
        <v>3409</v>
      </c>
      <c r="R2709" s="121" t="s">
        <v>4279</v>
      </c>
      <c r="S2709" s="120" t="s">
        <v>30</v>
      </c>
      <c r="T2709" s="122" t="s">
        <v>166</v>
      </c>
    </row>
    <row r="2710" spans="7:20" s="145" customFormat="1" hidden="1">
      <c r="G2710" s="152"/>
      <c r="M2710" s="114" t="s">
        <v>3678</v>
      </c>
      <c r="N2710" s="118">
        <v>3.1</v>
      </c>
      <c r="O2710" s="118">
        <v>65.900000000000006</v>
      </c>
      <c r="P2710" s="119">
        <f t="shared" si="45"/>
        <v>0</v>
      </c>
      <c r="Q2710" s="122" t="s">
        <v>349</v>
      </c>
      <c r="R2710" s="121" t="s">
        <v>4315</v>
      </c>
      <c r="S2710" s="120" t="s">
        <v>30</v>
      </c>
      <c r="T2710" s="122" t="s">
        <v>166</v>
      </c>
    </row>
    <row r="2711" spans="7:20" s="145" customFormat="1" hidden="1">
      <c r="G2711" s="152"/>
      <c r="M2711" s="114" t="s">
        <v>3679</v>
      </c>
      <c r="N2711" s="118">
        <v>6.7</v>
      </c>
      <c r="O2711" s="118">
        <v>28.7</v>
      </c>
      <c r="P2711" s="119">
        <f t="shared" si="45"/>
        <v>0</v>
      </c>
      <c r="Q2711" s="122" t="s">
        <v>3680</v>
      </c>
      <c r="R2711" s="121" t="s">
        <v>4152</v>
      </c>
      <c r="S2711" s="120" t="s">
        <v>30</v>
      </c>
      <c r="T2711" s="120" t="s">
        <v>30</v>
      </c>
    </row>
    <row r="2712" spans="7:20" s="145" customFormat="1" hidden="1">
      <c r="G2712" s="152"/>
      <c r="M2712" s="114" t="s">
        <v>3681</v>
      </c>
      <c r="N2712" s="118">
        <v>3.4</v>
      </c>
      <c r="O2712" s="118">
        <v>58</v>
      </c>
      <c r="P2712" s="119">
        <f t="shared" si="45"/>
        <v>0</v>
      </c>
      <c r="Q2712" s="122" t="s">
        <v>3682</v>
      </c>
      <c r="R2712" s="121" t="s">
        <v>4316</v>
      </c>
      <c r="S2712" s="120" t="s">
        <v>30</v>
      </c>
      <c r="T2712" s="120" t="s">
        <v>30</v>
      </c>
    </row>
    <row r="2713" spans="7:20" s="145" customFormat="1" hidden="1">
      <c r="G2713" s="152"/>
      <c r="M2713" s="114" t="s">
        <v>3683</v>
      </c>
      <c r="N2713" s="118">
        <v>4.2</v>
      </c>
      <c r="O2713" s="118">
        <v>59.6</v>
      </c>
      <c r="P2713" s="119">
        <f t="shared" si="45"/>
        <v>0</v>
      </c>
      <c r="Q2713" s="122" t="s">
        <v>865</v>
      </c>
      <c r="R2713" s="121" t="s">
        <v>4284</v>
      </c>
      <c r="S2713" s="120" t="s">
        <v>30</v>
      </c>
      <c r="T2713" s="120" t="s">
        <v>30</v>
      </c>
    </row>
    <row r="2714" spans="7:20" s="145" customFormat="1" hidden="1">
      <c r="G2714" s="152"/>
      <c r="M2714" s="114" t="s">
        <v>3684</v>
      </c>
      <c r="N2714" s="118">
        <v>0.1</v>
      </c>
      <c r="O2714" s="120" t="s">
        <v>30</v>
      </c>
      <c r="P2714" s="119">
        <f t="shared" si="45"/>
        <v>0</v>
      </c>
      <c r="Q2714" s="120" t="s">
        <v>30</v>
      </c>
      <c r="R2714" s="120" t="s">
        <v>30</v>
      </c>
      <c r="S2714" s="120" t="s">
        <v>30</v>
      </c>
      <c r="T2714" s="120" t="s">
        <v>30</v>
      </c>
    </row>
    <row r="2715" spans="7:20" s="145" customFormat="1" hidden="1">
      <c r="G2715" s="152"/>
      <c r="M2715" s="114" t="s">
        <v>3685</v>
      </c>
      <c r="N2715" s="118">
        <v>0.1</v>
      </c>
      <c r="O2715" s="120" t="s">
        <v>30</v>
      </c>
      <c r="P2715" s="119">
        <f t="shared" si="45"/>
        <v>0</v>
      </c>
      <c r="Q2715" s="120" t="s">
        <v>30</v>
      </c>
      <c r="R2715" s="120" t="s">
        <v>30</v>
      </c>
      <c r="S2715" s="120" t="s">
        <v>30</v>
      </c>
      <c r="T2715" s="120" t="s">
        <v>30</v>
      </c>
    </row>
    <row r="2716" spans="7:20" s="145" customFormat="1" hidden="1">
      <c r="G2716" s="152"/>
      <c r="M2716" s="114" t="s">
        <v>3686</v>
      </c>
      <c r="N2716" s="118">
        <v>0.1</v>
      </c>
      <c r="O2716" s="120" t="s">
        <v>30</v>
      </c>
      <c r="P2716" s="119">
        <f t="shared" si="45"/>
        <v>0</v>
      </c>
      <c r="Q2716" s="120" t="s">
        <v>30</v>
      </c>
      <c r="R2716" s="120" t="s">
        <v>30</v>
      </c>
      <c r="S2716" s="120" t="s">
        <v>30</v>
      </c>
      <c r="T2716" s="120" t="s">
        <v>30</v>
      </c>
    </row>
    <row r="2717" spans="7:20" s="145" customFormat="1" hidden="1">
      <c r="G2717" s="152"/>
      <c r="M2717" s="114" t="s">
        <v>3687</v>
      </c>
      <c r="N2717" s="118">
        <v>0.1</v>
      </c>
      <c r="O2717" s="118">
        <v>0.2</v>
      </c>
      <c r="P2717" s="119">
        <f t="shared" si="45"/>
        <v>0</v>
      </c>
      <c r="Q2717" s="122" t="s">
        <v>418</v>
      </c>
      <c r="R2717" s="121" t="s">
        <v>4445</v>
      </c>
      <c r="S2717" s="120" t="s">
        <v>30</v>
      </c>
      <c r="T2717" s="120" t="s">
        <v>30</v>
      </c>
    </row>
    <row r="2718" spans="7:20" s="145" customFormat="1" hidden="1">
      <c r="G2718" s="152"/>
      <c r="M2718" s="114" t="s">
        <v>4107</v>
      </c>
      <c r="N2718" s="118">
        <v>0.1</v>
      </c>
      <c r="O2718" s="120" t="s">
        <v>30</v>
      </c>
      <c r="P2718" s="119">
        <f t="shared" si="45"/>
        <v>0</v>
      </c>
      <c r="Q2718" s="122" t="s">
        <v>418</v>
      </c>
      <c r="R2718" s="120" t="s">
        <v>30</v>
      </c>
      <c r="S2718" s="120" t="s">
        <v>30</v>
      </c>
      <c r="T2718" s="120" t="s">
        <v>30</v>
      </c>
    </row>
    <row r="2719" spans="7:20" s="145" customFormat="1" hidden="1">
      <c r="G2719" s="152"/>
      <c r="M2719" s="114" t="s">
        <v>4108</v>
      </c>
      <c r="N2719" s="118">
        <v>0</v>
      </c>
      <c r="O2719" s="118">
        <v>0.2</v>
      </c>
      <c r="P2719" s="119">
        <f t="shared" si="45"/>
        <v>0</v>
      </c>
      <c r="Q2719" s="120" t="s">
        <v>30</v>
      </c>
      <c r="R2719" s="121" t="s">
        <v>4445</v>
      </c>
      <c r="S2719" s="120" t="s">
        <v>30</v>
      </c>
      <c r="T2719" s="122" t="s">
        <v>166</v>
      </c>
    </row>
    <row r="2720" spans="7:20" s="145" customFormat="1" hidden="1">
      <c r="G2720" s="152"/>
      <c r="M2720" s="114" t="s">
        <v>4109</v>
      </c>
      <c r="N2720" s="118">
        <v>0.5</v>
      </c>
      <c r="O2720" s="118">
        <v>0.7</v>
      </c>
      <c r="P2720" s="119">
        <f t="shared" si="45"/>
        <v>0</v>
      </c>
      <c r="Q2720" s="122" t="s">
        <v>166</v>
      </c>
      <c r="R2720" s="121" t="s">
        <v>4464</v>
      </c>
      <c r="S2720" s="120" t="s">
        <v>30</v>
      </c>
      <c r="T2720" s="122" t="s">
        <v>166</v>
      </c>
    </row>
    <row r="2721" spans="7:20" s="145" customFormat="1" hidden="1">
      <c r="G2721" s="152"/>
      <c r="M2721" s="114" t="s">
        <v>4110</v>
      </c>
      <c r="N2721" s="118">
        <v>0.4</v>
      </c>
      <c r="O2721" s="118">
        <v>0.5</v>
      </c>
      <c r="P2721" s="119">
        <f t="shared" si="45"/>
        <v>0</v>
      </c>
      <c r="Q2721" s="122" t="s">
        <v>213</v>
      </c>
      <c r="R2721" s="121" t="s">
        <v>3776</v>
      </c>
      <c r="S2721" s="120" t="s">
        <v>30</v>
      </c>
      <c r="T2721" s="120" t="s">
        <v>30</v>
      </c>
    </row>
    <row r="2722" spans="7:20" s="145" customFormat="1" hidden="1">
      <c r="G2722" s="152"/>
      <c r="M2722" s="114" t="s">
        <v>4111</v>
      </c>
      <c r="N2722" s="118">
        <v>20.7</v>
      </c>
      <c r="O2722" s="118">
        <v>6.4</v>
      </c>
      <c r="P2722" s="119">
        <f t="shared" si="45"/>
        <v>0</v>
      </c>
      <c r="Q2722" s="120" t="s">
        <v>147</v>
      </c>
      <c r="R2722" s="121" t="s">
        <v>3943</v>
      </c>
      <c r="S2722" s="120" t="s">
        <v>30</v>
      </c>
      <c r="T2722" s="120" t="s">
        <v>30</v>
      </c>
    </row>
    <row r="2723" spans="7:20" s="145" customFormat="1" hidden="1">
      <c r="G2723" s="152"/>
      <c r="M2723" s="114" t="s">
        <v>3693</v>
      </c>
      <c r="N2723" s="118">
        <v>8.3000000000000007</v>
      </c>
      <c r="O2723" s="118">
        <v>22.2</v>
      </c>
      <c r="P2723" s="119">
        <f t="shared" si="45"/>
        <v>0</v>
      </c>
      <c r="Q2723" s="120" t="s">
        <v>147</v>
      </c>
      <c r="R2723" s="121" t="s">
        <v>4559</v>
      </c>
      <c r="S2723" s="120" t="s">
        <v>30</v>
      </c>
      <c r="T2723" s="120" t="s">
        <v>30</v>
      </c>
    </row>
    <row r="2724" spans="7:20" s="145" customFormat="1" hidden="1">
      <c r="G2724" s="152"/>
      <c r="M2724" s="114" t="s">
        <v>3874</v>
      </c>
      <c r="N2724" s="118">
        <v>9.1</v>
      </c>
      <c r="O2724" s="118">
        <v>45.3</v>
      </c>
      <c r="P2724" s="119">
        <f t="shared" si="45"/>
        <v>0</v>
      </c>
      <c r="Q2724" s="122" t="s">
        <v>1098</v>
      </c>
      <c r="R2724" s="121" t="s">
        <v>4371</v>
      </c>
      <c r="S2724" s="120" t="s">
        <v>30</v>
      </c>
      <c r="T2724" s="120" t="s">
        <v>30</v>
      </c>
    </row>
    <row r="2725" spans="7:20" s="145" customFormat="1" hidden="1">
      <c r="G2725" s="152"/>
      <c r="M2725" s="114" t="s">
        <v>3875</v>
      </c>
      <c r="N2725" s="118">
        <v>3</v>
      </c>
      <c r="O2725" s="118">
        <v>15.1</v>
      </c>
      <c r="P2725" s="119">
        <f t="shared" si="45"/>
        <v>0</v>
      </c>
      <c r="Q2725" s="122" t="s">
        <v>797</v>
      </c>
      <c r="R2725" s="121" t="s">
        <v>3898</v>
      </c>
      <c r="S2725" s="120" t="s">
        <v>30</v>
      </c>
      <c r="T2725" s="120" t="s">
        <v>30</v>
      </c>
    </row>
    <row r="2726" spans="7:20" s="145" customFormat="1" hidden="1">
      <c r="G2726" s="152"/>
      <c r="M2726" s="114" t="s">
        <v>3876</v>
      </c>
      <c r="N2726" s="118">
        <v>4.3</v>
      </c>
      <c r="O2726" s="118">
        <v>45.7</v>
      </c>
      <c r="P2726" s="119">
        <f t="shared" si="45"/>
        <v>0</v>
      </c>
      <c r="Q2726" s="122" t="s">
        <v>602</v>
      </c>
      <c r="R2726" s="121" t="s">
        <v>4321</v>
      </c>
      <c r="S2726" s="120" t="s">
        <v>30</v>
      </c>
      <c r="T2726" s="120" t="s">
        <v>30</v>
      </c>
    </row>
    <row r="2727" spans="7:20" s="145" customFormat="1" hidden="1">
      <c r="G2727" s="152"/>
      <c r="M2727" s="114" t="s">
        <v>3877</v>
      </c>
      <c r="N2727" s="118">
        <v>17.8</v>
      </c>
      <c r="O2727" s="118">
        <v>0</v>
      </c>
      <c r="P2727" s="119">
        <f t="shared" si="45"/>
        <v>0</v>
      </c>
      <c r="Q2727" s="122" t="s">
        <v>213</v>
      </c>
      <c r="R2727" s="121" t="s">
        <v>3965</v>
      </c>
      <c r="S2727" s="120" t="s">
        <v>30</v>
      </c>
      <c r="T2727" s="120" t="s">
        <v>30</v>
      </c>
    </row>
    <row r="2728" spans="7:20" s="145" customFormat="1" hidden="1">
      <c r="G2728" s="152"/>
      <c r="M2728" s="114" t="s">
        <v>3878</v>
      </c>
      <c r="N2728" s="118">
        <v>1.6</v>
      </c>
      <c r="O2728" s="118">
        <v>4.0999999999999996</v>
      </c>
      <c r="P2728" s="119">
        <f t="shared" si="45"/>
        <v>0</v>
      </c>
      <c r="Q2728" s="122" t="s">
        <v>3879</v>
      </c>
      <c r="R2728" s="121" t="s">
        <v>3898</v>
      </c>
      <c r="S2728" s="120" t="s">
        <v>30</v>
      </c>
      <c r="T2728" s="120" t="s">
        <v>30</v>
      </c>
    </row>
    <row r="2729" spans="7:20" s="145" customFormat="1" hidden="1">
      <c r="G2729" s="152"/>
      <c r="M2729" s="114" t="s">
        <v>3880</v>
      </c>
      <c r="N2729" s="118">
        <v>4.2</v>
      </c>
      <c r="O2729" s="118">
        <v>27.1</v>
      </c>
      <c r="P2729" s="119">
        <f t="shared" si="45"/>
        <v>0</v>
      </c>
      <c r="Q2729" s="122" t="s">
        <v>3881</v>
      </c>
      <c r="R2729" s="121" t="s">
        <v>3950</v>
      </c>
      <c r="S2729" s="120" t="s">
        <v>30</v>
      </c>
      <c r="T2729" s="120" t="s">
        <v>30</v>
      </c>
    </row>
    <row r="2730" spans="7:20" s="145" customFormat="1" hidden="1">
      <c r="G2730" s="152"/>
      <c r="M2730" s="114" t="s">
        <v>3882</v>
      </c>
      <c r="N2730" s="118">
        <v>12</v>
      </c>
      <c r="O2730" s="118">
        <v>20.2</v>
      </c>
      <c r="P2730" s="119">
        <f t="shared" si="45"/>
        <v>0</v>
      </c>
      <c r="Q2730" s="122" t="s">
        <v>3883</v>
      </c>
      <c r="R2730" s="121" t="s">
        <v>4201</v>
      </c>
      <c r="S2730" s="120" t="s">
        <v>30</v>
      </c>
      <c r="T2730" s="120" t="s">
        <v>30</v>
      </c>
    </row>
    <row r="2731" spans="7:20" s="145" customFormat="1" hidden="1">
      <c r="G2731" s="152"/>
      <c r="M2731" s="114" t="s">
        <v>3698</v>
      </c>
      <c r="N2731" s="118">
        <v>13.6</v>
      </c>
      <c r="O2731" s="118">
        <v>19.7</v>
      </c>
      <c r="P2731" s="119">
        <f t="shared" si="45"/>
        <v>0</v>
      </c>
      <c r="Q2731" s="122" t="s">
        <v>3699</v>
      </c>
      <c r="R2731" s="121" t="s">
        <v>4128</v>
      </c>
      <c r="S2731" s="120" t="s">
        <v>30</v>
      </c>
      <c r="T2731" s="120" t="s">
        <v>30</v>
      </c>
    </row>
    <row r="2732" spans="7:20" s="145" customFormat="1" hidden="1">
      <c r="G2732" s="152"/>
      <c r="M2732" s="114" t="s">
        <v>3700</v>
      </c>
      <c r="N2732" s="118">
        <v>2.1</v>
      </c>
      <c r="O2732" s="118">
        <v>62.9</v>
      </c>
      <c r="P2732" s="119">
        <f t="shared" si="45"/>
        <v>0</v>
      </c>
      <c r="Q2732" s="122" t="s">
        <v>2016</v>
      </c>
      <c r="R2732" s="121" t="s">
        <v>4506</v>
      </c>
      <c r="S2732" s="120" t="s">
        <v>30</v>
      </c>
      <c r="T2732" s="120" t="s">
        <v>30</v>
      </c>
    </row>
    <row r="2733" spans="7:20" s="145" customFormat="1" hidden="1">
      <c r="G2733" s="152"/>
      <c r="M2733" s="114" t="s">
        <v>3701</v>
      </c>
      <c r="N2733" s="118">
        <v>7.3</v>
      </c>
      <c r="O2733" s="118">
        <v>13.2</v>
      </c>
      <c r="P2733" s="119">
        <f t="shared" si="45"/>
        <v>0</v>
      </c>
      <c r="Q2733" s="122" t="s">
        <v>850</v>
      </c>
      <c r="R2733" s="121" t="s">
        <v>3893</v>
      </c>
      <c r="S2733" s="120" t="s">
        <v>30</v>
      </c>
      <c r="T2733" s="120" t="s">
        <v>30</v>
      </c>
    </row>
    <row r="2734" spans="7:20" s="145" customFormat="1" hidden="1">
      <c r="G2734" s="152"/>
      <c r="M2734" s="114" t="s">
        <v>3702</v>
      </c>
      <c r="N2734" s="118">
        <v>4.4000000000000004</v>
      </c>
      <c r="O2734" s="118">
        <v>2.4</v>
      </c>
      <c r="P2734" s="119">
        <f t="shared" si="45"/>
        <v>0</v>
      </c>
      <c r="Q2734" s="122" t="s">
        <v>2524</v>
      </c>
      <c r="R2734" s="121" t="s">
        <v>3730</v>
      </c>
      <c r="S2734" s="120" t="s">
        <v>30</v>
      </c>
      <c r="T2734" s="120" t="s">
        <v>30</v>
      </c>
    </row>
    <row r="2735" spans="7:20" s="145" customFormat="1" hidden="1">
      <c r="G2735" s="152"/>
      <c r="M2735" s="114" t="s">
        <v>3560</v>
      </c>
      <c r="N2735" s="118">
        <v>8.1</v>
      </c>
      <c r="O2735" s="118">
        <v>0.7</v>
      </c>
      <c r="P2735" s="119">
        <f t="shared" si="45"/>
        <v>0</v>
      </c>
      <c r="Q2735" s="122" t="s">
        <v>234</v>
      </c>
      <c r="R2735" s="121" t="s">
        <v>4256</v>
      </c>
      <c r="S2735" s="120" t="s">
        <v>30</v>
      </c>
      <c r="T2735" s="122" t="s">
        <v>172</v>
      </c>
    </row>
    <row r="2736" spans="7:20" s="145" customFormat="1" hidden="1">
      <c r="G2736" s="152"/>
      <c r="M2736" s="114" t="s">
        <v>3561</v>
      </c>
      <c r="N2736" s="118">
        <v>23.5</v>
      </c>
      <c r="O2736" s="118">
        <v>2</v>
      </c>
      <c r="P2736" s="119">
        <f t="shared" si="45"/>
        <v>0</v>
      </c>
      <c r="Q2736" s="120" t="s">
        <v>147</v>
      </c>
      <c r="R2736" s="121" t="s">
        <v>3991</v>
      </c>
      <c r="S2736" s="120" t="s">
        <v>30</v>
      </c>
      <c r="T2736" s="122" t="s">
        <v>304</v>
      </c>
    </row>
    <row r="2737" spans="7:20" s="145" customFormat="1" hidden="1">
      <c r="G2737" s="152"/>
      <c r="M2737" s="114" t="s">
        <v>3562</v>
      </c>
      <c r="N2737" s="118">
        <v>0.8</v>
      </c>
      <c r="O2737" s="118">
        <v>3</v>
      </c>
      <c r="P2737" s="119">
        <f t="shared" si="45"/>
        <v>0</v>
      </c>
      <c r="Q2737" s="120" t="s">
        <v>30</v>
      </c>
      <c r="R2737" s="121" t="s">
        <v>4376</v>
      </c>
      <c r="S2737" s="120" t="s">
        <v>30</v>
      </c>
      <c r="T2737" s="122" t="s">
        <v>304</v>
      </c>
    </row>
    <row r="2738" spans="7:20" s="145" customFormat="1" hidden="1">
      <c r="G2738" s="152"/>
      <c r="M2738" s="114" t="s">
        <v>3437</v>
      </c>
      <c r="N2738" s="118">
        <v>1.6</v>
      </c>
      <c r="O2738" s="118">
        <v>28.6</v>
      </c>
      <c r="P2738" s="119">
        <f t="shared" si="45"/>
        <v>0</v>
      </c>
      <c r="Q2738" s="120" t="s">
        <v>30</v>
      </c>
      <c r="R2738" s="121" t="s">
        <v>3893</v>
      </c>
      <c r="S2738" s="120" t="s">
        <v>30</v>
      </c>
      <c r="T2738" s="120" t="s">
        <v>30</v>
      </c>
    </row>
    <row r="2739" spans="7:20" s="145" customFormat="1" hidden="1">
      <c r="G2739" s="152"/>
      <c r="M2739" s="114" t="s">
        <v>3438</v>
      </c>
      <c r="N2739" s="118">
        <v>4.4000000000000004</v>
      </c>
      <c r="O2739" s="118">
        <v>12.9</v>
      </c>
      <c r="P2739" s="119">
        <f t="shared" si="45"/>
        <v>0</v>
      </c>
      <c r="Q2739" s="122" t="s">
        <v>51</v>
      </c>
      <c r="R2739" s="121" t="s">
        <v>4566</v>
      </c>
      <c r="S2739" s="120" t="s">
        <v>30</v>
      </c>
      <c r="T2739" s="120" t="s">
        <v>30</v>
      </c>
    </row>
    <row r="2740" spans="7:20" s="145" customFormat="1" hidden="1">
      <c r="G2740" s="152"/>
      <c r="M2740" s="114" t="s">
        <v>3439</v>
      </c>
      <c r="N2740" s="118">
        <v>2.2000000000000002</v>
      </c>
      <c r="O2740" s="118">
        <v>8.6</v>
      </c>
      <c r="P2740" s="119">
        <f t="shared" si="45"/>
        <v>0</v>
      </c>
      <c r="Q2740" s="122" t="s">
        <v>452</v>
      </c>
      <c r="R2740" s="121" t="s">
        <v>4220</v>
      </c>
      <c r="S2740" s="120" t="s">
        <v>30</v>
      </c>
      <c r="T2740" s="120" t="s">
        <v>30</v>
      </c>
    </row>
    <row r="2741" spans="7:20" s="145" customFormat="1" hidden="1">
      <c r="G2741" s="152"/>
      <c r="M2741" s="114" t="s">
        <v>3440</v>
      </c>
      <c r="N2741" s="118">
        <v>1.1000000000000001</v>
      </c>
      <c r="O2741" s="118">
        <v>3.8</v>
      </c>
      <c r="P2741" s="119">
        <f t="shared" si="45"/>
        <v>0</v>
      </c>
      <c r="Q2741" s="122" t="s">
        <v>2857</v>
      </c>
      <c r="R2741" s="121" t="s">
        <v>4296</v>
      </c>
      <c r="S2741" s="120" t="s">
        <v>30</v>
      </c>
      <c r="T2741" s="120" t="s">
        <v>30</v>
      </c>
    </row>
    <row r="2742" spans="7:20" s="145" customFormat="1" hidden="1">
      <c r="G2742" s="152"/>
      <c r="M2742" s="114" t="s">
        <v>3441</v>
      </c>
      <c r="N2742" s="118">
        <v>1.1000000000000001</v>
      </c>
      <c r="O2742" s="118">
        <v>3.6</v>
      </c>
      <c r="P2742" s="119">
        <f t="shared" si="45"/>
        <v>0</v>
      </c>
      <c r="Q2742" s="122" t="s">
        <v>166</v>
      </c>
      <c r="R2742" s="121" t="s">
        <v>3907</v>
      </c>
      <c r="S2742" s="120" t="s">
        <v>30</v>
      </c>
      <c r="T2742" s="120" t="s">
        <v>30</v>
      </c>
    </row>
    <row r="2743" spans="7:20" s="145" customFormat="1" hidden="1">
      <c r="G2743" s="152"/>
      <c r="M2743" s="114" t="s">
        <v>3324</v>
      </c>
      <c r="N2743" s="118">
        <v>0.8</v>
      </c>
      <c r="O2743" s="118">
        <v>4.5</v>
      </c>
      <c r="P2743" s="119">
        <f t="shared" si="45"/>
        <v>0</v>
      </c>
      <c r="Q2743" s="122" t="s">
        <v>1830</v>
      </c>
      <c r="R2743" s="121" t="s">
        <v>4220</v>
      </c>
      <c r="S2743" s="120" t="s">
        <v>30</v>
      </c>
      <c r="T2743" s="120" t="s">
        <v>30</v>
      </c>
    </row>
    <row r="2744" spans="7:20" s="145" customFormat="1" hidden="1">
      <c r="G2744" s="152"/>
      <c r="M2744" s="114" t="s">
        <v>3325</v>
      </c>
      <c r="N2744" s="118">
        <v>0.8</v>
      </c>
      <c r="O2744" s="118">
        <v>4.5</v>
      </c>
      <c r="P2744" s="119">
        <f t="shared" si="45"/>
        <v>0</v>
      </c>
      <c r="Q2744" s="122" t="s">
        <v>774</v>
      </c>
      <c r="R2744" s="121" t="s">
        <v>4220</v>
      </c>
      <c r="S2744" s="120" t="s">
        <v>30</v>
      </c>
      <c r="T2744" s="120" t="s">
        <v>30</v>
      </c>
    </row>
    <row r="2745" spans="7:20" s="145" customFormat="1" hidden="1">
      <c r="G2745" s="152"/>
      <c r="M2745" s="114" t="s">
        <v>3326</v>
      </c>
      <c r="N2745" s="118">
        <v>0.6</v>
      </c>
      <c r="O2745" s="118">
        <v>3.4</v>
      </c>
      <c r="P2745" s="119">
        <f t="shared" si="45"/>
        <v>0</v>
      </c>
      <c r="Q2745" s="122" t="s">
        <v>51</v>
      </c>
      <c r="R2745" s="121" t="s">
        <v>4420</v>
      </c>
      <c r="S2745" s="120" t="s">
        <v>30</v>
      </c>
      <c r="T2745" s="120" t="s">
        <v>30</v>
      </c>
    </row>
    <row r="2746" spans="7:20" s="145" customFormat="1" hidden="1">
      <c r="G2746" s="152"/>
      <c r="M2746" s="114" t="s">
        <v>3578</v>
      </c>
      <c r="N2746" s="118">
        <v>0.5</v>
      </c>
      <c r="O2746" s="118">
        <v>3</v>
      </c>
      <c r="P2746" s="119">
        <f t="shared" si="45"/>
        <v>0</v>
      </c>
      <c r="Q2746" s="122" t="s">
        <v>304</v>
      </c>
      <c r="R2746" s="121" t="s">
        <v>4376</v>
      </c>
      <c r="S2746" s="120" t="s">
        <v>30</v>
      </c>
      <c r="T2746" s="120" t="s">
        <v>30</v>
      </c>
    </row>
    <row r="2747" spans="7:20" s="145" customFormat="1" hidden="1">
      <c r="G2747" s="152"/>
      <c r="M2747" s="114" t="s">
        <v>3716</v>
      </c>
      <c r="N2747" s="118">
        <v>2.1</v>
      </c>
      <c r="O2747" s="118">
        <v>22.2</v>
      </c>
      <c r="P2747" s="119">
        <f t="shared" si="45"/>
        <v>0</v>
      </c>
      <c r="Q2747" s="122" t="s">
        <v>332</v>
      </c>
      <c r="R2747" s="121" t="s">
        <v>3733</v>
      </c>
      <c r="S2747" s="120" t="s">
        <v>30</v>
      </c>
      <c r="T2747" s="122" t="s">
        <v>166</v>
      </c>
    </row>
    <row r="2748" spans="7:20" s="145" customFormat="1" hidden="1">
      <c r="G2748" s="152"/>
      <c r="M2748" s="114" t="s">
        <v>3717</v>
      </c>
      <c r="N2748" s="118">
        <v>1.7</v>
      </c>
      <c r="O2748" s="118">
        <v>8.9</v>
      </c>
      <c r="P2748" s="119">
        <f t="shared" si="45"/>
        <v>0</v>
      </c>
      <c r="Q2748" s="122" t="s">
        <v>392</v>
      </c>
      <c r="R2748" s="121" t="s">
        <v>3898</v>
      </c>
      <c r="S2748" s="120" t="s">
        <v>30</v>
      </c>
      <c r="T2748" s="120" t="s">
        <v>30</v>
      </c>
    </row>
    <row r="2749" spans="7:20" s="145" customFormat="1" hidden="1">
      <c r="G2749" s="152"/>
      <c r="M2749" s="114" t="s">
        <v>3718</v>
      </c>
      <c r="N2749" s="118">
        <v>15.3</v>
      </c>
      <c r="O2749" s="118">
        <v>0</v>
      </c>
      <c r="P2749" s="119">
        <f t="shared" si="45"/>
        <v>0</v>
      </c>
      <c r="Q2749" s="120" t="s">
        <v>147</v>
      </c>
      <c r="R2749" s="121" t="s">
        <v>4039</v>
      </c>
      <c r="S2749" s="120" t="s">
        <v>30</v>
      </c>
      <c r="T2749" s="120" t="s">
        <v>30</v>
      </c>
    </row>
    <row r="2750" spans="7:20" s="145" customFormat="1" hidden="1">
      <c r="G2750" s="152"/>
      <c r="M2750" s="114" t="s">
        <v>3719</v>
      </c>
      <c r="N2750" s="118">
        <v>15.7</v>
      </c>
      <c r="O2750" s="118">
        <v>0</v>
      </c>
      <c r="P2750" s="119">
        <f t="shared" si="45"/>
        <v>0</v>
      </c>
      <c r="Q2750" s="120" t="s">
        <v>147</v>
      </c>
      <c r="R2750" s="121" t="s">
        <v>3826</v>
      </c>
      <c r="S2750" s="120" t="s">
        <v>30</v>
      </c>
      <c r="T2750" s="122" t="s">
        <v>287</v>
      </c>
    </row>
    <row r="2751" spans="7:20" s="145" customFormat="1" hidden="1">
      <c r="G2751" s="152"/>
      <c r="M2751" s="114" t="s">
        <v>3720</v>
      </c>
      <c r="N2751" s="118">
        <v>19.5</v>
      </c>
      <c r="O2751" s="118">
        <v>0</v>
      </c>
      <c r="P2751" s="119">
        <f t="shared" si="45"/>
        <v>0</v>
      </c>
      <c r="Q2751" s="120" t="s">
        <v>147</v>
      </c>
      <c r="R2751" s="121" t="s">
        <v>4404</v>
      </c>
      <c r="S2751" s="120" t="s">
        <v>30</v>
      </c>
      <c r="T2751" s="122" t="s">
        <v>647</v>
      </c>
    </row>
    <row r="2752" spans="7:20" s="145" customFormat="1" hidden="1">
      <c r="G2752" s="152"/>
      <c r="M2752" s="114" t="s">
        <v>3721</v>
      </c>
      <c r="N2752" s="118">
        <v>19.399999999999999</v>
      </c>
      <c r="O2752" s="118">
        <v>0</v>
      </c>
      <c r="P2752" s="119">
        <f t="shared" si="45"/>
        <v>0</v>
      </c>
      <c r="Q2752" s="120" t="s">
        <v>147</v>
      </c>
      <c r="R2752" s="121" t="s">
        <v>4299</v>
      </c>
      <c r="S2752" s="120" t="s">
        <v>30</v>
      </c>
      <c r="T2752" s="122" t="s">
        <v>166</v>
      </c>
    </row>
    <row r="2753" spans="7:20" s="145" customFormat="1" hidden="1">
      <c r="G2753" s="152"/>
      <c r="M2753" s="114" t="s">
        <v>3722</v>
      </c>
      <c r="N2753" s="118">
        <v>18.2</v>
      </c>
      <c r="O2753" s="118">
        <v>0</v>
      </c>
      <c r="P2753" s="119">
        <f t="shared" si="45"/>
        <v>0</v>
      </c>
      <c r="Q2753" s="120" t="s">
        <v>147</v>
      </c>
      <c r="R2753" s="121" t="s">
        <v>4233</v>
      </c>
      <c r="S2753" s="120" t="s">
        <v>30</v>
      </c>
      <c r="T2753" s="122" t="s">
        <v>174</v>
      </c>
    </row>
    <row r="2754" spans="7:20" s="145" customFormat="1" hidden="1">
      <c r="G2754" s="152"/>
      <c r="M2754" s="114" t="s">
        <v>3723</v>
      </c>
      <c r="N2754" s="118">
        <v>0</v>
      </c>
      <c r="O2754" s="118">
        <v>5.9</v>
      </c>
      <c r="P2754" s="119">
        <f t="shared" si="45"/>
        <v>0</v>
      </c>
      <c r="Q2754" s="122" t="s">
        <v>418</v>
      </c>
      <c r="R2754" s="121" t="s">
        <v>3907</v>
      </c>
      <c r="S2754" s="120" t="s">
        <v>30</v>
      </c>
      <c r="T2754" s="120" t="s">
        <v>30</v>
      </c>
    </row>
    <row r="2755" spans="7:20" s="145" customFormat="1" hidden="1">
      <c r="G2755" s="152"/>
      <c r="M2755" s="114" t="s">
        <v>3590</v>
      </c>
      <c r="N2755" s="118">
        <v>7.5</v>
      </c>
      <c r="O2755" s="118">
        <v>52.1</v>
      </c>
      <c r="P2755" s="119">
        <f t="shared" si="45"/>
        <v>0</v>
      </c>
      <c r="Q2755" s="122" t="s">
        <v>3219</v>
      </c>
      <c r="R2755" s="121" t="s">
        <v>4216</v>
      </c>
      <c r="S2755" s="120" t="s">
        <v>30</v>
      </c>
      <c r="T2755" s="120" t="s">
        <v>30</v>
      </c>
    </row>
    <row r="2756" spans="7:20" s="145" customFormat="1" hidden="1">
      <c r="G2756" s="152"/>
      <c r="M2756" s="114" t="s">
        <v>3594</v>
      </c>
      <c r="N2756" s="118">
        <v>1.9</v>
      </c>
      <c r="O2756" s="118">
        <v>3.9</v>
      </c>
      <c r="P2756" s="119">
        <f t="shared" si="45"/>
        <v>0</v>
      </c>
      <c r="Q2756" s="122" t="s">
        <v>1263</v>
      </c>
      <c r="R2756" s="121" t="s">
        <v>3961</v>
      </c>
      <c r="S2756" s="120" t="s">
        <v>30</v>
      </c>
      <c r="T2756" s="120" t="s">
        <v>30</v>
      </c>
    </row>
    <row r="2757" spans="7:20" s="145" customFormat="1" hidden="1">
      <c r="G2757" s="152"/>
      <c r="M2757" s="114" t="s">
        <v>3595</v>
      </c>
      <c r="N2757" s="118">
        <v>3.8</v>
      </c>
      <c r="O2757" s="118">
        <v>27.7</v>
      </c>
      <c r="P2757" s="119">
        <f t="shared" si="45"/>
        <v>0</v>
      </c>
      <c r="Q2757" s="122" t="s">
        <v>3596</v>
      </c>
      <c r="R2757" s="121" t="s">
        <v>4405</v>
      </c>
      <c r="S2757" s="120" t="s">
        <v>30</v>
      </c>
      <c r="T2757" s="120" t="s">
        <v>30</v>
      </c>
    </row>
    <row r="2758" spans="7:20" s="145" customFormat="1" hidden="1">
      <c r="G2758" s="152"/>
      <c r="M2758" s="114" t="s">
        <v>3458</v>
      </c>
      <c r="N2758" s="118">
        <v>7.2</v>
      </c>
      <c r="O2758" s="118">
        <v>60.8</v>
      </c>
      <c r="P2758" s="119">
        <f t="shared" si="45"/>
        <v>0</v>
      </c>
      <c r="Q2758" s="122" t="s">
        <v>2050</v>
      </c>
      <c r="R2758" s="121" t="s">
        <v>4410</v>
      </c>
      <c r="S2758" s="120" t="s">
        <v>30</v>
      </c>
      <c r="T2758" s="120" t="s">
        <v>166</v>
      </c>
    </row>
    <row r="2759" spans="7:20" s="145" customFormat="1" hidden="1">
      <c r="G2759" s="152"/>
      <c r="M2759" s="114" t="s">
        <v>3344</v>
      </c>
      <c r="N2759" s="118">
        <v>7.8</v>
      </c>
      <c r="O2759" s="118">
        <v>53.9</v>
      </c>
      <c r="P2759" s="119">
        <f t="shared" si="45"/>
        <v>0</v>
      </c>
      <c r="Q2759" s="122" t="s">
        <v>217</v>
      </c>
      <c r="R2759" s="121" t="s">
        <v>4201</v>
      </c>
      <c r="S2759" s="120" t="s">
        <v>30</v>
      </c>
      <c r="T2759" s="120" t="s">
        <v>30</v>
      </c>
    </row>
    <row r="2760" spans="7:20" s="145" customFormat="1" hidden="1">
      <c r="G2760" s="152"/>
      <c r="M2760" s="114" t="s">
        <v>3591</v>
      </c>
      <c r="N2760" s="118">
        <v>9.1</v>
      </c>
      <c r="O2760" s="118">
        <v>37.200000000000003</v>
      </c>
      <c r="P2760" s="119">
        <f t="shared" si="45"/>
        <v>0</v>
      </c>
      <c r="Q2760" s="120" t="s">
        <v>147</v>
      </c>
      <c r="R2760" s="121" t="s">
        <v>4184</v>
      </c>
      <c r="S2760" s="120" t="s">
        <v>30</v>
      </c>
      <c r="T2760" s="120" t="s">
        <v>30</v>
      </c>
    </row>
    <row r="2761" spans="7:20" s="145" customFormat="1" hidden="1">
      <c r="G2761" s="152"/>
      <c r="M2761" s="114" t="s">
        <v>3592</v>
      </c>
      <c r="N2761" s="118">
        <v>3.8</v>
      </c>
      <c r="O2761" s="118">
        <v>59.2</v>
      </c>
      <c r="P2761" s="119">
        <f t="shared" si="45"/>
        <v>0</v>
      </c>
      <c r="Q2761" s="122" t="s">
        <v>3459</v>
      </c>
      <c r="R2761" s="121" t="s">
        <v>4326</v>
      </c>
      <c r="S2761" s="120" t="s">
        <v>30</v>
      </c>
      <c r="T2761" s="120" t="s">
        <v>30</v>
      </c>
    </row>
    <row r="2762" spans="7:20" s="145" customFormat="1" hidden="1">
      <c r="G2762" s="152"/>
      <c r="M2762" s="114" t="s">
        <v>3460</v>
      </c>
      <c r="N2762" s="118">
        <v>1.2</v>
      </c>
      <c r="O2762" s="118">
        <v>67.2</v>
      </c>
      <c r="P2762" s="119">
        <f t="shared" ref="P2762:P2825" si="46">SUM(S2762:T2762)</f>
        <v>0</v>
      </c>
      <c r="Q2762" s="122" t="s">
        <v>418</v>
      </c>
      <c r="R2762" s="121" t="s">
        <v>4423</v>
      </c>
      <c r="S2762" s="120" t="s">
        <v>30</v>
      </c>
      <c r="T2762" s="120" t="s">
        <v>30</v>
      </c>
    </row>
    <row r="2763" spans="7:20" s="145" customFormat="1" hidden="1">
      <c r="G2763" s="152"/>
      <c r="M2763" s="114" t="s">
        <v>3461</v>
      </c>
      <c r="N2763" s="118">
        <v>2.6</v>
      </c>
      <c r="O2763" s="118">
        <v>19.5</v>
      </c>
      <c r="P2763" s="119">
        <f t="shared" si="46"/>
        <v>0</v>
      </c>
      <c r="Q2763" s="122" t="s">
        <v>1416</v>
      </c>
      <c r="R2763" s="121" t="s">
        <v>4252</v>
      </c>
      <c r="S2763" s="120" t="s">
        <v>30</v>
      </c>
      <c r="T2763" s="120" t="s">
        <v>30</v>
      </c>
    </row>
    <row r="2764" spans="7:20" s="145" customFormat="1" hidden="1">
      <c r="G2764" s="152"/>
      <c r="M2764" s="114" t="s">
        <v>3462</v>
      </c>
      <c r="N2764" s="118">
        <v>2.7</v>
      </c>
      <c r="O2764" s="118">
        <v>21.6</v>
      </c>
      <c r="P2764" s="119">
        <f t="shared" si="46"/>
        <v>0</v>
      </c>
      <c r="Q2764" s="122" t="s">
        <v>3463</v>
      </c>
      <c r="R2764" s="121" t="s">
        <v>4311</v>
      </c>
      <c r="S2764" s="120" t="s">
        <v>30</v>
      </c>
      <c r="T2764" s="120" t="s">
        <v>30</v>
      </c>
    </row>
    <row r="2765" spans="7:20" s="145" customFormat="1" hidden="1">
      <c r="G2765" s="152"/>
      <c r="M2765" s="114" t="s">
        <v>3464</v>
      </c>
      <c r="N2765" s="118">
        <v>2.8</v>
      </c>
      <c r="O2765" s="118">
        <v>22.1</v>
      </c>
      <c r="P2765" s="119">
        <f t="shared" si="46"/>
        <v>0</v>
      </c>
      <c r="Q2765" s="122" t="s">
        <v>3090</v>
      </c>
      <c r="R2765" s="121" t="s">
        <v>4026</v>
      </c>
      <c r="S2765" s="120" t="s">
        <v>30</v>
      </c>
      <c r="T2765" s="120" t="s">
        <v>30</v>
      </c>
    </row>
    <row r="2766" spans="7:20" s="145" customFormat="1" hidden="1">
      <c r="G2766" s="152"/>
      <c r="M2766" s="114" t="s">
        <v>3465</v>
      </c>
      <c r="N2766" s="118">
        <v>8.4</v>
      </c>
      <c r="O2766" s="118">
        <v>9.4</v>
      </c>
      <c r="P2766" s="119">
        <f t="shared" si="46"/>
        <v>0</v>
      </c>
      <c r="Q2766" s="122" t="s">
        <v>894</v>
      </c>
      <c r="R2766" s="121" t="s">
        <v>4300</v>
      </c>
      <c r="S2766" s="120" t="s">
        <v>30</v>
      </c>
      <c r="T2766" s="120" t="s">
        <v>30</v>
      </c>
    </row>
    <row r="2767" spans="7:20" s="145" customFormat="1" hidden="1">
      <c r="G2767" s="152"/>
      <c r="M2767" s="114" t="s">
        <v>3466</v>
      </c>
      <c r="N2767" s="118">
        <v>7.1</v>
      </c>
      <c r="O2767" s="118">
        <v>0</v>
      </c>
      <c r="P2767" s="119">
        <f t="shared" si="46"/>
        <v>0</v>
      </c>
      <c r="Q2767" s="122" t="s">
        <v>343</v>
      </c>
      <c r="R2767" s="121" t="s">
        <v>3952</v>
      </c>
      <c r="S2767" s="120" t="s">
        <v>30</v>
      </c>
      <c r="T2767" s="120" t="s">
        <v>30</v>
      </c>
    </row>
    <row r="2768" spans="7:20" s="145" customFormat="1" hidden="1">
      <c r="G2768" s="152"/>
      <c r="M2768" s="114" t="s">
        <v>3467</v>
      </c>
      <c r="N2768" s="118">
        <v>14.8</v>
      </c>
      <c r="O2768" s="118">
        <v>0</v>
      </c>
      <c r="P2768" s="119">
        <f t="shared" si="46"/>
        <v>0</v>
      </c>
      <c r="Q2768" s="122" t="s">
        <v>404</v>
      </c>
      <c r="R2768" s="121" t="s">
        <v>4051</v>
      </c>
      <c r="S2768" s="120" t="s">
        <v>30</v>
      </c>
      <c r="T2768" s="120" t="s">
        <v>30</v>
      </c>
    </row>
    <row r="2769" spans="7:20" s="145" customFormat="1" hidden="1">
      <c r="G2769" s="152"/>
      <c r="M2769" s="114" t="s">
        <v>3468</v>
      </c>
      <c r="N2769" s="118">
        <v>19.399999999999999</v>
      </c>
      <c r="O2769" s="118">
        <v>0</v>
      </c>
      <c r="P2769" s="119">
        <f t="shared" si="46"/>
        <v>0</v>
      </c>
      <c r="Q2769" s="120" t="s">
        <v>147</v>
      </c>
      <c r="R2769" s="121" t="s">
        <v>4035</v>
      </c>
      <c r="S2769" s="120" t="s">
        <v>30</v>
      </c>
      <c r="T2769" s="120" t="s">
        <v>30</v>
      </c>
    </row>
    <row r="2770" spans="7:20" s="145" customFormat="1" hidden="1">
      <c r="G2770" s="152"/>
      <c r="M2770" s="114" t="s">
        <v>3746</v>
      </c>
      <c r="N2770" s="118">
        <v>23.5</v>
      </c>
      <c r="O2770" s="118">
        <v>0</v>
      </c>
      <c r="P2770" s="119">
        <f t="shared" si="46"/>
        <v>0</v>
      </c>
      <c r="Q2770" s="120" t="s">
        <v>377</v>
      </c>
      <c r="R2770" s="121" t="s">
        <v>4418</v>
      </c>
      <c r="S2770" s="120" t="s">
        <v>30</v>
      </c>
      <c r="T2770" s="120" t="s">
        <v>30</v>
      </c>
    </row>
    <row r="2771" spans="7:20" s="145" customFormat="1" hidden="1">
      <c r="G2771" s="152"/>
      <c r="M2771" s="114" t="s">
        <v>3747</v>
      </c>
      <c r="N2771" s="118">
        <v>15.5</v>
      </c>
      <c r="O2771" s="118">
        <v>0</v>
      </c>
      <c r="P2771" s="119">
        <f t="shared" si="46"/>
        <v>0</v>
      </c>
      <c r="Q2771" s="120" t="s">
        <v>466</v>
      </c>
      <c r="R2771" s="121" t="s">
        <v>4220</v>
      </c>
      <c r="S2771" s="120" t="s">
        <v>30</v>
      </c>
      <c r="T2771" s="122" t="s">
        <v>647</v>
      </c>
    </row>
    <row r="2772" spans="7:20" s="145" customFormat="1" hidden="1">
      <c r="G2772" s="152"/>
      <c r="M2772" s="114" t="s">
        <v>3748</v>
      </c>
      <c r="N2772" s="118">
        <v>20.7</v>
      </c>
      <c r="O2772" s="118">
        <v>0</v>
      </c>
      <c r="P2772" s="119">
        <f t="shared" si="46"/>
        <v>0</v>
      </c>
      <c r="Q2772" s="122" t="s">
        <v>262</v>
      </c>
      <c r="R2772" s="121" t="s">
        <v>4031</v>
      </c>
      <c r="S2772" s="120" t="s">
        <v>30</v>
      </c>
      <c r="T2772" s="114"/>
    </row>
    <row r="2773" spans="7:20" s="145" customFormat="1" hidden="1">
      <c r="G2773" s="152"/>
      <c r="M2773" s="114" t="s">
        <v>3749</v>
      </c>
      <c r="N2773" s="118">
        <v>23.8</v>
      </c>
      <c r="O2773" s="118">
        <v>0</v>
      </c>
      <c r="P2773" s="119">
        <f t="shared" si="46"/>
        <v>0</v>
      </c>
      <c r="Q2773" s="122" t="s">
        <v>3750</v>
      </c>
      <c r="R2773" s="121" t="s">
        <v>4450</v>
      </c>
      <c r="S2773" s="120" t="s">
        <v>30</v>
      </c>
      <c r="T2773" s="120" t="s">
        <v>30</v>
      </c>
    </row>
    <row r="2774" spans="7:20" s="145" customFormat="1" hidden="1">
      <c r="G2774" s="152"/>
      <c r="M2774" s="114" t="s">
        <v>3751</v>
      </c>
      <c r="N2774" s="118">
        <v>19.899999999999999</v>
      </c>
      <c r="O2774" s="118">
        <v>0</v>
      </c>
      <c r="P2774" s="119">
        <f t="shared" si="46"/>
        <v>0</v>
      </c>
      <c r="Q2774" s="122" t="s">
        <v>2555</v>
      </c>
      <c r="R2774" s="121" t="s">
        <v>4034</v>
      </c>
      <c r="S2774" s="120" t="s">
        <v>30</v>
      </c>
      <c r="T2774" s="122" t="s">
        <v>343</v>
      </c>
    </row>
    <row r="2775" spans="7:20" s="145" customFormat="1" hidden="1">
      <c r="G2775" s="152"/>
      <c r="M2775" s="114" t="s">
        <v>3752</v>
      </c>
      <c r="N2775" s="118">
        <v>6.2</v>
      </c>
      <c r="O2775" s="118">
        <v>63.8</v>
      </c>
      <c r="P2775" s="119">
        <f t="shared" si="46"/>
        <v>0</v>
      </c>
      <c r="Q2775" s="122" t="s">
        <v>1521</v>
      </c>
      <c r="R2775" s="121" t="s">
        <v>4172</v>
      </c>
      <c r="S2775" s="120" t="s">
        <v>30</v>
      </c>
      <c r="T2775" s="120" t="s">
        <v>30</v>
      </c>
    </row>
    <row r="2776" spans="7:20" s="145" customFormat="1" hidden="1">
      <c r="G2776" s="152"/>
      <c r="M2776" s="114" t="s">
        <v>3753</v>
      </c>
      <c r="N2776" s="118">
        <v>6</v>
      </c>
      <c r="O2776" s="118">
        <v>54.2</v>
      </c>
      <c r="P2776" s="119">
        <f t="shared" si="46"/>
        <v>0</v>
      </c>
      <c r="Q2776" s="122" t="s">
        <v>3754</v>
      </c>
      <c r="R2776" s="121" t="s">
        <v>4384</v>
      </c>
      <c r="S2776" s="120" t="s">
        <v>30</v>
      </c>
      <c r="T2776" s="120" t="s">
        <v>30</v>
      </c>
    </row>
    <row r="2777" spans="7:20" s="145" customFormat="1" hidden="1">
      <c r="G2777" s="152"/>
      <c r="M2777" s="114" t="s">
        <v>4237</v>
      </c>
      <c r="N2777" s="118">
        <v>24.9</v>
      </c>
      <c r="O2777" s="118">
        <v>0</v>
      </c>
      <c r="P2777" s="119">
        <f t="shared" si="46"/>
        <v>0</v>
      </c>
      <c r="Q2777" s="122" t="s">
        <v>213</v>
      </c>
      <c r="R2777" s="121" t="s">
        <v>4024</v>
      </c>
      <c r="S2777" s="120" t="s">
        <v>30</v>
      </c>
      <c r="T2777" s="120" t="s">
        <v>30</v>
      </c>
    </row>
    <row r="2778" spans="7:20" s="145" customFormat="1" hidden="1">
      <c r="G2778" s="152"/>
      <c r="M2778" s="114" t="s">
        <v>4238</v>
      </c>
      <c r="N2778" s="118">
        <v>25.4</v>
      </c>
      <c r="O2778" s="118">
        <v>0</v>
      </c>
      <c r="P2778" s="119">
        <f t="shared" si="46"/>
        <v>0</v>
      </c>
      <c r="Q2778" s="122" t="s">
        <v>1544</v>
      </c>
      <c r="R2778" s="121" t="s">
        <v>3912</v>
      </c>
      <c r="S2778" s="120" t="s">
        <v>30</v>
      </c>
      <c r="T2778" s="120" t="s">
        <v>30</v>
      </c>
    </row>
    <row r="2779" spans="7:20" s="145" customFormat="1" hidden="1">
      <c r="G2779" s="152"/>
      <c r="M2779" s="114" t="s">
        <v>4239</v>
      </c>
      <c r="N2779" s="118">
        <v>32.299999999999997</v>
      </c>
      <c r="O2779" s="118">
        <v>0</v>
      </c>
      <c r="P2779" s="119">
        <f t="shared" si="46"/>
        <v>0</v>
      </c>
      <c r="Q2779" s="122" t="s">
        <v>381</v>
      </c>
      <c r="R2779" s="121" t="s">
        <v>4398</v>
      </c>
      <c r="S2779" s="120" t="s">
        <v>30</v>
      </c>
      <c r="T2779" s="120" t="s">
        <v>30</v>
      </c>
    </row>
    <row r="2780" spans="7:20" s="145" customFormat="1" hidden="1">
      <c r="G2780" s="152"/>
      <c r="M2780" s="114" t="s">
        <v>3761</v>
      </c>
      <c r="N2780" s="118">
        <v>25.2</v>
      </c>
      <c r="O2780" s="118">
        <v>0</v>
      </c>
      <c r="P2780" s="119">
        <f t="shared" si="46"/>
        <v>0</v>
      </c>
      <c r="Q2780" s="122" t="s">
        <v>954</v>
      </c>
      <c r="R2780" s="121" t="s">
        <v>3774</v>
      </c>
      <c r="S2780" s="120" t="s">
        <v>30</v>
      </c>
      <c r="T2780" s="120" t="s">
        <v>30</v>
      </c>
    </row>
    <row r="2781" spans="7:20" s="145" customFormat="1" hidden="1">
      <c r="G2781" s="152"/>
      <c r="M2781" s="114" t="s">
        <v>3973</v>
      </c>
      <c r="N2781" s="118">
        <v>22.7</v>
      </c>
      <c r="O2781" s="118">
        <v>0</v>
      </c>
      <c r="P2781" s="119">
        <f t="shared" si="46"/>
        <v>0</v>
      </c>
      <c r="Q2781" s="122" t="s">
        <v>141</v>
      </c>
      <c r="R2781" s="121" t="s">
        <v>3934</v>
      </c>
      <c r="S2781" s="120" t="s">
        <v>30</v>
      </c>
      <c r="T2781" s="120" t="s">
        <v>30</v>
      </c>
    </row>
    <row r="2782" spans="7:20" s="145" customFormat="1" hidden="1">
      <c r="G2782" s="152"/>
      <c r="M2782" s="114" t="s">
        <v>3974</v>
      </c>
      <c r="N2782" s="118">
        <v>14.1</v>
      </c>
      <c r="O2782" s="118">
        <v>0</v>
      </c>
      <c r="P2782" s="119">
        <f t="shared" si="46"/>
        <v>0</v>
      </c>
      <c r="Q2782" s="122" t="s">
        <v>234</v>
      </c>
      <c r="R2782" s="121" t="s">
        <v>4081</v>
      </c>
      <c r="S2782" s="120" t="s">
        <v>30</v>
      </c>
      <c r="T2782" s="120" t="s">
        <v>30</v>
      </c>
    </row>
    <row r="2783" spans="7:20" s="145" customFormat="1" hidden="1">
      <c r="G2783" s="152"/>
      <c r="M2783" s="114" t="s">
        <v>3975</v>
      </c>
      <c r="N2783" s="118">
        <v>17.7</v>
      </c>
      <c r="O2783" s="118">
        <v>0</v>
      </c>
      <c r="P2783" s="119">
        <f t="shared" si="46"/>
        <v>0</v>
      </c>
      <c r="Q2783" s="122" t="s">
        <v>466</v>
      </c>
      <c r="R2783" s="121" t="s">
        <v>3898</v>
      </c>
      <c r="S2783" s="120" t="s">
        <v>30</v>
      </c>
      <c r="T2783" s="120" t="s">
        <v>30</v>
      </c>
    </row>
    <row r="2784" spans="7:20" s="145" customFormat="1" hidden="1">
      <c r="G2784" s="152"/>
      <c r="M2784" s="114" t="s">
        <v>3976</v>
      </c>
      <c r="N2784" s="118">
        <v>12</v>
      </c>
      <c r="O2784" s="118">
        <v>7.2</v>
      </c>
      <c r="P2784" s="119">
        <f t="shared" si="46"/>
        <v>0</v>
      </c>
      <c r="Q2784" s="122" t="s">
        <v>3117</v>
      </c>
      <c r="R2784" s="121" t="s">
        <v>3932</v>
      </c>
      <c r="S2784" s="120" t="s">
        <v>30</v>
      </c>
      <c r="T2784" s="120" t="s">
        <v>30</v>
      </c>
    </row>
    <row r="2785" spans="7:20" s="145" customFormat="1" hidden="1">
      <c r="G2785" s="152"/>
      <c r="M2785" s="114" t="s">
        <v>3977</v>
      </c>
      <c r="N2785" s="118">
        <v>23</v>
      </c>
      <c r="O2785" s="118">
        <v>1.2</v>
      </c>
      <c r="P2785" s="119">
        <f t="shared" si="46"/>
        <v>0</v>
      </c>
      <c r="Q2785" s="122" t="s">
        <v>719</v>
      </c>
      <c r="R2785" s="121" t="s">
        <v>3894</v>
      </c>
      <c r="S2785" s="120" t="s">
        <v>30</v>
      </c>
      <c r="T2785" s="120" t="s">
        <v>30</v>
      </c>
    </row>
    <row r="2786" spans="7:20" s="145" customFormat="1" hidden="1">
      <c r="G2786" s="152"/>
      <c r="M2786" s="114" t="s">
        <v>3978</v>
      </c>
      <c r="N2786" s="118">
        <v>35</v>
      </c>
      <c r="O2786" s="118">
        <v>0</v>
      </c>
      <c r="P2786" s="119">
        <f t="shared" si="46"/>
        <v>0</v>
      </c>
      <c r="Q2786" s="122" t="s">
        <v>719</v>
      </c>
      <c r="R2786" s="121" t="s">
        <v>4125</v>
      </c>
      <c r="S2786" s="120" t="s">
        <v>30</v>
      </c>
      <c r="T2786" s="120" t="s">
        <v>30</v>
      </c>
    </row>
    <row r="2787" spans="7:20" s="145" customFormat="1" hidden="1">
      <c r="G2787" s="152"/>
      <c r="M2787" s="114" t="s">
        <v>3979</v>
      </c>
      <c r="N2787" s="118">
        <v>20.399999999999999</v>
      </c>
      <c r="O2787" s="118">
        <v>0</v>
      </c>
      <c r="P2787" s="119">
        <f t="shared" si="46"/>
        <v>0</v>
      </c>
      <c r="Q2787" s="122" t="s">
        <v>728</v>
      </c>
      <c r="R2787" s="121" t="s">
        <v>4077</v>
      </c>
      <c r="S2787" s="120" t="s">
        <v>30</v>
      </c>
      <c r="T2787" s="120" t="s">
        <v>30</v>
      </c>
    </row>
    <row r="2788" spans="7:20" s="145" customFormat="1" hidden="1">
      <c r="G2788" s="152"/>
      <c r="M2788" s="114" t="s">
        <v>3766</v>
      </c>
      <c r="N2788" s="118">
        <v>29.4</v>
      </c>
      <c r="O2788" s="118">
        <v>0</v>
      </c>
      <c r="P2788" s="119">
        <f t="shared" si="46"/>
        <v>0</v>
      </c>
      <c r="Q2788" s="122" t="s">
        <v>332</v>
      </c>
      <c r="R2788" s="121" t="s">
        <v>3727</v>
      </c>
      <c r="S2788" s="120" t="s">
        <v>30</v>
      </c>
      <c r="T2788" s="120" t="s">
        <v>30</v>
      </c>
    </row>
    <row r="2789" spans="7:20" s="145" customFormat="1" hidden="1">
      <c r="G2789" s="152"/>
      <c r="M2789" s="114" t="s">
        <v>3767</v>
      </c>
      <c r="N2789" s="118">
        <v>27.4</v>
      </c>
      <c r="O2789" s="118">
        <v>0</v>
      </c>
      <c r="P2789" s="119">
        <f t="shared" si="46"/>
        <v>0</v>
      </c>
      <c r="Q2789" s="122" t="s">
        <v>663</v>
      </c>
      <c r="R2789" s="121" t="s">
        <v>4229</v>
      </c>
      <c r="S2789" s="120" t="s">
        <v>30</v>
      </c>
      <c r="T2789" s="120" t="s">
        <v>30</v>
      </c>
    </row>
    <row r="2790" spans="7:20" s="145" customFormat="1" hidden="1">
      <c r="G2790" s="152"/>
      <c r="M2790" s="114" t="s">
        <v>3768</v>
      </c>
      <c r="N2790" s="118">
        <v>19.7</v>
      </c>
      <c r="O2790" s="118">
        <v>0</v>
      </c>
      <c r="P2790" s="119">
        <f t="shared" si="46"/>
        <v>0</v>
      </c>
      <c r="Q2790" s="122" t="s">
        <v>452</v>
      </c>
      <c r="R2790" s="121" t="s">
        <v>3785</v>
      </c>
      <c r="S2790" s="120" t="s">
        <v>30</v>
      </c>
      <c r="T2790" s="120" t="s">
        <v>30</v>
      </c>
    </row>
    <row r="2791" spans="7:20" s="145" customFormat="1" hidden="1">
      <c r="G2791" s="152"/>
      <c r="M2791" s="114" t="s">
        <v>3634</v>
      </c>
      <c r="N2791" s="118">
        <v>27.5</v>
      </c>
      <c r="O2791" s="118">
        <v>0</v>
      </c>
      <c r="P2791" s="119">
        <f t="shared" si="46"/>
        <v>0</v>
      </c>
      <c r="Q2791" s="122" t="s">
        <v>223</v>
      </c>
      <c r="R2791" s="121" t="s">
        <v>3726</v>
      </c>
      <c r="S2791" s="120" t="s">
        <v>30</v>
      </c>
      <c r="T2791" s="120" t="s">
        <v>30</v>
      </c>
    </row>
    <row r="2792" spans="7:20" s="145" customFormat="1" hidden="1">
      <c r="G2792" s="152"/>
      <c r="M2792" s="114" t="s">
        <v>3635</v>
      </c>
      <c r="N2792" s="118">
        <v>24.4</v>
      </c>
      <c r="O2792" s="118">
        <v>0</v>
      </c>
      <c r="P2792" s="119">
        <f t="shared" si="46"/>
        <v>0</v>
      </c>
      <c r="Q2792" s="122" t="s">
        <v>213</v>
      </c>
      <c r="R2792" s="121" t="s">
        <v>3910</v>
      </c>
      <c r="S2792" s="120" t="s">
        <v>30</v>
      </c>
      <c r="T2792" s="120" t="s">
        <v>30</v>
      </c>
    </row>
    <row r="2793" spans="7:20" s="145" customFormat="1" hidden="1">
      <c r="G2793" s="152"/>
      <c r="M2793" s="114" t="s">
        <v>3502</v>
      </c>
      <c r="N2793" s="118">
        <v>33.700000000000003</v>
      </c>
      <c r="O2793" s="118">
        <v>0</v>
      </c>
      <c r="P2793" s="119">
        <f t="shared" si="46"/>
        <v>0</v>
      </c>
      <c r="Q2793" s="122" t="s">
        <v>466</v>
      </c>
      <c r="R2793" s="121" t="s">
        <v>4230</v>
      </c>
      <c r="S2793" s="120" t="s">
        <v>30</v>
      </c>
      <c r="T2793" s="120" t="s">
        <v>30</v>
      </c>
    </row>
    <row r="2794" spans="7:20" s="145" customFormat="1" hidden="1">
      <c r="G2794" s="152"/>
      <c r="M2794" s="114" t="s">
        <v>3503</v>
      </c>
      <c r="N2794" s="118">
        <v>22.6</v>
      </c>
      <c r="O2794" s="118">
        <v>0</v>
      </c>
      <c r="P2794" s="119">
        <f t="shared" si="46"/>
        <v>0</v>
      </c>
      <c r="Q2794" s="122" t="s">
        <v>234</v>
      </c>
      <c r="R2794" s="121" t="s">
        <v>3910</v>
      </c>
      <c r="S2794" s="120" t="s">
        <v>30</v>
      </c>
      <c r="T2794" s="122" t="s">
        <v>166</v>
      </c>
    </row>
    <row r="2795" spans="7:20" s="145" customFormat="1" hidden="1">
      <c r="G2795" s="152"/>
      <c r="M2795" s="114" t="s">
        <v>3504</v>
      </c>
      <c r="N2795" s="118">
        <v>31.2</v>
      </c>
      <c r="O2795" s="118">
        <v>0</v>
      </c>
      <c r="P2795" s="119">
        <f t="shared" si="46"/>
        <v>0</v>
      </c>
      <c r="Q2795" s="122" t="s">
        <v>661</v>
      </c>
      <c r="R2795" s="121" t="s">
        <v>3943</v>
      </c>
      <c r="S2795" s="120" t="s">
        <v>30</v>
      </c>
      <c r="T2795" s="122" t="s">
        <v>166</v>
      </c>
    </row>
    <row r="2796" spans="7:20" s="145" customFormat="1" hidden="1">
      <c r="G2796" s="152"/>
      <c r="M2796" s="114" t="s">
        <v>3505</v>
      </c>
      <c r="N2796" s="118">
        <v>28.6</v>
      </c>
      <c r="O2796" s="118">
        <v>0</v>
      </c>
      <c r="P2796" s="119">
        <f t="shared" si="46"/>
        <v>0</v>
      </c>
      <c r="Q2796" s="122" t="s">
        <v>332</v>
      </c>
      <c r="R2796" s="121" t="s">
        <v>3936</v>
      </c>
      <c r="S2796" s="120" t="s">
        <v>30</v>
      </c>
      <c r="T2796" s="122" t="s">
        <v>166</v>
      </c>
    </row>
    <row r="2797" spans="7:20" s="145" customFormat="1" hidden="1">
      <c r="G2797" s="152"/>
      <c r="M2797" s="114" t="s">
        <v>3381</v>
      </c>
      <c r="N2797" s="118">
        <v>31.7</v>
      </c>
      <c r="O2797" s="118">
        <v>0</v>
      </c>
      <c r="P2797" s="119">
        <f t="shared" si="46"/>
        <v>0</v>
      </c>
      <c r="Q2797" s="122" t="s">
        <v>797</v>
      </c>
      <c r="R2797" s="121" t="s">
        <v>4260</v>
      </c>
      <c r="S2797" s="120" t="s">
        <v>30</v>
      </c>
      <c r="T2797" s="120" t="s">
        <v>30</v>
      </c>
    </row>
    <row r="2798" spans="7:20" s="145" customFormat="1" hidden="1">
      <c r="G2798" s="152"/>
      <c r="M2798" s="114" t="s">
        <v>3382</v>
      </c>
      <c r="N2798" s="118">
        <v>29.9</v>
      </c>
      <c r="O2798" s="118">
        <v>0</v>
      </c>
      <c r="P2798" s="119">
        <f t="shared" si="46"/>
        <v>0</v>
      </c>
      <c r="Q2798" s="122" t="s">
        <v>2099</v>
      </c>
      <c r="R2798" s="121" t="s">
        <v>4493</v>
      </c>
      <c r="S2798" s="120" t="s">
        <v>30</v>
      </c>
      <c r="T2798" s="120" t="s">
        <v>30</v>
      </c>
    </row>
    <row r="2799" spans="7:20" s="145" customFormat="1" hidden="1">
      <c r="G2799" s="152"/>
      <c r="M2799" s="114" t="s">
        <v>3383</v>
      </c>
      <c r="N2799" s="118">
        <v>21.6</v>
      </c>
      <c r="O2799" s="118">
        <v>0</v>
      </c>
      <c r="P2799" s="119">
        <f t="shared" si="46"/>
        <v>0</v>
      </c>
      <c r="Q2799" s="122" t="s">
        <v>2154</v>
      </c>
      <c r="R2799" s="121" t="s">
        <v>4494</v>
      </c>
      <c r="S2799" s="120" t="s">
        <v>30</v>
      </c>
      <c r="T2799" s="120" t="s">
        <v>30</v>
      </c>
    </row>
    <row r="2800" spans="7:20" s="145" customFormat="1" hidden="1">
      <c r="G2800" s="152"/>
      <c r="M2800" s="114" t="s">
        <v>3384</v>
      </c>
      <c r="N2800" s="118">
        <v>14</v>
      </c>
      <c r="O2800" s="118">
        <v>0</v>
      </c>
      <c r="P2800" s="119">
        <f t="shared" si="46"/>
        <v>0</v>
      </c>
      <c r="Q2800" s="122" t="s">
        <v>963</v>
      </c>
      <c r="R2800" s="121" t="s">
        <v>4074</v>
      </c>
      <c r="S2800" s="120" t="s">
        <v>30</v>
      </c>
      <c r="T2800" s="120" t="s">
        <v>30</v>
      </c>
    </row>
    <row r="2801" spans="7:20" s="145" customFormat="1" hidden="1">
      <c r="G2801" s="152"/>
      <c r="M2801" s="114" t="s">
        <v>3645</v>
      </c>
      <c r="N2801" s="118">
        <v>11.1</v>
      </c>
      <c r="O2801" s="118">
        <v>3.6</v>
      </c>
      <c r="P2801" s="119">
        <f t="shared" si="46"/>
        <v>0</v>
      </c>
      <c r="Q2801" s="122" t="s">
        <v>499</v>
      </c>
      <c r="R2801" s="121" t="s">
        <v>3995</v>
      </c>
      <c r="S2801" s="120" t="s">
        <v>30</v>
      </c>
      <c r="T2801" s="120" t="s">
        <v>30</v>
      </c>
    </row>
    <row r="2802" spans="7:20" s="145" customFormat="1" hidden="1">
      <c r="G2802" s="152"/>
      <c r="M2802" s="114" t="s">
        <v>3801</v>
      </c>
      <c r="N2802" s="118">
        <v>31</v>
      </c>
      <c r="O2802" s="118">
        <v>0</v>
      </c>
      <c r="P2802" s="119">
        <f t="shared" si="46"/>
        <v>0</v>
      </c>
      <c r="Q2802" s="120" t="s">
        <v>147</v>
      </c>
      <c r="R2802" s="121" t="s">
        <v>4252</v>
      </c>
      <c r="S2802" s="120" t="s">
        <v>30</v>
      </c>
      <c r="T2802" s="120" t="s">
        <v>30</v>
      </c>
    </row>
    <row r="2803" spans="7:20" s="145" customFormat="1" hidden="1">
      <c r="G2803" s="152"/>
      <c r="M2803" s="114" t="s">
        <v>3802</v>
      </c>
      <c r="N2803" s="118">
        <v>28.3</v>
      </c>
      <c r="O2803" s="118">
        <v>0</v>
      </c>
      <c r="P2803" s="119">
        <f t="shared" si="46"/>
        <v>0</v>
      </c>
      <c r="Q2803" s="122" t="s">
        <v>217</v>
      </c>
      <c r="R2803" s="121" t="s">
        <v>3737</v>
      </c>
      <c r="S2803" s="120" t="s">
        <v>30</v>
      </c>
      <c r="T2803" s="120" t="s">
        <v>30</v>
      </c>
    </row>
    <row r="2804" spans="7:20" s="145" customFormat="1" hidden="1">
      <c r="G2804" s="152"/>
      <c r="M2804" s="114" t="s">
        <v>3665</v>
      </c>
      <c r="N2804" s="118">
        <v>21.6</v>
      </c>
      <c r="O2804" s="118">
        <v>0</v>
      </c>
      <c r="P2804" s="119">
        <f t="shared" si="46"/>
        <v>0</v>
      </c>
      <c r="Q2804" s="122" t="s">
        <v>223</v>
      </c>
      <c r="R2804" s="121" t="s">
        <v>4027</v>
      </c>
      <c r="S2804" s="120" t="s">
        <v>30</v>
      </c>
      <c r="T2804" s="120" t="s">
        <v>30</v>
      </c>
    </row>
    <row r="2805" spans="7:20" s="145" customFormat="1" hidden="1">
      <c r="G2805" s="152"/>
      <c r="M2805" s="114" t="s">
        <v>3524</v>
      </c>
      <c r="N2805" s="118">
        <v>15.1</v>
      </c>
      <c r="O2805" s="118">
        <v>0</v>
      </c>
      <c r="P2805" s="119">
        <f t="shared" si="46"/>
        <v>0</v>
      </c>
      <c r="Q2805" s="122" t="s">
        <v>543</v>
      </c>
      <c r="R2805" s="121" t="s">
        <v>4300</v>
      </c>
      <c r="S2805" s="120" t="s">
        <v>30</v>
      </c>
      <c r="T2805" s="120" t="s">
        <v>30</v>
      </c>
    </row>
    <row r="2806" spans="7:20" s="145" customFormat="1" hidden="1">
      <c r="G2806" s="152"/>
      <c r="M2806" s="114" t="s">
        <v>3668</v>
      </c>
      <c r="N2806" s="118">
        <v>30.9</v>
      </c>
      <c r="O2806" s="118">
        <v>0</v>
      </c>
      <c r="P2806" s="119">
        <f t="shared" si="46"/>
        <v>0</v>
      </c>
      <c r="Q2806" s="122" t="s">
        <v>285</v>
      </c>
      <c r="R2806" s="121" t="s">
        <v>3784</v>
      </c>
      <c r="S2806" s="120" t="s">
        <v>147</v>
      </c>
      <c r="T2806" s="120" t="s">
        <v>147</v>
      </c>
    </row>
    <row r="2807" spans="7:20" s="145" customFormat="1" hidden="1">
      <c r="G2807" s="152"/>
      <c r="M2807" s="114" t="s">
        <v>3669</v>
      </c>
      <c r="N2807" s="118">
        <v>20.100000000000001</v>
      </c>
      <c r="O2807" s="118">
        <v>0</v>
      </c>
      <c r="P2807" s="119">
        <f t="shared" si="46"/>
        <v>0</v>
      </c>
      <c r="Q2807" s="122" t="s">
        <v>338</v>
      </c>
      <c r="R2807" s="121" t="s">
        <v>4075</v>
      </c>
      <c r="S2807" s="120" t="s">
        <v>30</v>
      </c>
      <c r="T2807" s="120" t="s">
        <v>30</v>
      </c>
    </row>
    <row r="2808" spans="7:20" s="145" customFormat="1" hidden="1">
      <c r="G2808" s="152"/>
      <c r="M2808" s="114" t="s">
        <v>3670</v>
      </c>
      <c r="N2808" s="118">
        <v>4.0999999999999996</v>
      </c>
      <c r="O2808" s="118">
        <v>82</v>
      </c>
      <c r="P2808" s="119">
        <f t="shared" si="46"/>
        <v>0</v>
      </c>
      <c r="Q2808" s="122" t="s">
        <v>503</v>
      </c>
      <c r="R2808" s="121" t="s">
        <v>4199</v>
      </c>
      <c r="S2808" s="120" t="s">
        <v>30</v>
      </c>
      <c r="T2808" s="120" t="s">
        <v>30</v>
      </c>
    </row>
    <row r="2809" spans="7:20" s="145" customFormat="1" hidden="1">
      <c r="G2809" s="152"/>
      <c r="M2809" s="114" t="s">
        <v>3671</v>
      </c>
      <c r="N2809" s="118">
        <v>0.6</v>
      </c>
      <c r="O2809" s="118">
        <v>77.900000000000006</v>
      </c>
      <c r="P2809" s="119">
        <f t="shared" si="46"/>
        <v>0</v>
      </c>
      <c r="Q2809" s="122" t="s">
        <v>418</v>
      </c>
      <c r="R2809" s="121" t="s">
        <v>4424</v>
      </c>
      <c r="S2809" s="120" t="s">
        <v>30</v>
      </c>
      <c r="T2809" s="122" t="s">
        <v>166</v>
      </c>
    </row>
    <row r="2810" spans="7:20" s="145" customFormat="1" hidden="1">
      <c r="G2810" s="152"/>
      <c r="M2810" s="114" t="s">
        <v>3672</v>
      </c>
      <c r="N2810" s="118">
        <v>6.7</v>
      </c>
      <c r="O2810" s="120" t="s">
        <v>147</v>
      </c>
      <c r="P2810" s="119">
        <f t="shared" si="46"/>
        <v>0</v>
      </c>
      <c r="Q2810" s="122" t="s">
        <v>369</v>
      </c>
      <c r="R2810" s="120" t="s">
        <v>147</v>
      </c>
      <c r="S2810" s="120" t="s">
        <v>30</v>
      </c>
      <c r="T2810" s="122" t="s">
        <v>166</v>
      </c>
    </row>
    <row r="2811" spans="7:20" s="145" customFormat="1" hidden="1">
      <c r="G2811" s="152"/>
      <c r="M2811" s="114" t="s">
        <v>3521</v>
      </c>
      <c r="N2811" s="118">
        <v>2.7</v>
      </c>
      <c r="O2811" s="118">
        <v>0.2</v>
      </c>
      <c r="P2811" s="119">
        <f t="shared" si="46"/>
        <v>0</v>
      </c>
      <c r="Q2811" s="120" t="s">
        <v>147</v>
      </c>
      <c r="R2811" s="121" t="s">
        <v>4313</v>
      </c>
      <c r="S2811" s="120" t="s">
        <v>30</v>
      </c>
      <c r="T2811" s="120" t="s">
        <v>30</v>
      </c>
    </row>
    <row r="2812" spans="7:20" s="145" customFormat="1" hidden="1">
      <c r="G2812" s="152"/>
      <c r="M2812" s="114" t="s">
        <v>3525</v>
      </c>
      <c r="N2812" s="118">
        <v>0.6</v>
      </c>
      <c r="O2812" s="118">
        <v>2</v>
      </c>
      <c r="P2812" s="119">
        <f t="shared" si="46"/>
        <v>0</v>
      </c>
      <c r="Q2812" s="120" t="s">
        <v>30</v>
      </c>
      <c r="R2812" s="121" t="s">
        <v>4052</v>
      </c>
      <c r="S2812" s="120" t="s">
        <v>30</v>
      </c>
      <c r="T2812" s="120" t="s">
        <v>30</v>
      </c>
    </row>
    <row r="2813" spans="7:20" s="145" customFormat="1" hidden="1">
      <c r="G2813" s="152"/>
      <c r="M2813" s="114" t="s">
        <v>3526</v>
      </c>
      <c r="N2813" s="118">
        <v>0.9</v>
      </c>
      <c r="O2813" s="118">
        <v>4.7</v>
      </c>
      <c r="P2813" s="119">
        <f t="shared" si="46"/>
        <v>0</v>
      </c>
      <c r="Q2813" s="120" t="s">
        <v>30</v>
      </c>
      <c r="R2813" s="121" t="s">
        <v>4041</v>
      </c>
      <c r="S2813" s="120" t="s">
        <v>30</v>
      </c>
      <c r="T2813" s="120" t="s">
        <v>30</v>
      </c>
    </row>
    <row r="2814" spans="7:20" s="145" customFormat="1" hidden="1">
      <c r="G2814" s="152"/>
      <c r="M2814" s="114" t="s">
        <v>3527</v>
      </c>
      <c r="N2814" s="118">
        <v>12.3</v>
      </c>
      <c r="O2814" s="118">
        <v>63.3</v>
      </c>
      <c r="P2814" s="119">
        <f t="shared" si="46"/>
        <v>0</v>
      </c>
      <c r="Q2814" s="122" t="s">
        <v>283</v>
      </c>
      <c r="R2814" s="121" t="s">
        <v>4522</v>
      </c>
      <c r="S2814" s="120" t="s">
        <v>30</v>
      </c>
      <c r="T2814" s="120" t="s">
        <v>30</v>
      </c>
    </row>
    <row r="2815" spans="7:20" s="145" customFormat="1" hidden="1">
      <c r="G2815" s="152"/>
      <c r="M2815" s="114" t="s">
        <v>3528</v>
      </c>
      <c r="N2815" s="118">
        <v>3.4</v>
      </c>
      <c r="O2815" s="118">
        <v>3.4</v>
      </c>
      <c r="P2815" s="119">
        <f t="shared" si="46"/>
        <v>0</v>
      </c>
      <c r="Q2815" s="122" t="s">
        <v>1557</v>
      </c>
      <c r="R2815" s="121" t="s">
        <v>4081</v>
      </c>
      <c r="S2815" s="120" t="s">
        <v>30</v>
      </c>
      <c r="T2815" s="120" t="s">
        <v>30</v>
      </c>
    </row>
    <row r="2816" spans="7:20" s="145" customFormat="1" hidden="1">
      <c r="G2816" s="152"/>
      <c r="M2816" s="114" t="s">
        <v>3529</v>
      </c>
      <c r="N2816" s="118">
        <v>4.8</v>
      </c>
      <c r="O2816" s="118">
        <v>8.6999999999999993</v>
      </c>
      <c r="P2816" s="119">
        <f t="shared" si="46"/>
        <v>0</v>
      </c>
      <c r="Q2816" s="122" t="s">
        <v>1495</v>
      </c>
      <c r="R2816" s="121" t="s">
        <v>4555</v>
      </c>
      <c r="S2816" s="120" t="s">
        <v>30</v>
      </c>
      <c r="T2816" s="122" t="s">
        <v>166</v>
      </c>
    </row>
    <row r="2817" spans="7:20" s="145" customFormat="1" hidden="1">
      <c r="G2817" s="152"/>
      <c r="M2817" s="114" t="s">
        <v>3530</v>
      </c>
      <c r="N2817" s="118">
        <v>33.700000000000003</v>
      </c>
      <c r="O2817" s="118">
        <v>0</v>
      </c>
      <c r="P2817" s="119">
        <f t="shared" si="46"/>
        <v>0</v>
      </c>
      <c r="Q2817" s="122" t="s">
        <v>3531</v>
      </c>
      <c r="R2817" s="121" t="s">
        <v>4025</v>
      </c>
      <c r="S2817" s="120" t="s">
        <v>30</v>
      </c>
      <c r="T2817" s="120" t="s">
        <v>30</v>
      </c>
    </row>
    <row r="2818" spans="7:20" s="145" customFormat="1" hidden="1">
      <c r="G2818" s="152"/>
      <c r="M2818" s="114" t="s">
        <v>3532</v>
      </c>
      <c r="N2818" s="118">
        <v>22.7</v>
      </c>
      <c r="O2818" s="118">
        <v>0</v>
      </c>
      <c r="P2818" s="119">
        <f t="shared" si="46"/>
        <v>0</v>
      </c>
      <c r="Q2818" s="122" t="s">
        <v>719</v>
      </c>
      <c r="R2818" s="121" t="s">
        <v>3960</v>
      </c>
      <c r="S2818" s="120" t="s">
        <v>30</v>
      </c>
      <c r="T2818" s="120" t="s">
        <v>30</v>
      </c>
    </row>
    <row r="2819" spans="7:20" s="145" customFormat="1" hidden="1">
      <c r="G2819" s="152"/>
      <c r="M2819" s="114" t="s">
        <v>3533</v>
      </c>
      <c r="N2819" s="118">
        <v>20.3</v>
      </c>
      <c r="O2819" s="118">
        <v>0</v>
      </c>
      <c r="P2819" s="119">
        <f t="shared" si="46"/>
        <v>0</v>
      </c>
      <c r="Q2819" s="122" t="s">
        <v>369</v>
      </c>
      <c r="R2819" s="121" t="s">
        <v>4276</v>
      </c>
      <c r="S2819" s="120" t="s">
        <v>30</v>
      </c>
      <c r="T2819" s="120" t="s">
        <v>30</v>
      </c>
    </row>
    <row r="2820" spans="7:20" s="145" customFormat="1" hidden="1">
      <c r="G2820" s="152"/>
      <c r="M2820" s="114" t="s">
        <v>3534</v>
      </c>
      <c r="N2820" s="118">
        <v>26.3</v>
      </c>
      <c r="O2820" s="118">
        <v>0</v>
      </c>
      <c r="P2820" s="119">
        <f t="shared" si="46"/>
        <v>0</v>
      </c>
      <c r="Q2820" s="122" t="s">
        <v>221</v>
      </c>
      <c r="R2820" s="121" t="s">
        <v>4262</v>
      </c>
      <c r="S2820" s="120" t="s">
        <v>30</v>
      </c>
      <c r="T2820" s="120" t="s">
        <v>30</v>
      </c>
    </row>
    <row r="2821" spans="7:20" s="145" customFormat="1" hidden="1">
      <c r="G2821" s="152"/>
      <c r="M2821" s="114" t="s">
        <v>3535</v>
      </c>
      <c r="N2821" s="118">
        <v>16.600000000000001</v>
      </c>
      <c r="O2821" s="118">
        <v>8</v>
      </c>
      <c r="P2821" s="119">
        <f t="shared" si="46"/>
        <v>0</v>
      </c>
      <c r="Q2821" s="120" t="s">
        <v>147</v>
      </c>
      <c r="R2821" s="121" t="s">
        <v>3970</v>
      </c>
      <c r="S2821" s="120" t="s">
        <v>30</v>
      </c>
      <c r="T2821" s="122" t="s">
        <v>166</v>
      </c>
    </row>
    <row r="2822" spans="7:20" s="145" customFormat="1" hidden="1">
      <c r="G2822" s="152"/>
      <c r="M2822" s="114" t="s">
        <v>3861</v>
      </c>
      <c r="N2822" s="118">
        <v>7</v>
      </c>
      <c r="O2822" s="118">
        <v>23</v>
      </c>
      <c r="P2822" s="119">
        <f t="shared" si="46"/>
        <v>0</v>
      </c>
      <c r="Q2822" s="122" t="s">
        <v>918</v>
      </c>
      <c r="R2822" s="121" t="s">
        <v>4391</v>
      </c>
      <c r="S2822" s="120" t="s">
        <v>30</v>
      </c>
      <c r="T2822" s="122" t="s">
        <v>343</v>
      </c>
    </row>
    <row r="2823" spans="7:20" s="145" customFormat="1" hidden="1">
      <c r="G2823" s="152"/>
      <c r="M2823" s="114" t="s">
        <v>3872</v>
      </c>
      <c r="N2823" s="118">
        <v>4.3</v>
      </c>
      <c r="O2823" s="118">
        <v>13.7</v>
      </c>
      <c r="P2823" s="119">
        <f t="shared" si="46"/>
        <v>0</v>
      </c>
      <c r="Q2823" s="122" t="s">
        <v>786</v>
      </c>
      <c r="R2823" s="121" t="s">
        <v>3896</v>
      </c>
      <c r="S2823" s="120" t="s">
        <v>30</v>
      </c>
      <c r="T2823" s="120" t="s">
        <v>30</v>
      </c>
    </row>
    <row r="2824" spans="7:20" s="145" customFormat="1" hidden="1">
      <c r="G2824" s="152"/>
      <c r="M2824" s="114" t="s">
        <v>3873</v>
      </c>
      <c r="N2824" s="118">
        <v>2</v>
      </c>
      <c r="O2824" s="118">
        <v>6.4</v>
      </c>
      <c r="P2824" s="119">
        <f t="shared" si="46"/>
        <v>0</v>
      </c>
      <c r="Q2824" s="122" t="s">
        <v>234</v>
      </c>
      <c r="R2824" s="121" t="s">
        <v>3781</v>
      </c>
      <c r="S2824" s="120" t="s">
        <v>30</v>
      </c>
      <c r="T2824" s="120" t="s">
        <v>30</v>
      </c>
    </row>
    <row r="2825" spans="7:20" s="145" customFormat="1" hidden="1">
      <c r="G2825" s="152"/>
      <c r="M2825" s="114" t="s">
        <v>4105</v>
      </c>
      <c r="N2825" s="118">
        <v>2</v>
      </c>
      <c r="O2825" s="118">
        <v>6.4</v>
      </c>
      <c r="P2825" s="119">
        <f t="shared" si="46"/>
        <v>0</v>
      </c>
      <c r="Q2825" s="122" t="s">
        <v>438</v>
      </c>
      <c r="R2825" s="121" t="s">
        <v>3781</v>
      </c>
      <c r="S2825" s="120" t="s">
        <v>30</v>
      </c>
      <c r="T2825" s="120" t="s">
        <v>30</v>
      </c>
    </row>
    <row r="2826" spans="7:20" s="145" customFormat="1" hidden="1">
      <c r="G2826" s="152"/>
      <c r="M2826" s="114" t="s">
        <v>4106</v>
      </c>
      <c r="N2826" s="118">
        <v>2</v>
      </c>
      <c r="O2826" s="118">
        <v>6.4</v>
      </c>
      <c r="P2826" s="119">
        <f t="shared" ref="P2826:P2889" si="47">SUM(S2826:T2826)</f>
        <v>0</v>
      </c>
      <c r="Q2826" s="122" t="s">
        <v>468</v>
      </c>
      <c r="R2826" s="121" t="s">
        <v>3781</v>
      </c>
      <c r="S2826" s="120" t="s">
        <v>30</v>
      </c>
      <c r="T2826" s="120" t="s">
        <v>30</v>
      </c>
    </row>
    <row r="2827" spans="7:20" s="145" customFormat="1" hidden="1">
      <c r="G2827" s="152"/>
      <c r="M2827" s="114" t="s">
        <v>4363</v>
      </c>
      <c r="N2827" s="118">
        <v>2.4</v>
      </c>
      <c r="O2827" s="118">
        <v>6.6</v>
      </c>
      <c r="P2827" s="119">
        <f t="shared" si="47"/>
        <v>0</v>
      </c>
      <c r="Q2827" s="122" t="s">
        <v>873</v>
      </c>
      <c r="R2827" s="121" t="s">
        <v>3995</v>
      </c>
      <c r="S2827" s="120" t="s">
        <v>30</v>
      </c>
      <c r="T2827" s="120" t="s">
        <v>30</v>
      </c>
    </row>
    <row r="2828" spans="7:20" s="145" customFormat="1" hidden="1">
      <c r="G2828" s="152"/>
      <c r="M2828" s="114" t="s">
        <v>4364</v>
      </c>
      <c r="N2828" s="118">
        <v>3.3</v>
      </c>
      <c r="O2828" s="118">
        <v>6.6</v>
      </c>
      <c r="P2828" s="119">
        <f t="shared" si="47"/>
        <v>0</v>
      </c>
      <c r="Q2828" s="120" t="s">
        <v>147</v>
      </c>
      <c r="R2828" s="121" t="s">
        <v>3953</v>
      </c>
      <c r="S2828" s="120" t="s">
        <v>30</v>
      </c>
      <c r="T2828" s="120" t="s">
        <v>30</v>
      </c>
    </row>
    <row r="2829" spans="7:20" s="145" customFormat="1" hidden="1">
      <c r="G2829" s="152"/>
      <c r="M2829" s="114" t="s">
        <v>4112</v>
      </c>
      <c r="N2829" s="118">
        <v>2</v>
      </c>
      <c r="O2829" s="118">
        <v>6.4</v>
      </c>
      <c r="P2829" s="119">
        <f t="shared" si="47"/>
        <v>0</v>
      </c>
      <c r="Q2829" s="120" t="s">
        <v>147</v>
      </c>
      <c r="R2829" s="121" t="s">
        <v>3781</v>
      </c>
      <c r="S2829" s="120" t="s">
        <v>30</v>
      </c>
      <c r="T2829" s="120" t="s">
        <v>30</v>
      </c>
    </row>
    <row r="2830" spans="7:20" s="145" customFormat="1" hidden="1">
      <c r="G2830" s="152"/>
      <c r="M2830" s="114" t="s">
        <v>4113</v>
      </c>
      <c r="N2830" s="118">
        <v>1.8</v>
      </c>
      <c r="O2830" s="118">
        <v>2.1</v>
      </c>
      <c r="P2830" s="119">
        <f t="shared" si="47"/>
        <v>0</v>
      </c>
      <c r="Q2830" s="122" t="s">
        <v>894</v>
      </c>
      <c r="R2830" s="121" t="s">
        <v>4459</v>
      </c>
      <c r="S2830" s="120" t="s">
        <v>30</v>
      </c>
      <c r="T2830" s="122" t="s">
        <v>166</v>
      </c>
    </row>
    <row r="2831" spans="7:20" s="145" customFormat="1" hidden="1">
      <c r="G2831" s="152"/>
      <c r="M2831" s="114" t="s">
        <v>4114</v>
      </c>
      <c r="N2831" s="118">
        <v>9.6999999999999993</v>
      </c>
      <c r="O2831" s="118">
        <v>3.4</v>
      </c>
      <c r="P2831" s="119">
        <f t="shared" si="47"/>
        <v>0</v>
      </c>
      <c r="Q2831" s="122" t="s">
        <v>1123</v>
      </c>
      <c r="R2831" s="121" t="s">
        <v>4197</v>
      </c>
      <c r="S2831" s="120" t="s">
        <v>30</v>
      </c>
      <c r="T2831" s="122" t="s">
        <v>343</v>
      </c>
    </row>
    <row r="2832" spans="7:20" s="145" customFormat="1" hidden="1">
      <c r="G2832" s="152"/>
      <c r="M2832" s="114" t="s">
        <v>4115</v>
      </c>
      <c r="N2832" s="118">
        <v>22.2</v>
      </c>
      <c r="O2832" s="118">
        <v>0</v>
      </c>
      <c r="P2832" s="119">
        <f t="shared" si="47"/>
        <v>0</v>
      </c>
      <c r="Q2832" s="122" t="s">
        <v>728</v>
      </c>
      <c r="R2832" s="121" t="s">
        <v>3891</v>
      </c>
      <c r="S2832" s="120" t="s">
        <v>30</v>
      </c>
      <c r="T2832" s="120" t="s">
        <v>30</v>
      </c>
    </row>
    <row r="2833" spans="7:20" s="145" customFormat="1" hidden="1">
      <c r="G2833" s="152"/>
      <c r="M2833" s="114" t="s">
        <v>4116</v>
      </c>
      <c r="N2833" s="118">
        <v>35.6</v>
      </c>
      <c r="O2833" s="118">
        <v>0</v>
      </c>
      <c r="P2833" s="119">
        <f t="shared" si="47"/>
        <v>0</v>
      </c>
      <c r="Q2833" s="120" t="s">
        <v>147</v>
      </c>
      <c r="R2833" s="121" t="s">
        <v>4458</v>
      </c>
      <c r="S2833" s="120" t="s">
        <v>30</v>
      </c>
      <c r="T2833" s="120" t="s">
        <v>30</v>
      </c>
    </row>
    <row r="2834" spans="7:20" s="145" customFormat="1" hidden="1">
      <c r="G2834" s="152"/>
      <c r="M2834" s="114" t="s">
        <v>4117</v>
      </c>
      <c r="N2834" s="118">
        <v>0.1</v>
      </c>
      <c r="O2834" s="118">
        <v>3</v>
      </c>
      <c r="P2834" s="119">
        <f t="shared" si="47"/>
        <v>0</v>
      </c>
      <c r="Q2834" s="122" t="s">
        <v>418</v>
      </c>
      <c r="R2834" s="121" t="s">
        <v>4024</v>
      </c>
      <c r="S2834" s="120" t="s">
        <v>30</v>
      </c>
      <c r="T2834" s="120" t="s">
        <v>30</v>
      </c>
    </row>
    <row r="2835" spans="7:20" s="145" customFormat="1" hidden="1">
      <c r="G2835" s="152"/>
      <c r="M2835" s="114" t="s">
        <v>4118</v>
      </c>
      <c r="N2835" s="118">
        <v>2.6</v>
      </c>
      <c r="O2835" s="118">
        <v>23.8</v>
      </c>
      <c r="P2835" s="119">
        <f t="shared" si="47"/>
        <v>0</v>
      </c>
      <c r="Q2835" s="122" t="s">
        <v>2613</v>
      </c>
      <c r="R2835" s="121" t="s">
        <v>4152</v>
      </c>
      <c r="S2835" s="120" t="s">
        <v>30</v>
      </c>
      <c r="T2835" s="122" t="s">
        <v>166</v>
      </c>
    </row>
    <row r="2836" spans="7:20" s="145" customFormat="1" hidden="1">
      <c r="G2836" s="152"/>
      <c r="M2836" s="114" t="s">
        <v>3704</v>
      </c>
      <c r="N2836" s="118">
        <v>0.4</v>
      </c>
      <c r="O2836" s="118">
        <v>0.6</v>
      </c>
      <c r="P2836" s="119">
        <f t="shared" si="47"/>
        <v>0</v>
      </c>
      <c r="Q2836" s="122" t="s">
        <v>418</v>
      </c>
      <c r="R2836" s="121" t="s">
        <v>3907</v>
      </c>
      <c r="S2836" s="120" t="s">
        <v>30</v>
      </c>
      <c r="T2836" s="120" t="s">
        <v>30</v>
      </c>
    </row>
    <row r="2837" spans="7:20" s="145" customFormat="1" hidden="1">
      <c r="G2837" s="152"/>
      <c r="M2837" s="114" t="s">
        <v>3705</v>
      </c>
      <c r="N2837" s="118">
        <v>10.5</v>
      </c>
      <c r="O2837" s="118">
        <v>79.7</v>
      </c>
      <c r="P2837" s="119">
        <f t="shared" si="47"/>
        <v>0</v>
      </c>
      <c r="Q2837" s="122" t="s">
        <v>190</v>
      </c>
      <c r="R2837" s="121" t="s">
        <v>4067</v>
      </c>
      <c r="S2837" s="114"/>
      <c r="T2837" s="114"/>
    </row>
    <row r="2838" spans="7:20" s="145" customFormat="1" hidden="1">
      <c r="G2838" s="152"/>
      <c r="M2838" s="114" t="s">
        <v>3884</v>
      </c>
      <c r="N2838" s="118">
        <v>9</v>
      </c>
      <c r="O2838" s="118">
        <v>43</v>
      </c>
      <c r="P2838" s="119">
        <f t="shared" si="47"/>
        <v>0</v>
      </c>
      <c r="Q2838" s="122" t="s">
        <v>3885</v>
      </c>
      <c r="R2838" s="121" t="s">
        <v>4369</v>
      </c>
      <c r="S2838" s="114"/>
      <c r="T2838" s="114"/>
    </row>
    <row r="2839" spans="7:20" s="145" customFormat="1" hidden="1">
      <c r="G2839" s="152"/>
      <c r="M2839" s="114" t="s">
        <v>3886</v>
      </c>
      <c r="N2839" s="118">
        <v>14.7</v>
      </c>
      <c r="O2839" s="118">
        <v>3.3</v>
      </c>
      <c r="P2839" s="119">
        <f t="shared" si="47"/>
        <v>0</v>
      </c>
      <c r="Q2839" s="122" t="s">
        <v>3887</v>
      </c>
      <c r="R2839" s="121" t="s">
        <v>4259</v>
      </c>
      <c r="S2839" s="114"/>
      <c r="T2839" s="114"/>
    </row>
    <row r="2840" spans="7:20" s="145" customFormat="1" hidden="1">
      <c r="G2840" s="152"/>
      <c r="M2840" s="114" t="s">
        <v>3703</v>
      </c>
      <c r="N2840" s="118">
        <v>6.3</v>
      </c>
      <c r="O2840" s="118">
        <v>1.4</v>
      </c>
      <c r="P2840" s="119">
        <f t="shared" si="47"/>
        <v>0</v>
      </c>
      <c r="Q2840" s="122" t="s">
        <v>1381</v>
      </c>
      <c r="R2840" s="121" t="s">
        <v>4424</v>
      </c>
      <c r="S2840" s="114"/>
      <c r="T2840" s="114"/>
    </row>
    <row r="2841" spans="7:20" s="145" customFormat="1" hidden="1">
      <c r="G2841" s="152"/>
      <c r="M2841" s="114" t="s">
        <v>3563</v>
      </c>
      <c r="N2841" s="118">
        <v>1.4</v>
      </c>
      <c r="O2841" s="118">
        <v>10.4</v>
      </c>
      <c r="P2841" s="119">
        <f t="shared" si="47"/>
        <v>0</v>
      </c>
      <c r="Q2841" s="120" t="s">
        <v>147</v>
      </c>
      <c r="R2841" s="121" t="s">
        <v>3954</v>
      </c>
      <c r="S2841" s="114"/>
      <c r="T2841" s="114"/>
    </row>
    <row r="2842" spans="7:20" s="145" customFormat="1" hidden="1">
      <c r="G2842" s="152"/>
      <c r="M2842" s="114" t="s">
        <v>3564</v>
      </c>
      <c r="N2842" s="118">
        <v>0</v>
      </c>
      <c r="O2842" s="118">
        <v>0</v>
      </c>
      <c r="P2842" s="119">
        <f t="shared" si="47"/>
        <v>0</v>
      </c>
      <c r="Q2842" s="122" t="s">
        <v>418</v>
      </c>
      <c r="R2842" s="121" t="s">
        <v>4212</v>
      </c>
      <c r="S2842" s="114"/>
      <c r="T2842" s="114"/>
    </row>
    <row r="2843" spans="7:20" s="145" customFormat="1" hidden="1">
      <c r="G2843" s="152"/>
      <c r="M2843" s="114" t="s">
        <v>3565</v>
      </c>
      <c r="N2843" s="118">
        <v>3</v>
      </c>
      <c r="O2843" s="118">
        <v>0.4</v>
      </c>
      <c r="P2843" s="119">
        <f t="shared" si="47"/>
        <v>0</v>
      </c>
      <c r="Q2843" s="122" t="s">
        <v>213</v>
      </c>
      <c r="R2843" s="121" t="s">
        <v>3907</v>
      </c>
      <c r="S2843" s="114"/>
      <c r="T2843" s="114"/>
    </row>
    <row r="2844" spans="7:20" s="145" customFormat="1" hidden="1">
      <c r="G2844" s="152"/>
      <c r="M2844" s="114" t="s">
        <v>3566</v>
      </c>
      <c r="N2844" s="118">
        <v>5.5</v>
      </c>
      <c r="O2844" s="118">
        <v>61.9</v>
      </c>
      <c r="P2844" s="119">
        <f t="shared" si="47"/>
        <v>0</v>
      </c>
      <c r="Q2844" s="122" t="s">
        <v>2021</v>
      </c>
      <c r="R2844" s="121" t="s">
        <v>4184</v>
      </c>
      <c r="S2844" s="114"/>
      <c r="T2844" s="114"/>
    </row>
    <row r="2845" spans="7:20" s="145" customFormat="1" hidden="1">
      <c r="G2845" s="152"/>
      <c r="M2845" s="114" t="s">
        <v>3567</v>
      </c>
      <c r="N2845" s="118">
        <v>5.3</v>
      </c>
      <c r="O2845" s="118">
        <v>49.2</v>
      </c>
      <c r="P2845" s="119">
        <f t="shared" si="47"/>
        <v>0</v>
      </c>
      <c r="Q2845" s="122" t="s">
        <v>3568</v>
      </c>
      <c r="R2845" s="121" t="s">
        <v>4523</v>
      </c>
      <c r="S2845" s="114"/>
      <c r="T2845" s="114"/>
    </row>
    <row r="2846" spans="7:20" s="145" customFormat="1" hidden="1">
      <c r="G2846" s="152"/>
      <c r="M2846" s="114" t="s">
        <v>3569</v>
      </c>
      <c r="N2846" s="118">
        <v>13.9</v>
      </c>
      <c r="O2846" s="118">
        <v>23.1</v>
      </c>
      <c r="P2846" s="119">
        <f t="shared" si="47"/>
        <v>0</v>
      </c>
      <c r="Q2846" s="122" t="s">
        <v>3570</v>
      </c>
      <c r="R2846" s="121" t="s">
        <v>4057</v>
      </c>
      <c r="S2846" s="114"/>
      <c r="T2846" s="114"/>
    </row>
    <row r="2847" spans="7:20" s="145" customFormat="1" hidden="1">
      <c r="G2847" s="152"/>
      <c r="M2847" s="114" t="s">
        <v>3571</v>
      </c>
      <c r="N2847" s="118">
        <v>14.4</v>
      </c>
      <c r="O2847" s="118">
        <v>22.1</v>
      </c>
      <c r="P2847" s="119">
        <f t="shared" si="47"/>
        <v>0</v>
      </c>
      <c r="Q2847" s="122" t="s">
        <v>3572</v>
      </c>
      <c r="R2847" s="121" t="s">
        <v>4506</v>
      </c>
      <c r="S2847" s="114"/>
      <c r="T2847" s="114"/>
    </row>
    <row r="2848" spans="7:20" s="145" customFormat="1" hidden="1">
      <c r="G2848" s="152"/>
      <c r="M2848" s="114" t="s">
        <v>3573</v>
      </c>
      <c r="N2848" s="118">
        <v>10.6</v>
      </c>
      <c r="O2848" s="118">
        <v>77.8</v>
      </c>
      <c r="P2848" s="119">
        <f t="shared" si="47"/>
        <v>0</v>
      </c>
      <c r="Q2848" s="122" t="s">
        <v>1626</v>
      </c>
      <c r="R2848" s="121" t="s">
        <v>4065</v>
      </c>
      <c r="S2848" s="114"/>
      <c r="T2848" s="114"/>
    </row>
    <row r="2849" spans="7:20" s="145" customFormat="1" hidden="1">
      <c r="G2849" s="152"/>
      <c r="M2849" s="114" t="s">
        <v>3574</v>
      </c>
      <c r="N2849" s="118">
        <v>27.3</v>
      </c>
      <c r="O2849" s="118">
        <v>44.7</v>
      </c>
      <c r="P2849" s="119">
        <f t="shared" si="47"/>
        <v>0</v>
      </c>
      <c r="Q2849" s="122" t="s">
        <v>3575</v>
      </c>
      <c r="R2849" s="121" t="s">
        <v>4065</v>
      </c>
      <c r="S2849" s="114"/>
      <c r="T2849" s="114"/>
    </row>
    <row r="2850" spans="7:20" s="145" customFormat="1" hidden="1">
      <c r="G2850" s="152"/>
      <c r="M2850" s="114" t="s">
        <v>3442</v>
      </c>
      <c r="N2850" s="118">
        <v>19.5</v>
      </c>
      <c r="O2850" s="120" t="s">
        <v>30</v>
      </c>
      <c r="P2850" s="119">
        <f t="shared" si="47"/>
        <v>0</v>
      </c>
      <c r="Q2850" s="122" t="s">
        <v>343</v>
      </c>
      <c r="R2850" s="121" t="s">
        <v>4220</v>
      </c>
      <c r="S2850" s="114"/>
      <c r="T2850" s="114"/>
    </row>
    <row r="2851" spans="7:20" s="145" customFormat="1" hidden="1">
      <c r="G2851" s="152"/>
      <c r="M2851" s="114" t="s">
        <v>3443</v>
      </c>
      <c r="N2851" s="118">
        <v>6.6</v>
      </c>
      <c r="O2851" s="120" t="s">
        <v>30</v>
      </c>
      <c r="P2851" s="119">
        <f t="shared" si="47"/>
        <v>0</v>
      </c>
      <c r="Q2851" s="122" t="s">
        <v>166</v>
      </c>
      <c r="R2851" s="121" t="s">
        <v>3951</v>
      </c>
      <c r="S2851" s="122">
        <v>0</v>
      </c>
      <c r="T2851" s="122" t="s">
        <v>418</v>
      </c>
    </row>
    <row r="2852" spans="7:20" s="145" customFormat="1" hidden="1">
      <c r="G2852" s="152"/>
      <c r="M2852" s="114" t="s">
        <v>3577</v>
      </c>
      <c r="N2852" s="118">
        <v>34.5</v>
      </c>
      <c r="O2852" s="118">
        <v>0</v>
      </c>
      <c r="P2852" s="119">
        <f t="shared" si="47"/>
        <v>0</v>
      </c>
      <c r="Q2852" s="120" t="s">
        <v>147</v>
      </c>
      <c r="R2852" s="121" t="s">
        <v>4277</v>
      </c>
      <c r="S2852" s="122">
        <v>0</v>
      </c>
      <c r="T2852" s="122" t="s">
        <v>418</v>
      </c>
    </row>
    <row r="2853" spans="7:20" s="145" customFormat="1" hidden="1">
      <c r="G2853" s="152"/>
      <c r="M2853" s="114" t="s">
        <v>3715</v>
      </c>
      <c r="N2853" s="118">
        <v>4.4000000000000004</v>
      </c>
      <c r="O2853" s="118">
        <v>11.1</v>
      </c>
      <c r="P2853" s="119">
        <f t="shared" si="47"/>
        <v>0</v>
      </c>
      <c r="Q2853" s="122" t="s">
        <v>2239</v>
      </c>
      <c r="R2853" s="121" t="s">
        <v>4031</v>
      </c>
      <c r="S2853" s="122">
        <v>0</v>
      </c>
      <c r="T2853" s="122" t="s">
        <v>418</v>
      </c>
    </row>
    <row r="2854" spans="7:20" s="145" customFormat="1" hidden="1">
      <c r="G2854" s="152"/>
      <c r="M2854" s="114" t="s">
        <v>3930</v>
      </c>
      <c r="N2854" s="118">
        <v>4.5</v>
      </c>
      <c r="O2854" s="118">
        <v>11.1</v>
      </c>
      <c r="P2854" s="119">
        <f t="shared" si="47"/>
        <v>0</v>
      </c>
      <c r="Q2854" s="122" t="s">
        <v>3931</v>
      </c>
      <c r="R2854" s="121" t="s">
        <v>3902</v>
      </c>
      <c r="S2854" s="122">
        <v>0</v>
      </c>
      <c r="T2854" s="122" t="s">
        <v>418</v>
      </c>
    </row>
    <row r="2855" spans="7:20" s="145" customFormat="1" hidden="1">
      <c r="G2855" s="152"/>
      <c r="M2855" s="114" t="s">
        <v>3593</v>
      </c>
      <c r="N2855" s="118">
        <v>4.4000000000000004</v>
      </c>
      <c r="O2855" s="118">
        <v>11.6</v>
      </c>
      <c r="P2855" s="119">
        <f t="shared" si="47"/>
        <v>0</v>
      </c>
      <c r="Q2855" s="122" t="s">
        <v>245</v>
      </c>
      <c r="R2855" s="121" t="s">
        <v>4564</v>
      </c>
      <c r="S2855" s="122">
        <v>0</v>
      </c>
      <c r="T2855" s="122" t="s">
        <v>418</v>
      </c>
    </row>
    <row r="2856" spans="7:20" s="145" customFormat="1" hidden="1">
      <c r="G2856" s="152"/>
      <c r="M2856" s="114" t="s">
        <v>3739</v>
      </c>
      <c r="N2856" s="118">
        <v>4</v>
      </c>
      <c r="O2856" s="118">
        <v>18.600000000000001</v>
      </c>
      <c r="P2856" s="119">
        <f t="shared" si="47"/>
        <v>0</v>
      </c>
      <c r="Q2856" s="122" t="s">
        <v>1462</v>
      </c>
      <c r="R2856" s="121" t="s">
        <v>3735</v>
      </c>
      <c r="S2856" s="122">
        <v>0</v>
      </c>
      <c r="T2856" s="122" t="s">
        <v>418</v>
      </c>
    </row>
    <row r="2857" spans="7:20" s="145" customFormat="1" hidden="1">
      <c r="G2857" s="152"/>
      <c r="M2857" s="114" t="s">
        <v>3740</v>
      </c>
      <c r="N2857" s="118">
        <v>4.0999999999999996</v>
      </c>
      <c r="O2857" s="118">
        <v>18.7</v>
      </c>
      <c r="P2857" s="119">
        <f t="shared" si="47"/>
        <v>0</v>
      </c>
      <c r="Q2857" s="122" t="s">
        <v>950</v>
      </c>
      <c r="R2857" s="121" t="s">
        <v>3785</v>
      </c>
      <c r="S2857" s="122">
        <v>0</v>
      </c>
      <c r="T2857" s="122" t="s">
        <v>418</v>
      </c>
    </row>
    <row r="2858" spans="7:20" s="145" customFormat="1" hidden="1">
      <c r="G2858" s="152"/>
      <c r="M2858" s="114" t="s">
        <v>3741</v>
      </c>
      <c r="N2858" s="118">
        <v>4</v>
      </c>
      <c r="O2858" s="118">
        <v>18.600000000000001</v>
      </c>
      <c r="P2858" s="119">
        <f t="shared" si="47"/>
        <v>0</v>
      </c>
      <c r="Q2858" s="122" t="s">
        <v>3742</v>
      </c>
      <c r="R2858" s="121" t="s">
        <v>4260</v>
      </c>
      <c r="S2858" s="122">
        <v>0</v>
      </c>
      <c r="T2858" s="122" t="s">
        <v>418</v>
      </c>
    </row>
    <row r="2859" spans="7:20" s="145" customFormat="1" hidden="1">
      <c r="G2859" s="152"/>
      <c r="M2859" s="114" t="s">
        <v>3743</v>
      </c>
      <c r="N2859" s="118">
        <v>19.5</v>
      </c>
      <c r="O2859" s="118">
        <v>5.3</v>
      </c>
      <c r="P2859" s="119">
        <f t="shared" si="47"/>
        <v>0</v>
      </c>
      <c r="Q2859" s="120" t="s">
        <v>147</v>
      </c>
      <c r="R2859" s="121" t="s">
        <v>4495</v>
      </c>
      <c r="S2859" s="122">
        <v>0</v>
      </c>
      <c r="T2859" s="122" t="s">
        <v>418</v>
      </c>
    </row>
    <row r="2860" spans="7:20" s="145" customFormat="1" hidden="1">
      <c r="G2860" s="152"/>
      <c r="M2860" s="114" t="s">
        <v>3744</v>
      </c>
      <c r="N2860" s="118">
        <v>1.3</v>
      </c>
      <c r="O2860" s="118">
        <v>5.6</v>
      </c>
      <c r="P2860" s="119">
        <f t="shared" si="47"/>
        <v>0</v>
      </c>
      <c r="Q2860" s="120" t="s">
        <v>30</v>
      </c>
      <c r="R2860" s="121" t="s">
        <v>3778</v>
      </c>
      <c r="S2860" s="122">
        <v>0</v>
      </c>
      <c r="T2860" s="122" t="s">
        <v>418</v>
      </c>
    </row>
    <row r="2861" spans="7:20" s="145" customFormat="1" hidden="1">
      <c r="G2861" s="152"/>
      <c r="M2861" s="114" t="s">
        <v>3597</v>
      </c>
      <c r="N2861" s="118">
        <v>1</v>
      </c>
      <c r="O2861" s="118">
        <v>14.2</v>
      </c>
      <c r="P2861" s="119">
        <f t="shared" si="47"/>
        <v>0</v>
      </c>
      <c r="Q2861" s="120" t="s">
        <v>30</v>
      </c>
      <c r="R2861" s="121" t="s">
        <v>4551</v>
      </c>
      <c r="S2861" s="122">
        <v>0</v>
      </c>
      <c r="T2861" s="122" t="s">
        <v>418</v>
      </c>
    </row>
    <row r="2862" spans="7:20" s="145" customFormat="1" hidden="1">
      <c r="G2862" s="152"/>
      <c r="M2862" s="114" t="s">
        <v>3598</v>
      </c>
      <c r="N2862" s="118">
        <v>1.1000000000000001</v>
      </c>
      <c r="O2862" s="118">
        <v>4.8</v>
      </c>
      <c r="P2862" s="119">
        <f t="shared" si="47"/>
        <v>0</v>
      </c>
      <c r="Q2862" s="120" t="s">
        <v>30</v>
      </c>
      <c r="R2862" s="121" t="s">
        <v>3907</v>
      </c>
      <c r="S2862" s="122">
        <v>0</v>
      </c>
      <c r="T2862" s="122" t="s">
        <v>418</v>
      </c>
    </row>
    <row r="2863" spans="7:20" s="145" customFormat="1" hidden="1">
      <c r="G2863" s="152"/>
      <c r="M2863" s="114" t="s">
        <v>3599</v>
      </c>
      <c r="N2863" s="118">
        <v>18.7</v>
      </c>
      <c r="O2863" s="118">
        <v>0</v>
      </c>
      <c r="P2863" s="119">
        <f t="shared" si="47"/>
        <v>0</v>
      </c>
      <c r="Q2863" s="122" t="s">
        <v>166</v>
      </c>
      <c r="R2863" s="121" t="s">
        <v>4555</v>
      </c>
      <c r="S2863" s="122">
        <v>0</v>
      </c>
      <c r="T2863" s="122" t="s">
        <v>418</v>
      </c>
    </row>
    <row r="2864" spans="7:20" s="145" customFormat="1" hidden="1">
      <c r="G2864" s="152"/>
      <c r="M2864" s="114" t="s">
        <v>3600</v>
      </c>
      <c r="N2864" s="118">
        <v>20.9</v>
      </c>
      <c r="O2864" s="118">
        <v>0</v>
      </c>
      <c r="P2864" s="119">
        <f t="shared" si="47"/>
        <v>0</v>
      </c>
      <c r="Q2864" s="122" t="s">
        <v>166</v>
      </c>
      <c r="R2864" s="121" t="s">
        <v>4560</v>
      </c>
      <c r="S2864" s="122">
        <v>0</v>
      </c>
      <c r="T2864" s="122" t="s">
        <v>418</v>
      </c>
    </row>
    <row r="2865" spans="7:20" s="145" customFormat="1" hidden="1">
      <c r="G2865" s="152"/>
      <c r="M2865" s="114" t="s">
        <v>3601</v>
      </c>
      <c r="N2865" s="118">
        <v>19.399999999999999</v>
      </c>
      <c r="O2865" s="118">
        <v>0</v>
      </c>
      <c r="P2865" s="119">
        <f t="shared" si="47"/>
        <v>0</v>
      </c>
      <c r="Q2865" s="122" t="s">
        <v>166</v>
      </c>
      <c r="R2865" s="121" t="s">
        <v>3965</v>
      </c>
      <c r="S2865" s="122">
        <v>0</v>
      </c>
      <c r="T2865" s="122" t="s">
        <v>418</v>
      </c>
    </row>
    <row r="2866" spans="7:20" s="145" customFormat="1" hidden="1">
      <c r="G2866" s="152"/>
      <c r="M2866" s="114" t="s">
        <v>3745</v>
      </c>
      <c r="N2866" s="118">
        <v>18.100000000000001</v>
      </c>
      <c r="O2866" s="118">
        <v>7</v>
      </c>
      <c r="P2866" s="119">
        <f t="shared" si="47"/>
        <v>0</v>
      </c>
      <c r="Q2866" s="122" t="s">
        <v>543</v>
      </c>
      <c r="R2866" s="121" t="s">
        <v>4546</v>
      </c>
      <c r="S2866" s="122">
        <v>0</v>
      </c>
      <c r="T2866" s="122" t="s">
        <v>418</v>
      </c>
    </row>
    <row r="2867" spans="7:20" s="145" customFormat="1" hidden="1">
      <c r="G2867" s="152"/>
      <c r="M2867" s="114" t="s">
        <v>4214</v>
      </c>
      <c r="N2867" s="118">
        <v>16.3</v>
      </c>
      <c r="O2867" s="118">
        <v>6.3</v>
      </c>
      <c r="P2867" s="119">
        <f t="shared" si="47"/>
        <v>0</v>
      </c>
      <c r="Q2867" s="122" t="s">
        <v>377</v>
      </c>
      <c r="R2867" s="121" t="s">
        <v>3942</v>
      </c>
      <c r="S2867" s="122">
        <v>0</v>
      </c>
      <c r="T2867" s="122" t="s">
        <v>418</v>
      </c>
    </row>
    <row r="2868" spans="7:20" s="145" customFormat="1" hidden="1">
      <c r="G2868" s="152"/>
      <c r="M2868" s="114" t="s">
        <v>4215</v>
      </c>
      <c r="N2868" s="118">
        <v>18.100000000000001</v>
      </c>
      <c r="O2868" s="118">
        <v>7</v>
      </c>
      <c r="P2868" s="119">
        <f t="shared" si="47"/>
        <v>0</v>
      </c>
      <c r="Q2868" s="122" t="s">
        <v>315</v>
      </c>
      <c r="R2868" s="121" t="s">
        <v>4546</v>
      </c>
      <c r="S2868" s="122">
        <v>0</v>
      </c>
      <c r="T2868" s="122" t="s">
        <v>418</v>
      </c>
    </row>
    <row r="2869" spans="7:20" s="145" customFormat="1" hidden="1">
      <c r="G2869" s="152"/>
      <c r="M2869" s="114" t="s">
        <v>4234</v>
      </c>
      <c r="N2869" s="118">
        <v>16.3</v>
      </c>
      <c r="O2869" s="118">
        <v>6.3</v>
      </c>
      <c r="P2869" s="119">
        <f t="shared" si="47"/>
        <v>0</v>
      </c>
      <c r="Q2869" s="122" t="s">
        <v>681</v>
      </c>
      <c r="R2869" s="121" t="s">
        <v>3942</v>
      </c>
      <c r="S2869" s="122">
        <v>0</v>
      </c>
      <c r="T2869" s="122" t="s">
        <v>418</v>
      </c>
    </row>
    <row r="2870" spans="7:20" s="145" customFormat="1" hidden="1">
      <c r="G2870" s="152"/>
      <c r="M2870" s="114" t="s">
        <v>4235</v>
      </c>
      <c r="N2870" s="118">
        <v>18.100000000000001</v>
      </c>
      <c r="O2870" s="118">
        <v>7</v>
      </c>
      <c r="P2870" s="119">
        <f t="shared" si="47"/>
        <v>0</v>
      </c>
      <c r="Q2870" s="122" t="s">
        <v>797</v>
      </c>
      <c r="R2870" s="121" t="s">
        <v>4546</v>
      </c>
      <c r="S2870" s="122">
        <v>0</v>
      </c>
      <c r="T2870" s="122" t="s">
        <v>418</v>
      </c>
    </row>
    <row r="2871" spans="7:20" s="145" customFormat="1" hidden="1">
      <c r="G2871" s="152"/>
      <c r="M2871" s="114" t="s">
        <v>4236</v>
      </c>
      <c r="N2871" s="118">
        <v>16.3</v>
      </c>
      <c r="O2871" s="118">
        <v>6.3</v>
      </c>
      <c r="P2871" s="119">
        <f t="shared" si="47"/>
        <v>0</v>
      </c>
      <c r="Q2871" s="122" t="s">
        <v>543</v>
      </c>
      <c r="R2871" s="121" t="s">
        <v>3942</v>
      </c>
      <c r="S2871" s="122">
        <v>0</v>
      </c>
      <c r="T2871" s="122" t="s">
        <v>418</v>
      </c>
    </row>
    <row r="2872" spans="7:20" s="145" customFormat="1" hidden="1">
      <c r="G2872" s="152"/>
      <c r="M2872" s="114" t="s">
        <v>4207</v>
      </c>
      <c r="N2872" s="118">
        <v>21.2</v>
      </c>
      <c r="O2872" s="118">
        <v>13.4</v>
      </c>
      <c r="P2872" s="119">
        <f t="shared" si="47"/>
        <v>0</v>
      </c>
      <c r="Q2872" s="122" t="s">
        <v>1392</v>
      </c>
      <c r="R2872" s="121" t="s">
        <v>4422</v>
      </c>
      <c r="S2872" s="122">
        <v>0</v>
      </c>
      <c r="T2872" s="122" t="s">
        <v>418</v>
      </c>
    </row>
    <row r="2873" spans="7:20" s="145" customFormat="1" hidden="1">
      <c r="G2873" s="152"/>
      <c r="M2873" s="114" t="s">
        <v>4208</v>
      </c>
      <c r="N2873" s="118">
        <v>0.3</v>
      </c>
      <c r="O2873" s="118">
        <v>20.2</v>
      </c>
      <c r="P2873" s="119">
        <f t="shared" si="47"/>
        <v>0</v>
      </c>
      <c r="Q2873" s="122" t="s">
        <v>176</v>
      </c>
      <c r="R2873" s="121" t="s">
        <v>4125</v>
      </c>
      <c r="S2873" s="122">
        <v>0</v>
      </c>
      <c r="T2873" s="122" t="s">
        <v>418</v>
      </c>
    </row>
    <row r="2874" spans="7:20" s="145" customFormat="1" hidden="1">
      <c r="G2874" s="152"/>
      <c r="M2874" s="114" t="s">
        <v>4209</v>
      </c>
      <c r="N2874" s="118">
        <v>0.1</v>
      </c>
      <c r="O2874" s="118">
        <v>0.2</v>
      </c>
      <c r="P2874" s="119">
        <f t="shared" si="47"/>
        <v>0</v>
      </c>
      <c r="Q2874" s="122" t="s">
        <v>418</v>
      </c>
      <c r="R2874" s="121" t="s">
        <v>4081</v>
      </c>
      <c r="S2874" s="122">
        <v>0</v>
      </c>
      <c r="T2874" s="122" t="s">
        <v>418</v>
      </c>
    </row>
    <row r="2875" spans="7:20" s="145" customFormat="1" hidden="1">
      <c r="G2875" s="152"/>
      <c r="M2875" s="114" t="s">
        <v>4210</v>
      </c>
      <c r="N2875" s="118">
        <v>0.1</v>
      </c>
      <c r="O2875" s="118">
        <v>2.5</v>
      </c>
      <c r="P2875" s="119">
        <f t="shared" si="47"/>
        <v>0</v>
      </c>
      <c r="Q2875" s="122" t="s">
        <v>418</v>
      </c>
      <c r="R2875" s="121" t="s">
        <v>4549</v>
      </c>
      <c r="S2875" s="122">
        <v>0</v>
      </c>
      <c r="T2875" s="122" t="s">
        <v>418</v>
      </c>
    </row>
    <row r="2876" spans="7:20" s="145" customFormat="1" hidden="1">
      <c r="G2876" s="152"/>
      <c r="M2876" s="114" t="s">
        <v>4211</v>
      </c>
      <c r="N2876" s="118">
        <v>0.1</v>
      </c>
      <c r="O2876" s="118">
        <v>0.6</v>
      </c>
      <c r="P2876" s="119">
        <f t="shared" si="47"/>
        <v>0</v>
      </c>
      <c r="Q2876" s="122" t="s">
        <v>418</v>
      </c>
      <c r="R2876" s="121" t="s">
        <v>4419</v>
      </c>
      <c r="S2876" s="122">
        <v>0</v>
      </c>
      <c r="T2876" s="122" t="s">
        <v>418</v>
      </c>
    </row>
    <row r="2877" spans="7:20" s="145" customFormat="1" hidden="1">
      <c r="G2877" s="152"/>
      <c r="M2877" s="114" t="s">
        <v>4476</v>
      </c>
      <c r="N2877" s="118">
        <v>0.1</v>
      </c>
      <c r="O2877" s="118">
        <v>3</v>
      </c>
      <c r="P2877" s="119">
        <f t="shared" si="47"/>
        <v>0</v>
      </c>
      <c r="Q2877" s="122" t="s">
        <v>418</v>
      </c>
      <c r="R2877" s="121" t="s">
        <v>4419</v>
      </c>
      <c r="S2877" s="122">
        <v>0</v>
      </c>
      <c r="T2877" s="122" t="s">
        <v>418</v>
      </c>
    </row>
    <row r="2878" spans="7:20" s="145" customFormat="1" hidden="1">
      <c r="G2878" s="152"/>
      <c r="M2878" s="114" t="s">
        <v>4477</v>
      </c>
      <c r="N2878" s="118">
        <v>0.3</v>
      </c>
      <c r="O2878" s="118">
        <v>5.0999999999999996</v>
      </c>
      <c r="P2878" s="119">
        <f t="shared" si="47"/>
        <v>0</v>
      </c>
      <c r="Q2878" s="122" t="s">
        <v>418</v>
      </c>
      <c r="R2878" s="121" t="s">
        <v>3964</v>
      </c>
      <c r="S2878" s="122">
        <v>0</v>
      </c>
      <c r="T2878" s="122" t="s">
        <v>418</v>
      </c>
    </row>
    <row r="2879" spans="7:20" s="145" customFormat="1" hidden="1">
      <c r="G2879" s="152"/>
      <c r="M2879" s="114" t="s">
        <v>4240</v>
      </c>
      <c r="N2879" s="118">
        <v>0.2</v>
      </c>
      <c r="O2879" s="118">
        <v>5.9</v>
      </c>
      <c r="P2879" s="119">
        <f t="shared" si="47"/>
        <v>0</v>
      </c>
      <c r="Q2879" s="122" t="s">
        <v>418</v>
      </c>
      <c r="R2879" s="121" t="s">
        <v>4461</v>
      </c>
      <c r="S2879" s="122">
        <v>0</v>
      </c>
      <c r="T2879" s="122" t="s">
        <v>418</v>
      </c>
    </row>
    <row r="2880" spans="7:20" s="145" customFormat="1" hidden="1">
      <c r="G2880" s="152"/>
      <c r="M2880" s="114" t="s">
        <v>4241</v>
      </c>
      <c r="N2880" s="118">
        <v>15.4</v>
      </c>
      <c r="O2880" s="120" t="s">
        <v>30</v>
      </c>
      <c r="P2880" s="119">
        <f t="shared" si="47"/>
        <v>0</v>
      </c>
      <c r="Q2880" s="122" t="s">
        <v>343</v>
      </c>
      <c r="R2880" s="121" t="s">
        <v>4565</v>
      </c>
      <c r="S2880" s="122">
        <v>0</v>
      </c>
      <c r="T2880" s="122" t="s">
        <v>418</v>
      </c>
    </row>
    <row r="2881" spans="7:20" s="145" customFormat="1" hidden="1">
      <c r="G2881" s="152"/>
      <c r="M2881" s="114" t="s">
        <v>4242</v>
      </c>
      <c r="N2881" s="118">
        <v>2.9</v>
      </c>
      <c r="O2881" s="120" t="s">
        <v>30</v>
      </c>
      <c r="P2881" s="119">
        <f t="shared" si="47"/>
        <v>0</v>
      </c>
      <c r="Q2881" s="120" t="s">
        <v>30</v>
      </c>
      <c r="R2881" s="121" t="s">
        <v>4376</v>
      </c>
      <c r="S2881" s="122">
        <v>0</v>
      </c>
      <c r="T2881" s="122" t="s">
        <v>418</v>
      </c>
    </row>
    <row r="2882" spans="7:20" s="145" customFormat="1" hidden="1">
      <c r="G2882" s="152"/>
      <c r="M2882" s="114" t="s">
        <v>4243</v>
      </c>
      <c r="N2882" s="118">
        <v>1.4</v>
      </c>
      <c r="O2882" s="118">
        <v>28.3</v>
      </c>
      <c r="P2882" s="119">
        <f t="shared" si="47"/>
        <v>0</v>
      </c>
      <c r="Q2882" s="120" t="s">
        <v>30</v>
      </c>
      <c r="R2882" s="121" t="s">
        <v>3935</v>
      </c>
      <c r="S2882" s="122">
        <v>0</v>
      </c>
      <c r="T2882" s="122" t="s">
        <v>418</v>
      </c>
    </row>
    <row r="2883" spans="7:20" s="145" customFormat="1" hidden="1">
      <c r="G2883" s="152"/>
      <c r="M2883" s="114" t="s">
        <v>4244</v>
      </c>
      <c r="N2883" s="118">
        <v>2.1</v>
      </c>
      <c r="O2883" s="118">
        <v>37.5</v>
      </c>
      <c r="P2883" s="119">
        <f t="shared" si="47"/>
        <v>0</v>
      </c>
      <c r="Q2883" s="122" t="s">
        <v>166</v>
      </c>
      <c r="R2883" s="121" t="s">
        <v>4230</v>
      </c>
      <c r="S2883" s="122">
        <v>0</v>
      </c>
      <c r="T2883" s="122" t="s">
        <v>418</v>
      </c>
    </row>
    <row r="2884" spans="7:20" s="145" customFormat="1" hidden="1">
      <c r="G2884" s="152"/>
      <c r="M2884" s="114" t="s">
        <v>4245</v>
      </c>
      <c r="N2884" s="118">
        <v>1.7</v>
      </c>
      <c r="O2884" s="118">
        <v>33</v>
      </c>
      <c r="P2884" s="119">
        <f t="shared" si="47"/>
        <v>0</v>
      </c>
      <c r="Q2884" s="122" t="s">
        <v>166</v>
      </c>
      <c r="R2884" s="121" t="s">
        <v>4027</v>
      </c>
      <c r="S2884" s="122">
        <v>0</v>
      </c>
      <c r="T2884" s="122" t="s">
        <v>418</v>
      </c>
    </row>
    <row r="2885" spans="7:20" s="145" customFormat="1" hidden="1">
      <c r="G2885" s="152"/>
      <c r="M2885" s="114" t="s">
        <v>3769</v>
      </c>
      <c r="N2885" s="118">
        <v>1.5</v>
      </c>
      <c r="O2885" s="118">
        <v>28.2</v>
      </c>
      <c r="P2885" s="119">
        <f t="shared" si="47"/>
        <v>0</v>
      </c>
      <c r="Q2885" s="122" t="s">
        <v>166</v>
      </c>
      <c r="R2885" s="121" t="s">
        <v>3894</v>
      </c>
      <c r="S2885" s="122">
        <v>0</v>
      </c>
      <c r="T2885" s="122" t="s">
        <v>418</v>
      </c>
    </row>
    <row r="2886" spans="7:20" s="145" customFormat="1" hidden="1">
      <c r="G2886" s="152"/>
      <c r="M2886" s="114" t="s">
        <v>3770</v>
      </c>
      <c r="N2886" s="118">
        <v>1.5</v>
      </c>
      <c r="O2886" s="118">
        <v>28.2</v>
      </c>
      <c r="P2886" s="119">
        <f t="shared" si="47"/>
        <v>0</v>
      </c>
      <c r="Q2886" s="122" t="s">
        <v>166</v>
      </c>
      <c r="R2886" s="121" t="s">
        <v>3894</v>
      </c>
      <c r="S2886" s="122">
        <v>0</v>
      </c>
      <c r="T2886" s="122" t="s">
        <v>418</v>
      </c>
    </row>
    <row r="2887" spans="7:20" s="145" customFormat="1" hidden="1">
      <c r="G2887" s="152"/>
      <c r="M2887" s="114" t="s">
        <v>3771</v>
      </c>
      <c r="N2887" s="118">
        <v>40.700000000000003</v>
      </c>
      <c r="O2887" s="118">
        <v>3.5</v>
      </c>
      <c r="P2887" s="119">
        <f t="shared" si="47"/>
        <v>0</v>
      </c>
      <c r="Q2887" s="120" t="s">
        <v>147</v>
      </c>
      <c r="R2887" s="121" t="s">
        <v>3959</v>
      </c>
      <c r="S2887" s="122">
        <v>0</v>
      </c>
      <c r="T2887" s="122" t="s">
        <v>418</v>
      </c>
    </row>
    <row r="2888" spans="7:20" s="145" customFormat="1" hidden="1">
      <c r="G2888" s="152"/>
      <c r="M2888" s="114" t="s">
        <v>3636</v>
      </c>
      <c r="N2888" s="118">
        <v>11.4</v>
      </c>
      <c r="O2888" s="118">
        <v>1.1000000000000001</v>
      </c>
      <c r="P2888" s="119">
        <f t="shared" si="47"/>
        <v>0</v>
      </c>
      <c r="Q2888" s="120" t="s">
        <v>147</v>
      </c>
      <c r="R2888" s="121" t="s">
        <v>4386</v>
      </c>
      <c r="S2888" s="122">
        <v>0</v>
      </c>
      <c r="T2888" s="122" t="s">
        <v>418</v>
      </c>
    </row>
    <row r="2889" spans="7:20" s="145" customFormat="1" hidden="1">
      <c r="G2889" s="152"/>
      <c r="M2889" s="114" t="s">
        <v>3637</v>
      </c>
      <c r="N2889" s="118">
        <v>35.6</v>
      </c>
      <c r="O2889" s="118">
        <v>3.5</v>
      </c>
      <c r="P2889" s="119">
        <f t="shared" si="47"/>
        <v>0</v>
      </c>
      <c r="Q2889" s="120" t="s">
        <v>147</v>
      </c>
      <c r="R2889" s="121" t="s">
        <v>3969</v>
      </c>
      <c r="S2889" s="122">
        <v>0</v>
      </c>
      <c r="T2889" s="122" t="s">
        <v>418</v>
      </c>
    </row>
    <row r="2890" spans="7:20" s="145" customFormat="1" hidden="1">
      <c r="G2890" s="152"/>
      <c r="M2890" s="114" t="s">
        <v>3638</v>
      </c>
      <c r="N2890" s="118">
        <v>4.8</v>
      </c>
      <c r="O2890" s="118">
        <v>11.2</v>
      </c>
      <c r="P2890" s="119">
        <f t="shared" ref="P2890:P2906" si="48">SUM(S2890:T2890)</f>
        <v>0</v>
      </c>
      <c r="Q2890" s="122" t="s">
        <v>3639</v>
      </c>
      <c r="R2890" s="121" t="s">
        <v>4274</v>
      </c>
      <c r="S2890" s="122">
        <v>0</v>
      </c>
      <c r="T2890" s="122" t="s">
        <v>418</v>
      </c>
    </row>
    <row r="2891" spans="7:20" s="145" customFormat="1" hidden="1">
      <c r="G2891" s="152"/>
      <c r="M2891" s="114" t="s">
        <v>3640</v>
      </c>
      <c r="N2891" s="118">
        <v>5.7</v>
      </c>
      <c r="O2891" s="118">
        <v>4.8</v>
      </c>
      <c r="P2891" s="119">
        <f t="shared" si="48"/>
        <v>0</v>
      </c>
      <c r="Q2891" s="122" t="s">
        <v>655</v>
      </c>
      <c r="R2891" s="121" t="s">
        <v>4027</v>
      </c>
      <c r="S2891" s="122">
        <v>0</v>
      </c>
      <c r="T2891" s="122" t="s">
        <v>418</v>
      </c>
    </row>
    <row r="2892" spans="7:20" s="145" customFormat="1" hidden="1">
      <c r="G2892" s="152"/>
      <c r="M2892" s="114" t="s">
        <v>3641</v>
      </c>
      <c r="N2892" s="118">
        <v>4.2</v>
      </c>
      <c r="O2892" s="118">
        <v>13.7</v>
      </c>
      <c r="P2892" s="119">
        <f t="shared" si="48"/>
        <v>0</v>
      </c>
      <c r="Q2892" s="120" t="s">
        <v>728</v>
      </c>
      <c r="R2892" s="121" t="s">
        <v>4000</v>
      </c>
      <c r="S2892" s="122">
        <v>0</v>
      </c>
      <c r="T2892" s="122" t="s">
        <v>418</v>
      </c>
    </row>
    <row r="2893" spans="7:20" s="145" customFormat="1" hidden="1">
      <c r="G2893" s="152"/>
      <c r="M2893" s="114" t="s">
        <v>3642</v>
      </c>
      <c r="N2893" s="118">
        <v>4.4000000000000004</v>
      </c>
      <c r="O2893" s="118">
        <v>16</v>
      </c>
      <c r="P2893" s="119">
        <f t="shared" si="48"/>
        <v>0</v>
      </c>
      <c r="Q2893" s="122" t="s">
        <v>737</v>
      </c>
      <c r="R2893" s="121" t="s">
        <v>3773</v>
      </c>
      <c r="S2893" s="122">
        <v>0</v>
      </c>
      <c r="T2893" s="122" t="s">
        <v>418</v>
      </c>
    </row>
    <row r="2894" spans="7:20" s="145" customFormat="1" hidden="1">
      <c r="G2894" s="152"/>
      <c r="M2894" s="114" t="s">
        <v>3643</v>
      </c>
      <c r="N2894" s="118">
        <v>4.8</v>
      </c>
      <c r="O2894" s="118">
        <v>7.8</v>
      </c>
      <c r="P2894" s="119">
        <f t="shared" si="48"/>
        <v>0</v>
      </c>
      <c r="Q2894" s="122" t="s">
        <v>977</v>
      </c>
      <c r="R2894" s="121" t="s">
        <v>4551</v>
      </c>
      <c r="S2894" s="122">
        <v>0</v>
      </c>
      <c r="T2894" s="122" t="s">
        <v>418</v>
      </c>
    </row>
    <row r="2895" spans="7:20" s="145" customFormat="1" hidden="1">
      <c r="G2895" s="152"/>
      <c r="M2895" s="114" t="s">
        <v>3644</v>
      </c>
      <c r="N2895" s="118">
        <v>3.8</v>
      </c>
      <c r="O2895" s="118">
        <v>18</v>
      </c>
      <c r="P2895" s="119">
        <f t="shared" si="48"/>
        <v>0</v>
      </c>
      <c r="Q2895" s="122" t="s">
        <v>982</v>
      </c>
      <c r="R2895" s="121" t="s">
        <v>3773</v>
      </c>
      <c r="S2895" s="122">
        <v>0</v>
      </c>
      <c r="T2895" s="122" t="s">
        <v>418</v>
      </c>
    </row>
    <row r="2896" spans="7:20" s="145" customFormat="1" hidden="1">
      <c r="G2896" s="152"/>
      <c r="M2896" s="114" t="s">
        <v>3797</v>
      </c>
      <c r="N2896" s="118">
        <v>3.3</v>
      </c>
      <c r="O2896" s="118">
        <v>11</v>
      </c>
      <c r="P2896" s="119">
        <f t="shared" si="48"/>
        <v>0</v>
      </c>
      <c r="Q2896" s="122" t="s">
        <v>454</v>
      </c>
      <c r="R2896" s="121" t="s">
        <v>4565</v>
      </c>
      <c r="S2896" s="122">
        <v>0</v>
      </c>
      <c r="T2896" s="122" t="s">
        <v>418</v>
      </c>
    </row>
    <row r="2897" spans="7:20" s="145" customFormat="1" hidden="1">
      <c r="G2897" s="152"/>
      <c r="M2897" s="114" t="s">
        <v>3798</v>
      </c>
      <c r="N2897" s="118">
        <v>4.8</v>
      </c>
      <c r="O2897" s="118">
        <v>10.1</v>
      </c>
      <c r="P2897" s="119">
        <f t="shared" si="48"/>
        <v>0</v>
      </c>
      <c r="Q2897" s="120" t="s">
        <v>166</v>
      </c>
      <c r="R2897" s="121" t="s">
        <v>3890</v>
      </c>
      <c r="S2897" s="122">
        <v>0</v>
      </c>
      <c r="T2897" s="122" t="s">
        <v>418</v>
      </c>
    </row>
    <row r="2898" spans="7:20" s="145" customFormat="1" hidden="1">
      <c r="G2898" s="152"/>
      <c r="M2898" s="114" t="s">
        <v>3799</v>
      </c>
      <c r="N2898" s="118">
        <v>5.4</v>
      </c>
      <c r="O2898" s="118">
        <v>8.1999999999999993</v>
      </c>
      <c r="P2898" s="119">
        <f t="shared" si="48"/>
        <v>0</v>
      </c>
      <c r="Q2898" s="120" t="s">
        <v>166</v>
      </c>
      <c r="R2898" s="121" t="s">
        <v>4337</v>
      </c>
      <c r="S2898" s="122">
        <v>0</v>
      </c>
      <c r="T2898" s="122" t="s">
        <v>418</v>
      </c>
    </row>
    <row r="2899" spans="7:20" s="145" customFormat="1" hidden="1">
      <c r="G2899" s="152"/>
      <c r="M2899" s="114" t="s">
        <v>4012</v>
      </c>
      <c r="N2899" s="118">
        <v>4</v>
      </c>
      <c r="O2899" s="118">
        <v>17.7</v>
      </c>
      <c r="P2899" s="119">
        <f t="shared" si="48"/>
        <v>0</v>
      </c>
      <c r="Q2899" s="122" t="s">
        <v>384</v>
      </c>
      <c r="R2899" s="121" t="s">
        <v>4024</v>
      </c>
      <c r="S2899" s="122">
        <v>0</v>
      </c>
      <c r="T2899" s="122" t="s">
        <v>418</v>
      </c>
    </row>
    <row r="2900" spans="7:20" s="145" customFormat="1" hidden="1">
      <c r="G2900" s="152"/>
      <c r="M2900" s="114" t="s">
        <v>3506</v>
      </c>
      <c r="N2900" s="118">
        <v>3.8</v>
      </c>
      <c r="O2900" s="118">
        <v>11.1</v>
      </c>
      <c r="P2900" s="119">
        <f t="shared" si="48"/>
        <v>0</v>
      </c>
      <c r="Q2900" s="122" t="s">
        <v>1730</v>
      </c>
      <c r="R2900" s="121" t="s">
        <v>4269</v>
      </c>
      <c r="S2900" s="122">
        <v>0</v>
      </c>
      <c r="T2900" s="122" t="s">
        <v>418</v>
      </c>
    </row>
    <row r="2901" spans="7:20" s="145" customFormat="1" hidden="1">
      <c r="G2901" s="152"/>
      <c r="M2901" s="114" t="s">
        <v>3507</v>
      </c>
      <c r="N2901" s="118">
        <v>5.7</v>
      </c>
      <c r="O2901" s="118">
        <v>7.8</v>
      </c>
      <c r="P2901" s="119">
        <f t="shared" si="48"/>
        <v>0</v>
      </c>
      <c r="Q2901" s="122" t="s">
        <v>3508</v>
      </c>
      <c r="R2901" s="121" t="s">
        <v>4549</v>
      </c>
      <c r="S2901" s="122">
        <v>0</v>
      </c>
      <c r="T2901" s="122" t="s">
        <v>418</v>
      </c>
    </row>
    <row r="2902" spans="7:20" s="145" customFormat="1" hidden="1">
      <c r="G2902" s="152"/>
      <c r="M2902" s="114" t="s">
        <v>3509</v>
      </c>
      <c r="N2902" s="118">
        <v>4.2</v>
      </c>
      <c r="O2902" s="118">
        <v>21.5</v>
      </c>
      <c r="P2902" s="119">
        <f t="shared" si="48"/>
        <v>0</v>
      </c>
      <c r="Q2902" s="120" t="s">
        <v>551</v>
      </c>
      <c r="R2902" s="121" t="s">
        <v>4277</v>
      </c>
      <c r="S2902" s="122">
        <v>0</v>
      </c>
      <c r="T2902" s="122" t="s">
        <v>418</v>
      </c>
    </row>
    <row r="2903" spans="7:20" s="145" customFormat="1" hidden="1">
      <c r="G2903" s="152"/>
      <c r="M2903" s="114" t="s">
        <v>3800</v>
      </c>
      <c r="N2903" s="118">
        <v>4.0999999999999996</v>
      </c>
      <c r="O2903" s="118">
        <v>16.2</v>
      </c>
      <c r="P2903" s="119">
        <f t="shared" si="48"/>
        <v>0</v>
      </c>
      <c r="Q2903" s="120" t="s">
        <v>147</v>
      </c>
      <c r="R2903" s="121" t="s">
        <v>3960</v>
      </c>
      <c r="S2903" s="122">
        <v>0</v>
      </c>
      <c r="T2903" s="122" t="s">
        <v>418</v>
      </c>
    </row>
    <row r="2904" spans="7:20" s="145" customFormat="1" hidden="1">
      <c r="G2904" s="152"/>
      <c r="M2904" s="114" t="s">
        <v>4441</v>
      </c>
      <c r="N2904" s="118">
        <v>6.7</v>
      </c>
      <c r="O2904" s="118">
        <v>25.6</v>
      </c>
      <c r="P2904" s="119">
        <f t="shared" si="48"/>
        <v>0</v>
      </c>
      <c r="Q2904" s="122" t="s">
        <v>1754</v>
      </c>
      <c r="R2904" s="121" t="s">
        <v>4135</v>
      </c>
      <c r="S2904" s="122">
        <v>0</v>
      </c>
      <c r="T2904" s="122" t="s">
        <v>418</v>
      </c>
    </row>
    <row r="2905" spans="7:20" s="145" customFormat="1" hidden="1">
      <c r="G2905" s="152"/>
      <c r="M2905" s="114" t="s">
        <v>4365</v>
      </c>
      <c r="N2905" s="118">
        <v>6.8</v>
      </c>
      <c r="O2905" s="118">
        <v>25.9</v>
      </c>
      <c r="P2905" s="119">
        <f t="shared" si="48"/>
        <v>0</v>
      </c>
      <c r="Q2905" s="122" t="s">
        <v>1447</v>
      </c>
      <c r="R2905" s="121" t="s">
        <v>3784</v>
      </c>
      <c r="S2905" s="122">
        <v>0</v>
      </c>
      <c r="T2905" s="122" t="s">
        <v>418</v>
      </c>
    </row>
    <row r="2906" spans="7:20" s="145" customFormat="1" hidden="1">
      <c r="G2906" s="152"/>
      <c r="M2906" s="114" t="s">
        <v>4366</v>
      </c>
      <c r="N2906" s="118">
        <v>6.7</v>
      </c>
      <c r="O2906" s="118">
        <v>25.8</v>
      </c>
      <c r="P2906" s="119">
        <f t="shared" si="48"/>
        <v>0</v>
      </c>
      <c r="Q2906" s="122" t="s">
        <v>4367</v>
      </c>
      <c r="R2906" s="121" t="s">
        <v>3963</v>
      </c>
      <c r="S2906" s="122">
        <v>0</v>
      </c>
      <c r="T2906" s="122" t="s">
        <v>418</v>
      </c>
    </row>
    <row r="2907" spans="7:20" s="145" customFormat="1" hidden="1">
      <c r="G2907" s="152"/>
      <c r="M2907" s="114" t="s">
        <v>3821</v>
      </c>
      <c r="N2907" s="114">
        <v>5</v>
      </c>
      <c r="O2907" s="114">
        <v>14</v>
      </c>
      <c r="P2907" s="114">
        <v>0.2</v>
      </c>
      <c r="Q2907" s="114">
        <v>0.1</v>
      </c>
      <c r="R2907" s="114"/>
      <c r="S2907" s="114"/>
      <c r="T2907" s="114"/>
    </row>
  </sheetData>
  <sheetCalcPr fullCalcOnLoad="1"/>
  <sheetProtection password="CA51" sheet="1" objects="1" scenarios="1"/>
  <phoneticPr fontId="5" type="noConversion"/>
  <dataValidations count="3">
    <dataValidation type="list" allowBlank="1" showInputMessage="1" showErrorMessage="1" sqref="D3">
      <formula1>$M$3:$M$4</formula1>
    </dataValidation>
    <dataValidation type="list" allowBlank="1" showInputMessage="1" showErrorMessage="1" sqref="I3">
      <formula1>V4:V11</formula1>
    </dataValidation>
    <dataValidation type="list" allowBlank="1" showInputMessage="1" showErrorMessage="1" sqref="K25">
      <formula1>$V$12:$V$13</formula1>
    </dataValidation>
  </dataValidations>
  <printOptions horizontalCentered="1"/>
  <pageMargins left="0.25" right="0.25" top="0.35000000000000003" bottom="0.35000000000000003" header="0.30000000000000004" footer="0.30000000000000004"/>
  <pageSetup orientation="landscape"/>
  <drawing r:id="rId1"/>
  <extLst>
    <ext xmlns:mx="http://schemas.microsoft.com/office/mac/excel/2008/main" uri="http://schemas.microsoft.com/office/mac/excel/2008/main">
      <mx:PLV Mode="1"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B1:AI2902"/>
  <sheetViews>
    <sheetView showGridLines="0" view="pageLayout" zoomScale="75" workbookViewId="0">
      <selection activeCell="K25" sqref="A1:XFD1048576"/>
    </sheetView>
  </sheetViews>
  <sheetFormatPr baseColWidth="10" defaultColWidth="8.83203125" defaultRowHeight="14"/>
  <cols>
    <col min="1" max="1" width="3.1640625" style="145" customWidth="1"/>
    <col min="2" max="2" width="24.83203125" style="145" customWidth="1"/>
    <col min="3" max="4" width="14.1640625" style="145" customWidth="1"/>
    <col min="5" max="5" width="12" style="145" customWidth="1"/>
    <col min="6" max="6" width="9.33203125" style="145" customWidth="1"/>
    <col min="7" max="7" width="9.5" style="152" hidden="1" customWidth="1"/>
    <col min="8" max="8" width="9.6640625" style="145" customWidth="1"/>
    <col min="9" max="9" width="6.6640625" style="145" customWidth="1"/>
    <col min="10" max="10" width="11.33203125" style="145" customWidth="1"/>
    <col min="11" max="11" width="11" style="145" customWidth="1"/>
    <col min="12" max="12" width="3.1640625" style="145" customWidth="1"/>
    <col min="13" max="13" width="11.1640625" style="145" hidden="1" customWidth="1"/>
    <col min="14" max="14" width="53.33203125" style="114" hidden="1" customWidth="1"/>
    <col min="15" max="15" width="11.33203125" style="114" hidden="1" customWidth="1"/>
    <col min="16" max="16" width="17.83203125" style="114" hidden="1" customWidth="1"/>
    <col min="17" max="17" width="10.5" style="114" hidden="1" customWidth="1"/>
    <col min="18" max="18" width="19.1640625" style="114" hidden="1" customWidth="1"/>
    <col min="19" max="19" width="18.33203125" style="114" hidden="1" customWidth="1"/>
    <col min="20" max="20" width="25.6640625" style="114" hidden="1" customWidth="1"/>
    <col min="21" max="21" width="25.1640625" style="114" hidden="1" customWidth="1"/>
    <col min="22" max="27" width="8.83203125" style="145" hidden="1" customWidth="1"/>
    <col min="28" max="16384" width="8.83203125" style="145"/>
  </cols>
  <sheetData>
    <row r="1" spans="2:27" s="109" customFormat="1" ht="67" customHeight="1">
      <c r="B1" s="107"/>
      <c r="C1" s="108"/>
      <c r="D1" s="108"/>
      <c r="E1" s="108"/>
      <c r="F1" s="108"/>
      <c r="H1" s="110"/>
      <c r="I1" s="110"/>
      <c r="J1" s="111" t="s">
        <v>3</v>
      </c>
      <c r="K1" s="165"/>
      <c r="N1" s="113" t="s">
        <v>142</v>
      </c>
      <c r="O1" s="113" t="s">
        <v>143</v>
      </c>
      <c r="P1" s="113" t="s">
        <v>144</v>
      </c>
      <c r="Q1" s="113" t="s">
        <v>4368</v>
      </c>
      <c r="R1" s="113" t="s">
        <v>145</v>
      </c>
      <c r="S1" s="114" t="s">
        <v>4536</v>
      </c>
      <c r="T1" s="114" t="s">
        <v>3667</v>
      </c>
      <c r="U1" s="114" t="s">
        <v>3836</v>
      </c>
    </row>
    <row r="2" spans="2:27" s="109" customFormat="1" ht="16" customHeight="1">
      <c r="C2" s="116"/>
      <c r="D2" s="116"/>
      <c r="E2" s="116"/>
      <c r="F2" s="116"/>
      <c r="H2" s="116"/>
      <c r="I2" s="116"/>
      <c r="J2" s="116"/>
      <c r="K2" s="116"/>
      <c r="N2" s="114" t="s">
        <v>146</v>
      </c>
      <c r="O2" s="118">
        <v>2.9</v>
      </c>
      <c r="P2" s="118">
        <v>0.8</v>
      </c>
      <c r="Q2" s="119">
        <f>SUM(T2:U2)</f>
        <v>0.1</v>
      </c>
      <c r="R2" s="120" t="s">
        <v>147</v>
      </c>
      <c r="S2" s="121" t="s">
        <v>4537</v>
      </c>
      <c r="T2" s="122">
        <v>0.1</v>
      </c>
      <c r="U2" s="120">
        <v>0</v>
      </c>
      <c r="V2" s="155"/>
      <c r="W2" s="155"/>
      <c r="X2" s="155"/>
      <c r="Y2" s="155"/>
      <c r="Z2" s="155"/>
      <c r="AA2" s="155"/>
    </row>
    <row r="3" spans="2:27" s="124" customFormat="1" ht="20" customHeight="1">
      <c r="B3" s="80" t="s">
        <v>20</v>
      </c>
      <c r="C3" s="86" t="s">
        <v>3888</v>
      </c>
      <c r="D3" s="123"/>
      <c r="E3" s="123"/>
      <c r="F3" s="123"/>
      <c r="H3" s="80" t="s">
        <v>82</v>
      </c>
      <c r="I3" s="155">
        <v>1</v>
      </c>
      <c r="J3" s="123"/>
      <c r="K3" s="123"/>
      <c r="L3" s="84"/>
      <c r="M3" s="84"/>
      <c r="N3" s="114" t="s">
        <v>29</v>
      </c>
      <c r="O3" s="118">
        <v>1.3</v>
      </c>
      <c r="P3" s="120" t="s">
        <v>30</v>
      </c>
      <c r="Q3" s="119">
        <f t="shared" ref="Q3:Q67" si="0">SUM(T3:U3)</f>
        <v>0.1</v>
      </c>
      <c r="R3" s="122" t="s">
        <v>213</v>
      </c>
      <c r="S3" s="121" t="s">
        <v>4538</v>
      </c>
      <c r="T3" s="122">
        <v>0.1</v>
      </c>
      <c r="U3" s="120">
        <v>0</v>
      </c>
      <c r="V3" s="155"/>
      <c r="W3" s="155"/>
      <c r="X3" s="133" t="s">
        <v>3816</v>
      </c>
      <c r="Y3" s="133" t="s">
        <v>4535</v>
      </c>
      <c r="Z3" s="133" t="s">
        <v>3666</v>
      </c>
      <c r="AA3" s="134" t="s">
        <v>4187</v>
      </c>
    </row>
    <row r="4" spans="2:27" s="128" customFormat="1" ht="20" customHeight="1">
      <c r="B4" s="125"/>
      <c r="C4" s="126"/>
      <c r="D4" s="127"/>
      <c r="E4" s="127"/>
      <c r="F4" s="127"/>
      <c r="H4" s="127"/>
      <c r="I4" s="127"/>
      <c r="J4" s="127"/>
      <c r="K4" s="127"/>
      <c r="L4" s="123"/>
      <c r="M4" s="123"/>
      <c r="N4" s="114" t="s">
        <v>214</v>
      </c>
      <c r="O4" s="118">
        <v>0.2</v>
      </c>
      <c r="P4" s="120" t="s">
        <v>30</v>
      </c>
      <c r="Q4" s="119">
        <f t="shared" si="0"/>
        <v>0.1</v>
      </c>
      <c r="R4" s="120" t="s">
        <v>30</v>
      </c>
      <c r="S4" s="121" t="s">
        <v>4539</v>
      </c>
      <c r="T4" s="122">
        <v>0.1</v>
      </c>
      <c r="U4" s="120">
        <v>0</v>
      </c>
      <c r="V4" s="155">
        <v>1</v>
      </c>
      <c r="W4" s="155"/>
      <c r="X4" s="129">
        <f>'Nutrient Calc'!F19</f>
        <v>30.312542857142855</v>
      </c>
      <c r="Y4" s="130">
        <f>'Nutrient Calc'!F20</f>
        <v>22.73440714285714</v>
      </c>
      <c r="Z4" s="130">
        <f>'Nutrient Calc'!F21</f>
        <v>8.4201507936507927</v>
      </c>
      <c r="AA4" s="130">
        <f>'Nutrient Calc'!F22</f>
        <v>1.6840301587301585</v>
      </c>
    </row>
    <row r="5" spans="2:27" s="128" customFormat="1" ht="20" customHeight="1">
      <c r="B5" s="132" t="s">
        <v>3707</v>
      </c>
      <c r="C5" s="133" t="s">
        <v>3816</v>
      </c>
      <c r="D5" s="133" t="s">
        <v>4535</v>
      </c>
      <c r="E5" s="133" t="s">
        <v>3666</v>
      </c>
      <c r="F5" s="134" t="s">
        <v>4187</v>
      </c>
      <c r="G5" s="134" t="s">
        <v>4188</v>
      </c>
      <c r="H5" s="135" t="s">
        <v>4189</v>
      </c>
      <c r="I5" s="136"/>
      <c r="J5" s="127"/>
      <c r="K5" s="127"/>
      <c r="L5" s="123"/>
      <c r="M5" s="123" t="s">
        <v>226</v>
      </c>
      <c r="N5" s="114" t="s">
        <v>215</v>
      </c>
      <c r="O5" s="118">
        <v>4</v>
      </c>
      <c r="P5" s="118">
        <v>0.4</v>
      </c>
      <c r="Q5" s="119">
        <f t="shared" si="0"/>
        <v>0.1</v>
      </c>
      <c r="R5" s="120" t="s">
        <v>147</v>
      </c>
      <c r="S5" s="121" t="s">
        <v>4540</v>
      </c>
      <c r="T5" s="122">
        <v>0.1</v>
      </c>
      <c r="U5" s="120">
        <v>0</v>
      </c>
      <c r="V5" s="155">
        <v>2</v>
      </c>
      <c r="W5" s="155" t="s">
        <v>224</v>
      </c>
    </row>
    <row r="6" spans="2:27" s="124" customFormat="1" ht="20" customHeight="1">
      <c r="B6" s="137" t="s">
        <v>4531</v>
      </c>
      <c r="C6" s="138">
        <f>32*$H$6/100</f>
        <v>25.68</v>
      </c>
      <c r="D6" s="138">
        <f>P670*$H$6/100</f>
        <v>0</v>
      </c>
      <c r="E6" s="138">
        <f>Q670*$H$6/100</f>
        <v>4.4458500000000001</v>
      </c>
      <c r="F6" s="139">
        <f>R670*$H$6/100</f>
        <v>0.48149999999999998</v>
      </c>
      <c r="G6" s="140">
        <f>S670*$H$6/100</f>
        <v>118.77</v>
      </c>
      <c r="H6" s="131">
        <f>107*C26/40</f>
        <v>80.25</v>
      </c>
      <c r="I6" s="141"/>
      <c r="J6" s="166"/>
      <c r="K6" s="142"/>
      <c r="L6" s="84"/>
      <c r="M6" s="84">
        <v>110</v>
      </c>
      <c r="N6" s="114" t="s">
        <v>216</v>
      </c>
      <c r="O6" s="118">
        <v>6.1</v>
      </c>
      <c r="P6" s="120" t="s">
        <v>147</v>
      </c>
      <c r="Q6" s="119">
        <f t="shared" si="0"/>
        <v>0.1</v>
      </c>
      <c r="R6" s="122">
        <v>2.5</v>
      </c>
      <c r="S6" s="120" t="s">
        <v>147</v>
      </c>
      <c r="T6" s="122">
        <v>0.1</v>
      </c>
      <c r="U6" s="120">
        <v>0</v>
      </c>
      <c r="V6" s="155">
        <v>3</v>
      </c>
      <c r="W6" s="155" t="s">
        <v>225</v>
      </c>
      <c r="X6" s="129">
        <f>(C26-48)/48*100</f>
        <v>-37.5</v>
      </c>
      <c r="Y6" s="129">
        <f>(D26-36)/36*100</f>
        <v>-36.111111111111107</v>
      </c>
      <c r="Z6" s="129">
        <f>(E26-13)/13*100</f>
        <v>-38.461538461538467</v>
      </c>
      <c r="AA6" s="129">
        <f>(F26-3)/3*100</f>
        <v>-33.333333333333329</v>
      </c>
    </row>
    <row r="7" spans="2:27" s="124" customFormat="1" ht="20" customHeight="1">
      <c r="B7" s="137" t="s">
        <v>4202</v>
      </c>
      <c r="C7" s="138">
        <f>O2594*$H$7/100</f>
        <v>0.34499999999999997</v>
      </c>
      <c r="D7" s="138">
        <f>P2594*$H$7/100</f>
        <v>2.0585</v>
      </c>
      <c r="E7" s="138">
        <f>Q2594*$H$7/100</f>
        <v>0</v>
      </c>
      <c r="F7" s="139">
        <f>R2594*$H$7/100</f>
        <v>0</v>
      </c>
      <c r="G7" s="140">
        <f>S2594*$H$7/100</f>
        <v>9.0850000000000009</v>
      </c>
      <c r="H7" s="131">
        <f>15*D26/30</f>
        <v>11.5</v>
      </c>
      <c r="I7" s="141"/>
      <c r="J7" s="143"/>
      <c r="K7" s="143"/>
      <c r="M7" s="84">
        <v>15</v>
      </c>
      <c r="N7" s="114" t="s">
        <v>218</v>
      </c>
      <c r="O7" s="118">
        <v>21.1</v>
      </c>
      <c r="P7" s="118">
        <v>6.9</v>
      </c>
      <c r="Q7" s="119">
        <f t="shared" si="0"/>
        <v>0.1</v>
      </c>
      <c r="R7" s="122">
        <v>4.43</v>
      </c>
      <c r="S7" s="121" t="s">
        <v>4541</v>
      </c>
      <c r="T7" s="122">
        <v>0.1</v>
      </c>
      <c r="U7" s="120">
        <v>0</v>
      </c>
      <c r="V7" s="155">
        <v>4</v>
      </c>
      <c r="W7" s="155"/>
      <c r="X7" s="155"/>
      <c r="Y7" s="155"/>
      <c r="Z7" s="155"/>
      <c r="AA7" s="155"/>
    </row>
    <row r="8" spans="2:27" s="145" customFormat="1" ht="20" customHeight="1">
      <c r="B8" s="137" t="s">
        <v>3820</v>
      </c>
      <c r="C8" s="138">
        <f>O1965*$H$8/100</f>
        <v>0.1594666666666667</v>
      </c>
      <c r="D8" s="138">
        <f>P1965*$H$8/100</f>
        <v>0.98133333333333339</v>
      </c>
      <c r="E8" s="138">
        <f>Q1965*$H$8/100</f>
        <v>2.9133333333333334E-2</v>
      </c>
      <c r="F8" s="139">
        <f>R1965*$H$8/100</f>
        <v>2.1313333333333337E-2</v>
      </c>
      <c r="G8" s="140">
        <f>S1965*$H$8/100</f>
        <v>3.8486666666666669</v>
      </c>
      <c r="H8" s="131">
        <f>2*D26/30</f>
        <v>1.5333333333333334</v>
      </c>
      <c r="I8" s="141"/>
      <c r="J8" s="143"/>
      <c r="K8" s="143"/>
      <c r="M8" s="163">
        <v>2</v>
      </c>
      <c r="N8" s="114" t="s">
        <v>220</v>
      </c>
      <c r="O8" s="118">
        <v>21.2</v>
      </c>
      <c r="P8" s="118">
        <v>7</v>
      </c>
      <c r="Q8" s="119">
        <f t="shared" si="0"/>
        <v>0.1</v>
      </c>
      <c r="R8" s="122" t="s">
        <v>221</v>
      </c>
      <c r="S8" s="121" t="s">
        <v>4542</v>
      </c>
      <c r="T8" s="122">
        <v>0.1</v>
      </c>
      <c r="U8" s="120">
        <v>0</v>
      </c>
      <c r="V8" s="155">
        <v>5</v>
      </c>
      <c r="W8" s="155"/>
      <c r="X8" s="155">
        <f>130*(IF(X6&gt;0,X6,10))/10</f>
        <v>130</v>
      </c>
      <c r="Y8" s="155"/>
      <c r="Z8" s="155"/>
      <c r="AA8" s="155"/>
    </row>
    <row r="9" spans="2:27" s="145" customFormat="1" ht="20" customHeight="1">
      <c r="B9" s="137" t="s">
        <v>4533</v>
      </c>
      <c r="C9" s="138">
        <f>O449*$H$9/100</f>
        <v>0.76363636363636378</v>
      </c>
      <c r="D9" s="138">
        <f>P449*$H$9/100</f>
        <v>0.47272727272727283</v>
      </c>
      <c r="E9" s="138">
        <f>Q449*$H$9/100</f>
        <v>1.3454545454545457</v>
      </c>
      <c r="F9" s="139">
        <f>R449*$H$9/100</f>
        <v>3.6363636363636369E-2</v>
      </c>
      <c r="G9" s="140">
        <f>S449*$H$9/100</f>
        <v>6.9090909090909101</v>
      </c>
      <c r="H9" s="131">
        <f>50*E26/11</f>
        <v>36.363636363636367</v>
      </c>
      <c r="I9" s="141"/>
      <c r="J9" s="143"/>
      <c r="K9" s="143"/>
      <c r="M9" s="163">
        <v>122.72727272727273</v>
      </c>
      <c r="N9" s="114" t="s">
        <v>222</v>
      </c>
      <c r="O9" s="118">
        <v>7.8</v>
      </c>
      <c r="P9" s="118">
        <v>2.5</v>
      </c>
      <c r="Q9" s="119">
        <f t="shared" si="0"/>
        <v>0.1</v>
      </c>
      <c r="R9" s="122" t="s">
        <v>223</v>
      </c>
      <c r="S9" s="121" t="s">
        <v>4543</v>
      </c>
      <c r="T9" s="122">
        <v>0.1</v>
      </c>
      <c r="U9" s="120">
        <v>0</v>
      </c>
      <c r="V9" s="155">
        <v>6</v>
      </c>
      <c r="W9" s="155"/>
      <c r="X9" s="155"/>
      <c r="Y9" s="155"/>
      <c r="Z9" s="155"/>
      <c r="AA9" s="155"/>
    </row>
    <row r="10" spans="2:27" s="145" customFormat="1" ht="20" customHeight="1">
      <c r="B10" s="137" t="s">
        <v>4532</v>
      </c>
      <c r="C10" s="138" t="str">
        <f>O1785</f>
        <v>Tr</v>
      </c>
      <c r="D10" s="138">
        <f>P1785*$H$10/100</f>
        <v>0</v>
      </c>
      <c r="E10" s="138">
        <f>Q1785*$H$10/100</f>
        <v>2.1000000000000001E-2</v>
      </c>
      <c r="F10" s="139">
        <f>R1785*$H$10/100</f>
        <v>0.46199999999999997</v>
      </c>
      <c r="G10" s="140">
        <f>S1785*$H$10/100</f>
        <v>62.93</v>
      </c>
      <c r="H10" s="146">
        <f>7*F26/2</f>
        <v>7</v>
      </c>
      <c r="I10" s="141"/>
      <c r="J10" s="142"/>
      <c r="K10" s="142"/>
      <c r="M10" s="163">
        <v>10.5</v>
      </c>
      <c r="N10" s="114" t="s">
        <v>165</v>
      </c>
      <c r="O10" s="118">
        <v>3</v>
      </c>
      <c r="P10" s="118">
        <v>0.3</v>
      </c>
      <c r="Q10" s="119">
        <f t="shared" si="0"/>
        <v>0.1</v>
      </c>
      <c r="R10" s="122" t="s">
        <v>166</v>
      </c>
      <c r="S10" s="121" t="s">
        <v>4538</v>
      </c>
      <c r="T10" s="122">
        <v>0.1</v>
      </c>
      <c r="U10" s="120">
        <v>0</v>
      </c>
      <c r="V10" s="155">
        <v>7</v>
      </c>
      <c r="W10" s="155"/>
      <c r="X10" s="155"/>
      <c r="Y10" s="155"/>
      <c r="Z10" s="155"/>
      <c r="AA10" s="155"/>
    </row>
    <row r="11" spans="2:27" s="145" customFormat="1" ht="20" customHeight="1">
      <c r="B11" s="147" t="s">
        <v>3819</v>
      </c>
      <c r="C11" s="148">
        <f>O1811*$H$11/100</f>
        <v>0.63633333333333331</v>
      </c>
      <c r="D11" s="148">
        <f>P1811*$H$11/100</f>
        <v>5.0906666666666665</v>
      </c>
      <c r="E11" s="148">
        <f>Q1811*$H$11/100</f>
        <v>0.54088333333333327</v>
      </c>
      <c r="F11" s="149" t="str">
        <f>R1811</f>
        <v>Tr</v>
      </c>
      <c r="G11" s="150" t="str">
        <f>S1811</f>
        <v>35</v>
      </c>
      <c r="H11" s="146">
        <f>83*D26/30</f>
        <v>63.633333333333333</v>
      </c>
      <c r="I11" s="141"/>
      <c r="J11" s="142"/>
      <c r="K11" s="142"/>
      <c r="M11" s="163">
        <v>83</v>
      </c>
      <c r="N11" s="114" t="s">
        <v>280</v>
      </c>
      <c r="O11" s="118">
        <v>3.5</v>
      </c>
      <c r="P11" s="118">
        <v>0.3</v>
      </c>
      <c r="Q11" s="119">
        <f t="shared" si="0"/>
        <v>0.1</v>
      </c>
      <c r="R11" s="122" t="s">
        <v>166</v>
      </c>
      <c r="S11" s="121" t="s">
        <v>4544</v>
      </c>
      <c r="T11" s="122">
        <v>0.1</v>
      </c>
      <c r="U11" s="120">
        <v>0</v>
      </c>
      <c r="V11" s="155">
        <v>8</v>
      </c>
      <c r="W11" s="155"/>
      <c r="X11" s="155"/>
      <c r="Y11" s="155"/>
      <c r="Z11" s="155"/>
      <c r="AA11" s="155"/>
    </row>
    <row r="12" spans="2:27" s="145" customFormat="1" ht="20" customHeight="1">
      <c r="B12" s="147" t="s">
        <v>4193</v>
      </c>
      <c r="C12" s="148">
        <f>O1200*$H$12/100</f>
        <v>6.0566666666666678E-2</v>
      </c>
      <c r="D12" s="148">
        <f>P1200*$H$12/100</f>
        <v>0.12496666666666668</v>
      </c>
      <c r="E12" s="148">
        <f>Q1200*$H$12/100</f>
        <v>2.2233333333333338E-2</v>
      </c>
      <c r="F12" s="149">
        <f>R1200*$H$12/100</f>
        <v>7.666666666666668E-4</v>
      </c>
      <c r="G12" s="151">
        <f>S1200*$H$12/100</f>
        <v>0.75133333333333341</v>
      </c>
      <c r="H12" s="146">
        <f>1*D26/30</f>
        <v>0.76666666666666672</v>
      </c>
      <c r="I12" s="141"/>
      <c r="J12" s="142"/>
      <c r="K12" s="142"/>
      <c r="M12" s="163">
        <v>1</v>
      </c>
      <c r="N12" s="114" t="s">
        <v>281</v>
      </c>
      <c r="O12" s="118">
        <v>0.5</v>
      </c>
      <c r="P12" s="118">
        <v>13.7</v>
      </c>
      <c r="Q12" s="119">
        <f t="shared" si="0"/>
        <v>0.06</v>
      </c>
      <c r="R12" s="120" t="s">
        <v>30</v>
      </c>
      <c r="S12" s="121" t="s">
        <v>4545</v>
      </c>
      <c r="T12" s="122">
        <v>0.06</v>
      </c>
      <c r="U12" s="120">
        <v>0</v>
      </c>
      <c r="V12" s="155" t="s">
        <v>62</v>
      </c>
      <c r="W12" s="155"/>
      <c r="X12" s="155"/>
      <c r="Y12" s="155"/>
      <c r="Z12" s="155"/>
      <c r="AA12" s="155"/>
    </row>
    <row r="13" spans="2:27" s="145" customFormat="1" ht="20" customHeight="1">
      <c r="B13" s="137" t="s">
        <v>4194</v>
      </c>
      <c r="C13" s="138">
        <f>O1211*$H$13/100</f>
        <v>6.8203221428571423E-2</v>
      </c>
      <c r="D13" s="138">
        <f>P1211*$H$13/100</f>
        <v>0.30691449642857138</v>
      </c>
      <c r="E13" s="138">
        <f>Q1211*$H$13/100</f>
        <v>0.11784001035714282</v>
      </c>
      <c r="F13" s="139">
        <f>R1211*$H$13/100</f>
        <v>7.5781357142857128E-3</v>
      </c>
      <c r="G13" s="140">
        <f>S1211*$H$13/100</f>
        <v>1.6671898571428567</v>
      </c>
      <c r="H13" s="131">
        <f>5*D27/30</f>
        <v>3.7890678571428564</v>
      </c>
      <c r="I13" s="141"/>
      <c r="J13" s="142"/>
      <c r="K13" s="142"/>
      <c r="M13" s="163">
        <v>5.0833252678571448</v>
      </c>
      <c r="N13" s="114" t="s">
        <v>282</v>
      </c>
      <c r="O13" s="118">
        <v>25.2</v>
      </c>
      <c r="P13" s="118">
        <v>0</v>
      </c>
      <c r="Q13" s="119">
        <f t="shared" si="0"/>
        <v>0.06</v>
      </c>
      <c r="R13" s="122" t="s">
        <v>283</v>
      </c>
      <c r="S13" s="121" t="s">
        <v>4546</v>
      </c>
      <c r="T13" s="122">
        <v>0.06</v>
      </c>
      <c r="U13" s="120">
        <v>0</v>
      </c>
      <c r="V13" s="155" t="s">
        <v>63</v>
      </c>
      <c r="W13" s="155"/>
      <c r="X13" s="155"/>
      <c r="Y13" s="155"/>
      <c r="Z13" s="155"/>
      <c r="AA13" s="155"/>
    </row>
    <row r="14" spans="2:27" s="145" customFormat="1" ht="20" customHeight="1">
      <c r="B14" s="147" t="s">
        <v>3988</v>
      </c>
      <c r="C14" s="148">
        <f>O1967*$H$14/100</f>
        <v>0.17173333333333332</v>
      </c>
      <c r="D14" s="148">
        <f>P1967*$H$14/100</f>
        <v>0.92306666666666659</v>
      </c>
      <c r="E14" s="148">
        <f>Q1967*$H$14/100</f>
        <v>2.1466666666666665E-2</v>
      </c>
      <c r="F14" s="149">
        <f>R1967*$H$14/100</f>
        <v>1.0733333333333333E-2</v>
      </c>
      <c r="G14" s="151">
        <f>S1967*$H$14/100</f>
        <v>4.5079999999999991</v>
      </c>
      <c r="H14" s="131">
        <f>28*D26/30</f>
        <v>21.466666666666665</v>
      </c>
      <c r="I14" s="141"/>
      <c r="J14" s="142"/>
      <c r="K14" s="142"/>
      <c r="M14" s="163">
        <v>28</v>
      </c>
      <c r="N14" s="114" t="s">
        <v>284</v>
      </c>
      <c r="O14" s="118">
        <v>17.600000000000001</v>
      </c>
      <c r="P14" s="120" t="s">
        <v>147</v>
      </c>
      <c r="Q14" s="119">
        <f t="shared" si="0"/>
        <v>0.1</v>
      </c>
      <c r="R14" s="120" t="s">
        <v>285</v>
      </c>
      <c r="S14" s="120" t="s">
        <v>147</v>
      </c>
      <c r="T14" s="122">
        <v>0.1</v>
      </c>
      <c r="U14" s="120">
        <v>0</v>
      </c>
      <c r="V14" s="155"/>
      <c r="W14" s="155"/>
      <c r="X14" s="155"/>
      <c r="Y14" s="155"/>
      <c r="Z14" s="155"/>
      <c r="AA14" s="155"/>
    </row>
    <row r="15" spans="2:27" s="145" customFormat="1" ht="20" customHeight="1">
      <c r="B15" s="137" t="s">
        <v>4203</v>
      </c>
      <c r="C15" s="138">
        <f>O2547*$H$15/100</f>
        <v>5.3666666666666663E-3</v>
      </c>
      <c r="D15" s="138">
        <f>P2547*$H$15/100</f>
        <v>0.31663333333333332</v>
      </c>
      <c r="E15" s="138">
        <f>Q2547*$H$15/100</f>
        <v>0</v>
      </c>
      <c r="F15" s="139">
        <f>R2547*$H$15/100</f>
        <v>0</v>
      </c>
      <c r="G15" s="140">
        <f>S2547*$H$15/100</f>
        <v>6.2253333333333334</v>
      </c>
      <c r="H15" s="131">
        <f>7*D26/30</f>
        <v>5.3666666666666663</v>
      </c>
      <c r="I15" s="141"/>
      <c r="J15" s="142"/>
      <c r="K15" s="142"/>
      <c r="M15" s="163">
        <v>7</v>
      </c>
      <c r="N15" s="114" t="s">
        <v>296</v>
      </c>
      <c r="O15" s="118">
        <v>0.5</v>
      </c>
      <c r="P15" s="118">
        <v>57.6</v>
      </c>
      <c r="Q15" s="119">
        <f t="shared" si="0"/>
        <v>0.1</v>
      </c>
      <c r="R15" s="122" t="s">
        <v>166</v>
      </c>
      <c r="S15" s="121" t="s">
        <v>4547</v>
      </c>
      <c r="T15" s="122">
        <v>0.1</v>
      </c>
      <c r="U15" s="120">
        <v>0</v>
      </c>
    </row>
    <row r="16" spans="2:27" s="145" customFormat="1" ht="20" customHeight="1">
      <c r="B16" s="125" t="s">
        <v>4534</v>
      </c>
      <c r="C16" s="139">
        <f>O1782*$H$16/100</f>
        <v>2E-3</v>
      </c>
      <c r="D16" s="139">
        <f>P1782*$H$16/100</f>
        <v>0</v>
      </c>
      <c r="E16" s="139">
        <f>Q1782*$H$16/100</f>
        <v>6.8999999999999999E-3</v>
      </c>
      <c r="F16" s="139">
        <f>R1782*$H$16/100</f>
        <v>0.14599999999999999</v>
      </c>
      <c r="G16" s="140">
        <f>S1782*$H$16/100</f>
        <v>8.98</v>
      </c>
      <c r="H16" s="131">
        <f>1*F26/2</f>
        <v>1</v>
      </c>
      <c r="I16" s="141"/>
      <c r="J16" s="142"/>
      <c r="K16" s="142"/>
      <c r="M16" s="163">
        <v>1.5</v>
      </c>
      <c r="N16" s="114" t="s">
        <v>170</v>
      </c>
      <c r="O16" s="118">
        <v>0.1</v>
      </c>
      <c r="P16" s="118">
        <v>9.6999999999999993</v>
      </c>
      <c r="Q16" s="119">
        <f t="shared" si="0"/>
        <v>0.1</v>
      </c>
      <c r="R16" s="120" t="s">
        <v>30</v>
      </c>
      <c r="S16" s="121" t="s">
        <v>4548</v>
      </c>
      <c r="T16" s="120">
        <v>0.1</v>
      </c>
      <c r="U16" s="120">
        <v>0</v>
      </c>
    </row>
    <row r="17" spans="2:35" s="145" customFormat="1" ht="20" customHeight="1">
      <c r="B17" s="125" t="str">
        <f>N734</f>
        <v>Chilli sauce</v>
      </c>
      <c r="C17" s="139">
        <f>O734*$H$17/100</f>
        <v>3.9866666666666675E-2</v>
      </c>
      <c r="D17" s="139">
        <f>P734*$H$17/100</f>
        <v>0.22386666666666666</v>
      </c>
      <c r="E17" s="139">
        <f>Q734*$H$17/100</f>
        <v>0.19718666666666668</v>
      </c>
      <c r="F17" s="139" t="str">
        <f>R734</f>
        <v>Tr</v>
      </c>
      <c r="G17" s="140" t="str">
        <f>S734</f>
        <v>40</v>
      </c>
      <c r="H17" s="131">
        <f>4*D26/30</f>
        <v>3.0666666666666669</v>
      </c>
      <c r="I17" s="141"/>
      <c r="J17" s="142"/>
      <c r="K17" s="142"/>
      <c r="M17" s="163">
        <v>4</v>
      </c>
      <c r="N17" s="114" t="s">
        <v>171</v>
      </c>
      <c r="O17" s="118">
        <v>0.3</v>
      </c>
      <c r="P17" s="118">
        <v>20.2</v>
      </c>
      <c r="Q17" s="119">
        <f t="shared" si="0"/>
        <v>0.1</v>
      </c>
      <c r="R17" s="122" t="s">
        <v>172</v>
      </c>
      <c r="S17" s="121" t="s">
        <v>4549</v>
      </c>
      <c r="T17" s="120">
        <v>0.1</v>
      </c>
      <c r="U17" s="120">
        <v>0</v>
      </c>
    </row>
    <row r="18" spans="2:35" s="145" customFormat="1" ht="18">
      <c r="B18" s="137" t="s">
        <v>4204</v>
      </c>
      <c r="C18" s="138">
        <f>O1156*$H$18/100</f>
        <v>3.2199999999999999E-2</v>
      </c>
      <c r="D18" s="138">
        <f>P1156*$H$18/100</f>
        <v>4.9373333333333331</v>
      </c>
      <c r="E18" s="138">
        <f>Q1156*$H$18/100</f>
        <v>0.2039333333333333</v>
      </c>
      <c r="F18" s="139">
        <f>R1156*$H$18/100</f>
        <v>5.3666666666666663E-3</v>
      </c>
      <c r="G18" s="140">
        <f>S1156*$H$18/100</f>
        <v>18.998000000000001</v>
      </c>
      <c r="H18" s="131">
        <f>7*D26/30</f>
        <v>5.3666666666666663</v>
      </c>
      <c r="I18" s="141"/>
      <c r="J18" s="142"/>
      <c r="K18" s="142"/>
      <c r="M18" s="163">
        <v>7</v>
      </c>
      <c r="N18" s="114" t="s">
        <v>173</v>
      </c>
      <c r="O18" s="118">
        <v>0.2</v>
      </c>
      <c r="P18" s="118">
        <v>17.100000000000001</v>
      </c>
      <c r="Q18" s="119">
        <f t="shared" si="0"/>
        <v>0.06</v>
      </c>
      <c r="R18" s="122" t="s">
        <v>174</v>
      </c>
      <c r="S18" s="121" t="s">
        <v>4550</v>
      </c>
      <c r="T18" s="122">
        <v>0.06</v>
      </c>
      <c r="U18" s="120">
        <v>0</v>
      </c>
    </row>
    <row r="19" spans="2:35" s="145" customFormat="1" ht="18">
      <c r="B19" s="167" t="str">
        <f>N2536</f>
        <v>Sesame seeds</v>
      </c>
      <c r="C19" s="139">
        <f>O2536*$H$19/100</f>
        <v>0.95550000000000002</v>
      </c>
      <c r="D19" s="139">
        <f>P2536*$H$19/100</f>
        <v>4.7250000000000007E-2</v>
      </c>
      <c r="E19" s="139">
        <f>Q2536*$H$19/100</f>
        <v>0</v>
      </c>
      <c r="F19" s="139">
        <f>R2536*$H$19/100</f>
        <v>0.55020000000000002</v>
      </c>
      <c r="G19" s="140">
        <f>S2536*$H$19/100</f>
        <v>31.395</v>
      </c>
      <c r="H19" s="131">
        <f>7*C26/40</f>
        <v>5.25</v>
      </c>
      <c r="I19" s="141"/>
      <c r="J19" s="142"/>
      <c r="K19" s="142"/>
      <c r="M19" s="163">
        <v>7.1749999999999998</v>
      </c>
      <c r="N19" s="114" t="s">
        <v>175</v>
      </c>
      <c r="O19" s="118">
        <v>0.2</v>
      </c>
      <c r="P19" s="118">
        <v>14.3</v>
      </c>
      <c r="Q19" s="119">
        <f t="shared" si="0"/>
        <v>0.2</v>
      </c>
      <c r="R19" s="122" t="s">
        <v>176</v>
      </c>
      <c r="S19" s="121" t="s">
        <v>4551</v>
      </c>
      <c r="T19" s="122">
        <v>0.2</v>
      </c>
      <c r="U19" s="120">
        <v>0</v>
      </c>
    </row>
    <row r="20" spans="2:35" s="145" customFormat="1" ht="18">
      <c r="B20" s="167" t="s">
        <v>4205</v>
      </c>
      <c r="C20" s="139">
        <f>O1749*$H$20/100</f>
        <v>0.61180000000000001</v>
      </c>
      <c r="D20" s="139">
        <f>P1749*$H$20/100</f>
        <v>6.8586000000000009</v>
      </c>
      <c r="E20" s="139">
        <f>Q1749*$H$20/100</f>
        <v>0.29946000000000006</v>
      </c>
      <c r="F20" s="139">
        <f>R1749*$H$20/100</f>
        <v>1.6100000000000003E-2</v>
      </c>
      <c r="G20" s="140">
        <f>S1749*$H$20/100</f>
        <v>28.658000000000001</v>
      </c>
      <c r="H20" s="131">
        <f>42*D26/30</f>
        <v>32.200000000000003</v>
      </c>
      <c r="I20" s="141"/>
      <c r="J20" s="142"/>
      <c r="K20" s="142"/>
      <c r="M20" s="163">
        <v>40</v>
      </c>
      <c r="N20" s="114" t="s">
        <v>177</v>
      </c>
      <c r="O20" s="118">
        <v>0.2</v>
      </c>
      <c r="P20" s="118">
        <v>11.4</v>
      </c>
      <c r="Q20" s="119">
        <f t="shared" si="0"/>
        <v>0.1</v>
      </c>
      <c r="R20" s="122" t="s">
        <v>174</v>
      </c>
      <c r="S20" s="121" t="s">
        <v>4552</v>
      </c>
      <c r="T20" s="122">
        <v>0.1</v>
      </c>
      <c r="U20" s="120">
        <v>0</v>
      </c>
      <c r="AI20" s="129"/>
    </row>
    <row r="21" spans="2:35" s="145" customFormat="1" ht="18">
      <c r="B21" s="167" t="s">
        <v>4206</v>
      </c>
      <c r="C21" s="139">
        <f>O2610*$H$21/100</f>
        <v>0.23</v>
      </c>
      <c r="D21" s="139">
        <f>P2610*$H$21/100</f>
        <v>0.34499999999999997</v>
      </c>
      <c r="E21" s="139">
        <f>Q2610*$H$21/100</f>
        <v>0</v>
      </c>
      <c r="F21" s="139">
        <f>R2610*$H$21/100</f>
        <v>1.1500000000000002E-2</v>
      </c>
      <c r="G21" s="140">
        <f>S2610*$H$21/100</f>
        <v>2.645</v>
      </c>
      <c r="H21" s="131">
        <f>15*D26/30</f>
        <v>11.5</v>
      </c>
      <c r="I21" s="141"/>
      <c r="J21" s="142"/>
      <c r="K21" s="142"/>
      <c r="M21" s="163">
        <v>15</v>
      </c>
      <c r="N21" s="114" t="s">
        <v>178</v>
      </c>
      <c r="O21" s="118">
        <v>0.2</v>
      </c>
      <c r="P21" s="118">
        <v>9.6</v>
      </c>
      <c r="Q21" s="119">
        <f t="shared" si="0"/>
        <v>0.1</v>
      </c>
      <c r="R21" s="122" t="s">
        <v>176</v>
      </c>
      <c r="S21" s="121" t="s">
        <v>4553</v>
      </c>
      <c r="T21" s="122">
        <v>0.1</v>
      </c>
      <c r="U21" s="120">
        <v>0</v>
      </c>
    </row>
    <row r="22" spans="2:35" s="145" customFormat="1" ht="20" customHeight="1">
      <c r="B22" s="127"/>
      <c r="C22" s="161"/>
      <c r="D22" s="161"/>
      <c r="E22" s="161"/>
      <c r="F22" s="161"/>
      <c r="G22" s="115"/>
      <c r="H22" s="161"/>
      <c r="I22" s="153"/>
      <c r="J22" s="142"/>
      <c r="K22" s="142"/>
      <c r="M22" s="115"/>
      <c r="N22" s="114" t="s">
        <v>305</v>
      </c>
      <c r="O22" s="118">
        <v>0.3</v>
      </c>
      <c r="P22" s="118">
        <v>8.9</v>
      </c>
      <c r="Q22" s="119">
        <f t="shared" si="0"/>
        <v>0.1</v>
      </c>
      <c r="R22" s="122" t="s">
        <v>176</v>
      </c>
      <c r="S22" s="121" t="s">
        <v>4548</v>
      </c>
      <c r="T22" s="122">
        <v>0.1</v>
      </c>
      <c r="U22" s="120">
        <v>0</v>
      </c>
    </row>
    <row r="23" spans="2:35" s="145" customFormat="1" ht="22" customHeight="1">
      <c r="B23" s="127"/>
      <c r="C23" s="161"/>
      <c r="D23" s="161"/>
      <c r="E23" s="161"/>
      <c r="F23" s="161"/>
      <c r="G23" s="115"/>
      <c r="H23" s="161"/>
      <c r="I23" s="153"/>
      <c r="J23" s="142"/>
      <c r="K23" s="142"/>
      <c r="M23" s="115"/>
      <c r="N23" s="114"/>
      <c r="O23" s="118"/>
      <c r="P23" s="118"/>
      <c r="Q23" s="119"/>
      <c r="R23" s="122"/>
      <c r="S23" s="121"/>
      <c r="T23" s="122"/>
      <c r="U23" s="120"/>
    </row>
    <row r="24" spans="2:35" s="145" customFormat="1" ht="19" customHeight="1">
      <c r="B24" s="127"/>
      <c r="C24" s="157"/>
      <c r="D24" s="157"/>
      <c r="E24" s="157"/>
      <c r="F24" s="157"/>
      <c r="G24" s="115"/>
      <c r="H24" s="157"/>
      <c r="I24" s="162"/>
      <c r="J24" s="142"/>
      <c r="K24" s="142"/>
      <c r="M24" s="115"/>
      <c r="N24" s="114" t="s">
        <v>306</v>
      </c>
      <c r="O24" s="118">
        <v>0.2</v>
      </c>
      <c r="P24" s="118">
        <v>6.5</v>
      </c>
      <c r="Q24" s="119">
        <f t="shared" si="0"/>
        <v>0.2</v>
      </c>
      <c r="R24" s="122" t="s">
        <v>51</v>
      </c>
      <c r="S24" s="121" t="s">
        <v>4554</v>
      </c>
      <c r="T24" s="122">
        <v>0.2</v>
      </c>
      <c r="U24" s="120">
        <v>0</v>
      </c>
    </row>
    <row r="25" spans="2:35" s="145" customFormat="1" ht="18">
      <c r="B25" s="137" t="s">
        <v>4191</v>
      </c>
      <c r="C25" s="129">
        <f>SUM(C6:C21)</f>
        <v>29.761672918398265</v>
      </c>
      <c r="D25" s="130">
        <f>SUM(D6:D21)</f>
        <v>22.686858435822511</v>
      </c>
      <c r="E25" s="130">
        <f>SUM(E6:E21)</f>
        <v>7.2513412224783558</v>
      </c>
      <c r="F25" s="130">
        <f>SUM(F6:F21)</f>
        <v>1.7494217720779219</v>
      </c>
      <c r="G25" s="163">
        <f>SUM(G6:G21)</f>
        <v>305.37061409956709</v>
      </c>
      <c r="H25" s="131"/>
      <c r="I25" s="141" t="s">
        <v>4480</v>
      </c>
      <c r="J25" s="142"/>
      <c r="K25" s="154" t="s">
        <v>58</v>
      </c>
      <c r="M25" s="115"/>
      <c r="N25" s="114" t="s">
        <v>79</v>
      </c>
      <c r="O25" s="118">
        <v>0.2</v>
      </c>
      <c r="P25" s="118">
        <v>20.8</v>
      </c>
      <c r="Q25" s="119">
        <f t="shared" si="0"/>
        <v>0.24</v>
      </c>
      <c r="R25" s="122" t="s">
        <v>176</v>
      </c>
      <c r="S25" s="121" t="s">
        <v>4555</v>
      </c>
      <c r="T25" s="122">
        <v>0.24</v>
      </c>
      <c r="U25" s="120">
        <v>0</v>
      </c>
    </row>
    <row r="26" spans="2:35" s="145" customFormat="1" ht="18">
      <c r="B26" s="137" t="s">
        <v>4192</v>
      </c>
      <c r="C26" s="129">
        <f>ROUND(C27,0)</f>
        <v>30</v>
      </c>
      <c r="D26" s="130">
        <f>ROUND(D27,0)</f>
        <v>23</v>
      </c>
      <c r="E26" s="129">
        <f>ROUND(E27,0)</f>
        <v>8</v>
      </c>
      <c r="F26" s="130">
        <f>ROUND(F27,0)</f>
        <v>2</v>
      </c>
      <c r="G26" s="115"/>
      <c r="H26" s="84"/>
      <c r="I26" s="157"/>
      <c r="J26" s="142"/>
      <c r="K26" s="142"/>
      <c r="M26" s="115"/>
      <c r="N26" s="114" t="s">
        <v>80</v>
      </c>
      <c r="O26" s="118">
        <v>0.2</v>
      </c>
      <c r="P26" s="118">
        <v>9.6999999999999993</v>
      </c>
      <c r="Q26" s="119">
        <f t="shared" si="0"/>
        <v>0.3</v>
      </c>
      <c r="R26" s="120" t="s">
        <v>176</v>
      </c>
      <c r="S26" s="121" t="s">
        <v>4553</v>
      </c>
      <c r="T26" s="122">
        <v>0.3</v>
      </c>
      <c r="U26" s="120">
        <v>0</v>
      </c>
    </row>
    <row r="27" spans="2:35" s="145" customFormat="1" ht="18" hidden="1">
      <c r="C27" s="130">
        <f>IF($I$3=1,(X4*1),IF($I$3=2,((X4*2)),IF($I$3=3,(X4*3),IF($I$3=4,((X4*4)),IF($I$3=5,(X4*5),IF($I$3=6,((X4*6)),IF($I$3=7,(X4*7),IF($I$3=8,((X4*8))))))))))</f>
        <v>30.312542857142855</v>
      </c>
      <c r="D27" s="130">
        <f>IF($I$3=1,(Y4*1),IF($I$3=2,((Y4*2)),IF($I$3=3,(Y4*3),IF($I$3=4,((Y4*4)),IF($I$3=5,(Y4*5),IF($I$3=6,((Y4*6)),IF($I$3=7,(Y4*7),IF($I$3=8,((Y4*8))))))))))</f>
        <v>22.73440714285714</v>
      </c>
      <c r="E27" s="130">
        <f>IF($I$3=1,(Z4*1),IF($I$3=2,((Z4*2)),IF($I$3=3,(Z4*3),IF($I$3=4,((Z4*4)),IF($I$3=5,(Z4*5),IF($I$3=6,((Z4*6)),IF($I$3=7,(Z4*7),IF($I$3=8,((Z4*8))))))))))</f>
        <v>8.4201507936507927</v>
      </c>
      <c r="F27" s="130">
        <f>IF($I$3=1,(AA4*1),IF($I$3=2,((AA4*2)),IF($I$3=3,(AA4*3),IF($I$3=4,((AA4*4)),IF($I$3=5,(AA4*5),IF($I$3=6,((AA4*6)),IF($I$3=7,(AA4*7),IF($I$3=8,((AA4*8))))))))))</f>
        <v>1.6840301587301585</v>
      </c>
      <c r="G27" s="163">
        <f>'Nutrient Calc'!F18</f>
        <v>303.12542857142853</v>
      </c>
      <c r="I27" s="84"/>
      <c r="J27" s="84"/>
      <c r="K27" s="84"/>
      <c r="M27" s="115"/>
      <c r="N27" s="114" t="s">
        <v>81</v>
      </c>
      <c r="O27" s="118">
        <v>2</v>
      </c>
      <c r="P27" s="118">
        <v>60.1</v>
      </c>
      <c r="Q27" s="119">
        <f t="shared" si="0"/>
        <v>0.5</v>
      </c>
      <c r="R27" s="122" t="s">
        <v>166</v>
      </c>
      <c r="S27" s="121" t="s">
        <v>4556</v>
      </c>
      <c r="T27" s="122">
        <v>0.5</v>
      </c>
      <c r="U27" s="120">
        <v>0</v>
      </c>
    </row>
    <row r="28" spans="2:35" s="145" customFormat="1" ht="18" hidden="1">
      <c r="G28" s="152"/>
      <c r="I28" s="126"/>
      <c r="N28" s="114" t="s">
        <v>55</v>
      </c>
      <c r="O28" s="118">
        <v>0.6</v>
      </c>
      <c r="P28" s="118">
        <v>11.6</v>
      </c>
      <c r="Q28" s="119">
        <f t="shared" si="0"/>
        <v>0.3</v>
      </c>
      <c r="R28" s="120" t="s">
        <v>56</v>
      </c>
      <c r="S28" s="121" t="s">
        <v>4557</v>
      </c>
      <c r="T28" s="120">
        <v>0.3</v>
      </c>
      <c r="U28" s="120">
        <v>0</v>
      </c>
    </row>
    <row r="29" spans="2:35" s="145" customFormat="1" ht="18" hidden="1">
      <c r="G29" s="152"/>
      <c r="I29" s="153"/>
      <c r="N29" s="114" t="s">
        <v>83</v>
      </c>
      <c r="O29" s="118">
        <v>0.5</v>
      </c>
      <c r="P29" s="118">
        <v>10</v>
      </c>
      <c r="Q29" s="119">
        <f t="shared" si="0"/>
        <v>0.43</v>
      </c>
      <c r="R29" s="122" t="s">
        <v>166</v>
      </c>
      <c r="S29" s="121" t="s">
        <v>4558</v>
      </c>
      <c r="T29" s="122">
        <v>0.43</v>
      </c>
      <c r="U29" s="120">
        <v>0</v>
      </c>
    </row>
    <row r="30" spans="2:35" s="145" customFormat="1" ht="18" hidden="1">
      <c r="G30" s="152"/>
      <c r="I30" s="153"/>
      <c r="N30" s="114" t="s">
        <v>84</v>
      </c>
      <c r="O30" s="118">
        <v>4.8</v>
      </c>
      <c r="P30" s="118">
        <v>43.4</v>
      </c>
      <c r="Q30" s="119">
        <f t="shared" si="0"/>
        <v>0.4</v>
      </c>
      <c r="R30" s="120" t="s">
        <v>147</v>
      </c>
      <c r="S30" s="121" t="s">
        <v>4559</v>
      </c>
      <c r="T30" s="122">
        <v>0.4</v>
      </c>
      <c r="U30" s="120">
        <v>0</v>
      </c>
    </row>
    <row r="31" spans="2:35" s="145" customFormat="1" ht="18" hidden="1">
      <c r="G31" s="152"/>
      <c r="I31" s="153"/>
      <c r="N31" s="114" t="s">
        <v>85</v>
      </c>
      <c r="O31" s="118">
        <v>1.9</v>
      </c>
      <c r="P31" s="118">
        <v>22</v>
      </c>
      <c r="Q31" s="119">
        <f t="shared" si="0"/>
        <v>0.4</v>
      </c>
      <c r="R31" s="120" t="s">
        <v>30</v>
      </c>
      <c r="S31" s="121" t="s">
        <v>4560</v>
      </c>
      <c r="T31" s="122">
        <v>0.4</v>
      </c>
      <c r="U31" s="120">
        <v>0</v>
      </c>
    </row>
    <row r="32" spans="2:35" s="145" customFormat="1" ht="18" hidden="1">
      <c r="G32" s="152"/>
      <c r="I32" s="153"/>
      <c r="N32" s="114" t="s">
        <v>86</v>
      </c>
      <c r="O32" s="118">
        <v>2</v>
      </c>
      <c r="P32" s="118">
        <v>17.8</v>
      </c>
      <c r="Q32" s="119">
        <f t="shared" si="0"/>
        <v>0.1</v>
      </c>
      <c r="R32" s="120" t="s">
        <v>30</v>
      </c>
      <c r="S32" s="121" t="s">
        <v>4561</v>
      </c>
      <c r="T32" s="122">
        <v>0.1</v>
      </c>
      <c r="U32" s="120">
        <v>0</v>
      </c>
    </row>
    <row r="33" spans="6:21" s="145" customFormat="1" ht="18" hidden="1">
      <c r="G33" s="152"/>
      <c r="I33" s="153"/>
      <c r="N33" s="114" t="s">
        <v>87</v>
      </c>
      <c r="O33" s="118">
        <v>0.9</v>
      </c>
      <c r="P33" s="118">
        <v>7.2</v>
      </c>
      <c r="Q33" s="119">
        <f t="shared" si="0"/>
        <v>59.3</v>
      </c>
      <c r="R33" s="120" t="s">
        <v>30</v>
      </c>
      <c r="S33" s="121" t="s">
        <v>4562</v>
      </c>
      <c r="T33" s="122">
        <v>59.3</v>
      </c>
      <c r="U33" s="122" t="s">
        <v>3837</v>
      </c>
    </row>
    <row r="34" spans="6:21" s="145" customFormat="1" ht="18" hidden="1">
      <c r="G34" s="152"/>
      <c r="I34" s="153"/>
      <c r="N34" s="114" t="s">
        <v>199</v>
      </c>
      <c r="O34" s="118">
        <v>0.8</v>
      </c>
      <c r="P34" s="118">
        <v>6.6</v>
      </c>
      <c r="Q34" s="119">
        <f t="shared" si="0"/>
        <v>59.3</v>
      </c>
      <c r="R34" s="120" t="s">
        <v>30</v>
      </c>
      <c r="S34" s="121" t="s">
        <v>4563</v>
      </c>
      <c r="T34" s="122">
        <v>59.3</v>
      </c>
      <c r="U34" s="122" t="s">
        <v>3837</v>
      </c>
    </row>
    <row r="35" spans="6:21" s="145" customFormat="1" ht="18" hidden="1">
      <c r="G35" s="152"/>
      <c r="I35" s="153"/>
      <c r="N35" s="114" t="s">
        <v>200</v>
      </c>
      <c r="O35" s="118">
        <v>4</v>
      </c>
      <c r="P35" s="118">
        <v>36.5</v>
      </c>
      <c r="Q35" s="119">
        <f t="shared" si="0"/>
        <v>76.5</v>
      </c>
      <c r="R35" s="120" t="s">
        <v>147</v>
      </c>
      <c r="S35" s="121" t="s">
        <v>4564</v>
      </c>
      <c r="T35" s="122">
        <v>76.5</v>
      </c>
      <c r="U35" s="122" t="s">
        <v>2119</v>
      </c>
    </row>
    <row r="36" spans="6:21" s="145" customFormat="1" ht="18" hidden="1">
      <c r="G36" s="152"/>
      <c r="I36" s="153"/>
      <c r="N36" s="114" t="s">
        <v>228</v>
      </c>
      <c r="O36" s="118">
        <v>0.7</v>
      </c>
      <c r="P36" s="118">
        <v>18.3</v>
      </c>
      <c r="Q36" s="119">
        <f t="shared" si="0"/>
        <v>10.6</v>
      </c>
      <c r="R36" s="120" t="s">
        <v>30</v>
      </c>
      <c r="S36" s="121" t="s">
        <v>4565</v>
      </c>
      <c r="T36" s="122">
        <v>10.6</v>
      </c>
      <c r="U36" s="122" t="s">
        <v>3838</v>
      </c>
    </row>
    <row r="37" spans="6:21" s="145" customFormat="1" ht="18" hidden="1">
      <c r="G37" s="152"/>
      <c r="I37" s="153"/>
      <c r="N37" s="114" t="s">
        <v>0</v>
      </c>
      <c r="O37" s="118">
        <v>0.6</v>
      </c>
      <c r="P37" s="118">
        <v>17.100000000000001</v>
      </c>
      <c r="Q37" s="119">
        <f t="shared" si="0"/>
        <v>16.5</v>
      </c>
      <c r="R37" s="120" t="s">
        <v>30</v>
      </c>
      <c r="S37" s="121" t="s">
        <v>4566</v>
      </c>
      <c r="T37" s="122">
        <v>16.5</v>
      </c>
      <c r="U37" s="122" t="s">
        <v>3839</v>
      </c>
    </row>
    <row r="38" spans="6:21" s="145" customFormat="1" ht="18" hidden="1">
      <c r="G38" s="152"/>
      <c r="I38" s="153"/>
      <c r="N38" s="114" t="s">
        <v>1</v>
      </c>
      <c r="O38" s="118">
        <v>0.7</v>
      </c>
      <c r="P38" s="118">
        <v>6.2</v>
      </c>
      <c r="Q38" s="119">
        <f t="shared" si="0"/>
        <v>12</v>
      </c>
      <c r="R38" s="120" t="s">
        <v>30</v>
      </c>
      <c r="S38" s="121" t="s">
        <v>4554</v>
      </c>
      <c r="T38" s="122">
        <v>12</v>
      </c>
      <c r="U38" s="122" t="s">
        <v>3840</v>
      </c>
    </row>
    <row r="39" spans="6:21" s="145" customFormat="1" ht="18" hidden="1">
      <c r="G39" s="152"/>
      <c r="I39" s="153"/>
      <c r="N39" s="114" t="s">
        <v>2</v>
      </c>
      <c r="O39" s="118">
        <v>0.7</v>
      </c>
      <c r="P39" s="118">
        <v>5.8</v>
      </c>
      <c r="Q39" s="119">
        <f t="shared" si="0"/>
        <v>15.8</v>
      </c>
      <c r="R39" s="120" t="s">
        <v>30</v>
      </c>
      <c r="S39" s="121" t="s">
        <v>3772</v>
      </c>
      <c r="T39" s="122">
        <v>15.8</v>
      </c>
      <c r="U39" s="122" t="s">
        <v>3841</v>
      </c>
    </row>
    <row r="40" spans="6:21" s="145" customFormat="1" ht="18" hidden="1">
      <c r="G40" s="152"/>
      <c r="I40" s="153"/>
      <c r="N40" s="114" t="s">
        <v>352</v>
      </c>
      <c r="O40" s="118">
        <v>4.2</v>
      </c>
      <c r="P40" s="118">
        <v>17.8</v>
      </c>
      <c r="Q40" s="119">
        <f t="shared" si="0"/>
        <v>20.5</v>
      </c>
      <c r="R40" s="120" t="s">
        <v>147</v>
      </c>
      <c r="S40" s="121" t="s">
        <v>3773</v>
      </c>
      <c r="T40" s="122">
        <v>20.5</v>
      </c>
      <c r="U40" s="122" t="s">
        <v>3843</v>
      </c>
    </row>
    <row r="41" spans="6:21" s="145" customFormat="1" ht="18" hidden="1">
      <c r="G41" s="152"/>
      <c r="I41" s="153"/>
      <c r="N41" s="114" t="s">
        <v>353</v>
      </c>
      <c r="O41" s="118">
        <v>5</v>
      </c>
      <c r="P41" s="118">
        <v>21.5</v>
      </c>
      <c r="Q41" s="119">
        <f t="shared" si="0"/>
        <v>73</v>
      </c>
      <c r="R41" s="120" t="s">
        <v>147</v>
      </c>
      <c r="S41" s="121" t="s">
        <v>3774</v>
      </c>
      <c r="T41" s="122">
        <v>73</v>
      </c>
      <c r="U41" s="122" t="s">
        <v>405</v>
      </c>
    </row>
    <row r="42" spans="6:21" s="145" customFormat="1" ht="18" hidden="1">
      <c r="G42" s="152"/>
      <c r="I42" s="153"/>
      <c r="N42" s="114" t="s">
        <v>354</v>
      </c>
      <c r="O42" s="118">
        <v>0.4</v>
      </c>
      <c r="P42" s="118">
        <v>94</v>
      </c>
      <c r="Q42" s="119">
        <f t="shared" si="0"/>
        <v>29.9</v>
      </c>
      <c r="R42" s="114"/>
      <c r="S42" s="121" t="s">
        <v>3775</v>
      </c>
      <c r="T42" s="122">
        <v>29.9</v>
      </c>
      <c r="U42" s="122" t="s">
        <v>3844</v>
      </c>
    </row>
    <row r="43" spans="6:21" s="145" customFormat="1" ht="18" hidden="1">
      <c r="G43" s="152"/>
      <c r="I43" s="153"/>
      <c r="N43" s="114" t="s">
        <v>355</v>
      </c>
      <c r="O43" s="118">
        <v>2.9</v>
      </c>
      <c r="P43" s="118">
        <v>2.7</v>
      </c>
      <c r="Q43" s="119">
        <f t="shared" si="0"/>
        <v>37.5</v>
      </c>
      <c r="R43" s="122" t="s">
        <v>166</v>
      </c>
      <c r="S43" s="121" t="s">
        <v>4544</v>
      </c>
      <c r="T43" s="122">
        <v>37.5</v>
      </c>
      <c r="U43" s="122" t="s">
        <v>3845</v>
      </c>
    </row>
    <row r="44" spans="6:21" s="145" customFormat="1" ht="18" hidden="1">
      <c r="G44" s="152"/>
      <c r="I44" s="153"/>
      <c r="N44" s="114" t="s">
        <v>136</v>
      </c>
      <c r="O44" s="118">
        <v>1.2</v>
      </c>
      <c r="P44" s="118">
        <v>1.2</v>
      </c>
      <c r="Q44" s="119">
        <f t="shared" si="0"/>
        <v>21.3</v>
      </c>
      <c r="R44" s="120" t="s">
        <v>30</v>
      </c>
      <c r="S44" s="121" t="s">
        <v>3776</v>
      </c>
      <c r="T44" s="122">
        <v>21.3</v>
      </c>
      <c r="U44" s="122" t="s">
        <v>3846</v>
      </c>
    </row>
    <row r="45" spans="6:21" s="145" customFormat="1" hidden="1">
      <c r="F45" s="164"/>
      <c r="G45" s="152"/>
      <c r="H45" s="164"/>
      <c r="N45" s="114" t="s">
        <v>137</v>
      </c>
      <c r="O45" s="118">
        <v>2.8</v>
      </c>
      <c r="P45" s="118">
        <v>2.7</v>
      </c>
      <c r="Q45" s="119">
        <f t="shared" si="0"/>
        <v>16.600000000000001</v>
      </c>
      <c r="R45" s="122" t="s">
        <v>166</v>
      </c>
      <c r="S45" s="121" t="s">
        <v>4544</v>
      </c>
      <c r="T45" s="122">
        <v>16.600000000000001</v>
      </c>
      <c r="U45" s="122" t="s">
        <v>3847</v>
      </c>
    </row>
    <row r="46" spans="6:21" s="145" customFormat="1" hidden="1">
      <c r="F46" s="164"/>
      <c r="G46" s="152"/>
      <c r="H46" s="164"/>
      <c r="N46" s="114" t="s">
        <v>357</v>
      </c>
      <c r="O46" s="118">
        <v>1.6</v>
      </c>
      <c r="P46" s="118">
        <v>10.6</v>
      </c>
      <c r="Q46" s="119">
        <f t="shared" si="0"/>
        <v>44.4</v>
      </c>
      <c r="R46" s="120" t="s">
        <v>30</v>
      </c>
      <c r="S46" s="121" t="s">
        <v>3777</v>
      </c>
      <c r="T46" s="122">
        <v>44.4</v>
      </c>
      <c r="U46" s="122" t="s">
        <v>3673</v>
      </c>
    </row>
    <row r="47" spans="6:21" s="145" customFormat="1" hidden="1">
      <c r="G47" s="152"/>
      <c r="N47" s="114" t="s">
        <v>229</v>
      </c>
      <c r="O47" s="118">
        <v>4</v>
      </c>
      <c r="P47" s="120" t="s">
        <v>147</v>
      </c>
      <c r="Q47" s="119">
        <f t="shared" si="0"/>
        <v>44.6</v>
      </c>
      <c r="R47" s="120" t="s">
        <v>147</v>
      </c>
      <c r="S47" s="120" t="s">
        <v>147</v>
      </c>
      <c r="T47" s="122">
        <v>44.6</v>
      </c>
      <c r="U47" s="122" t="s">
        <v>3674</v>
      </c>
    </row>
    <row r="48" spans="6:21" s="145" customFormat="1" hidden="1">
      <c r="G48" s="152"/>
      <c r="N48" s="114" t="s">
        <v>230</v>
      </c>
      <c r="O48" s="118">
        <v>3.4</v>
      </c>
      <c r="P48" s="118">
        <v>1.4</v>
      </c>
      <c r="Q48" s="119">
        <f t="shared" si="0"/>
        <v>18.3</v>
      </c>
      <c r="R48" s="122" t="s">
        <v>166</v>
      </c>
      <c r="S48" s="121" t="s">
        <v>3778</v>
      </c>
      <c r="T48" s="122">
        <v>18.3</v>
      </c>
      <c r="U48" s="122" t="s">
        <v>3675</v>
      </c>
    </row>
    <row r="49" spans="7:21" s="145" customFormat="1" hidden="1">
      <c r="G49" s="152"/>
      <c r="N49" s="114" t="s">
        <v>231</v>
      </c>
      <c r="O49" s="118">
        <v>2.9</v>
      </c>
      <c r="P49" s="118">
        <v>2</v>
      </c>
      <c r="Q49" s="119">
        <f t="shared" si="0"/>
        <v>61.14</v>
      </c>
      <c r="R49" s="122" t="s">
        <v>166</v>
      </c>
      <c r="S49" s="121" t="s">
        <v>3772</v>
      </c>
      <c r="T49" s="122">
        <v>61.14</v>
      </c>
      <c r="U49" s="122" t="s">
        <v>3676</v>
      </c>
    </row>
    <row r="50" spans="7:21" s="145" customFormat="1" hidden="1">
      <c r="G50" s="152"/>
      <c r="N50" s="114" t="s">
        <v>97</v>
      </c>
      <c r="O50" s="118">
        <v>1.2</v>
      </c>
      <c r="P50" s="118">
        <v>2.8</v>
      </c>
      <c r="Q50" s="119">
        <f t="shared" si="0"/>
        <v>45.55</v>
      </c>
      <c r="R50" s="122" t="s">
        <v>98</v>
      </c>
      <c r="S50" s="121" t="s">
        <v>3779</v>
      </c>
      <c r="T50" s="122">
        <v>45.55</v>
      </c>
      <c r="U50" s="122" t="s">
        <v>3852</v>
      </c>
    </row>
    <row r="51" spans="7:21" s="145" customFormat="1" hidden="1">
      <c r="G51" s="152"/>
      <c r="N51" s="114" t="s">
        <v>479</v>
      </c>
      <c r="O51" s="118">
        <v>1.2</v>
      </c>
      <c r="P51" s="118">
        <v>2.8</v>
      </c>
      <c r="Q51" s="119">
        <f t="shared" si="0"/>
        <v>42.97</v>
      </c>
      <c r="R51" s="122" t="s">
        <v>358</v>
      </c>
      <c r="S51" s="121" t="s">
        <v>3779</v>
      </c>
      <c r="T51" s="122">
        <v>42.97</v>
      </c>
      <c r="U51" s="122" t="s">
        <v>3853</v>
      </c>
    </row>
    <row r="52" spans="7:21" s="145" customFormat="1" hidden="1">
      <c r="G52" s="152"/>
      <c r="N52" s="114" t="s">
        <v>359</v>
      </c>
      <c r="O52" s="118">
        <v>1.2</v>
      </c>
      <c r="P52" s="118">
        <v>2.8</v>
      </c>
      <c r="Q52" s="119">
        <f t="shared" si="0"/>
        <v>60.8</v>
      </c>
      <c r="R52" s="122" t="s">
        <v>360</v>
      </c>
      <c r="S52" s="121" t="s">
        <v>3779</v>
      </c>
      <c r="T52" s="122">
        <v>60.8</v>
      </c>
      <c r="U52" s="122" t="s">
        <v>283</v>
      </c>
    </row>
    <row r="53" spans="7:21" s="145" customFormat="1" hidden="1">
      <c r="G53" s="152"/>
      <c r="N53" s="114" t="s">
        <v>232</v>
      </c>
      <c r="O53" s="118">
        <v>0.9</v>
      </c>
      <c r="P53" s="118">
        <v>2.2000000000000002</v>
      </c>
      <c r="Q53" s="119">
        <f t="shared" si="0"/>
        <v>42.5</v>
      </c>
      <c r="R53" s="122" t="s">
        <v>166</v>
      </c>
      <c r="S53" s="121" t="s">
        <v>3780</v>
      </c>
      <c r="T53" s="122">
        <v>42.5</v>
      </c>
      <c r="U53" s="122" t="s">
        <v>3854</v>
      </c>
    </row>
    <row r="54" spans="7:21" s="145" customFormat="1" hidden="1">
      <c r="G54" s="152"/>
      <c r="N54" s="114" t="s">
        <v>233</v>
      </c>
      <c r="O54" s="118">
        <v>2</v>
      </c>
      <c r="P54" s="118">
        <v>3.9</v>
      </c>
      <c r="Q54" s="119">
        <f t="shared" si="0"/>
        <v>19.899999999999999</v>
      </c>
      <c r="R54" s="122" t="s">
        <v>234</v>
      </c>
      <c r="S54" s="121" t="s">
        <v>3781</v>
      </c>
      <c r="T54" s="122">
        <v>19.899999999999999</v>
      </c>
      <c r="U54" s="122" t="s">
        <v>3855</v>
      </c>
    </row>
    <row r="55" spans="7:21" s="145" customFormat="1" hidden="1">
      <c r="G55" s="152"/>
      <c r="N55" s="114" t="s">
        <v>363</v>
      </c>
      <c r="O55" s="118">
        <v>1.9</v>
      </c>
      <c r="P55" s="118">
        <v>15.9</v>
      </c>
      <c r="Q55" s="119">
        <f t="shared" si="0"/>
        <v>54.75</v>
      </c>
      <c r="R55" s="122" t="s">
        <v>364</v>
      </c>
      <c r="S55" s="121" t="s">
        <v>3782</v>
      </c>
      <c r="T55" s="122">
        <v>54.75</v>
      </c>
      <c r="U55" s="122" t="s">
        <v>3856</v>
      </c>
    </row>
    <row r="56" spans="7:21" s="145" customFormat="1" hidden="1">
      <c r="G56" s="152"/>
      <c r="N56" s="114" t="s">
        <v>365</v>
      </c>
      <c r="O56" s="118">
        <v>5</v>
      </c>
      <c r="P56" s="118">
        <v>3.6</v>
      </c>
      <c r="Q56" s="119">
        <f t="shared" si="0"/>
        <v>10.67</v>
      </c>
      <c r="R56" s="122" t="s">
        <v>366</v>
      </c>
      <c r="S56" s="121" t="s">
        <v>3783</v>
      </c>
      <c r="T56" s="122">
        <v>10.67</v>
      </c>
      <c r="U56" s="122" t="s">
        <v>3857</v>
      </c>
    </row>
    <row r="57" spans="7:21" s="145" customFormat="1" hidden="1">
      <c r="G57" s="152"/>
      <c r="N57" s="114" t="s">
        <v>367</v>
      </c>
      <c r="O57" s="118">
        <v>1.9</v>
      </c>
      <c r="P57" s="118">
        <v>1.9</v>
      </c>
      <c r="Q57" s="119">
        <f t="shared" si="0"/>
        <v>49.23</v>
      </c>
      <c r="R57" s="122" t="s">
        <v>358</v>
      </c>
      <c r="S57" s="121" t="s">
        <v>3784</v>
      </c>
      <c r="T57" s="122">
        <v>49.23</v>
      </c>
      <c r="U57" s="122" t="s">
        <v>1502</v>
      </c>
    </row>
    <row r="58" spans="7:21" s="145" customFormat="1" hidden="1">
      <c r="G58" s="152"/>
      <c r="N58" s="114" t="s">
        <v>368</v>
      </c>
      <c r="O58" s="118">
        <v>1.3</v>
      </c>
      <c r="P58" s="118">
        <v>1.3</v>
      </c>
      <c r="Q58" s="119">
        <f t="shared" si="0"/>
        <v>43.4</v>
      </c>
      <c r="R58" s="122" t="s">
        <v>369</v>
      </c>
      <c r="S58" s="121" t="s">
        <v>3785</v>
      </c>
      <c r="T58" s="122">
        <v>43.4</v>
      </c>
      <c r="U58" s="122" t="s">
        <v>3859</v>
      </c>
    </row>
    <row r="59" spans="7:21" s="145" customFormat="1" hidden="1">
      <c r="G59" s="152"/>
      <c r="N59" s="114" t="s">
        <v>370</v>
      </c>
      <c r="O59" s="118">
        <v>2.1</v>
      </c>
      <c r="P59" s="118">
        <v>1.9</v>
      </c>
      <c r="Q59" s="119">
        <f t="shared" si="0"/>
        <v>40.07</v>
      </c>
      <c r="R59" s="122" t="s">
        <v>371</v>
      </c>
      <c r="S59" s="121" t="s">
        <v>4417</v>
      </c>
      <c r="T59" s="122">
        <v>40.07</v>
      </c>
      <c r="U59" s="122" t="s">
        <v>3860</v>
      </c>
    </row>
    <row r="60" spans="7:21" s="145" customFormat="1" hidden="1">
      <c r="G60" s="152"/>
      <c r="N60" s="114" t="s">
        <v>372</v>
      </c>
      <c r="O60" s="118">
        <v>1.5</v>
      </c>
      <c r="P60" s="118">
        <v>1.3</v>
      </c>
      <c r="Q60" s="119">
        <f t="shared" si="0"/>
        <v>19.5</v>
      </c>
      <c r="R60" s="122" t="s">
        <v>217</v>
      </c>
      <c r="S60" s="121" t="s">
        <v>3785</v>
      </c>
      <c r="T60" s="122">
        <v>19.5</v>
      </c>
      <c r="U60" s="122" t="s">
        <v>4082</v>
      </c>
    </row>
    <row r="61" spans="7:21" s="145" customFormat="1" hidden="1">
      <c r="G61" s="152"/>
      <c r="N61" s="114" t="s">
        <v>238</v>
      </c>
      <c r="O61" s="118">
        <v>1.6</v>
      </c>
      <c r="P61" s="118">
        <v>1.9</v>
      </c>
      <c r="Q61" s="119">
        <f t="shared" si="0"/>
        <v>35</v>
      </c>
      <c r="R61" s="122" t="s">
        <v>221</v>
      </c>
      <c r="S61" s="121" t="s">
        <v>4546</v>
      </c>
      <c r="T61" s="122">
        <v>35</v>
      </c>
      <c r="U61" s="122" t="s">
        <v>2104</v>
      </c>
    </row>
    <row r="62" spans="7:21" s="145" customFormat="1" hidden="1">
      <c r="G62" s="152"/>
      <c r="N62" s="114" t="s">
        <v>239</v>
      </c>
      <c r="O62" s="118">
        <v>1.1000000000000001</v>
      </c>
      <c r="P62" s="118">
        <v>1.3</v>
      </c>
      <c r="Q62" s="119">
        <f t="shared" si="0"/>
        <v>38.19</v>
      </c>
      <c r="R62" s="122" t="s">
        <v>240</v>
      </c>
      <c r="S62" s="121" t="s">
        <v>4418</v>
      </c>
      <c r="T62" s="122">
        <v>38.19</v>
      </c>
      <c r="U62" s="122" t="s">
        <v>1804</v>
      </c>
    </row>
    <row r="63" spans="7:21" s="145" customFormat="1" hidden="1">
      <c r="G63" s="152"/>
      <c r="N63" s="114" t="s">
        <v>118</v>
      </c>
      <c r="O63" s="118">
        <v>15.9</v>
      </c>
      <c r="P63" s="118">
        <v>0</v>
      </c>
      <c r="Q63" s="119">
        <f t="shared" si="0"/>
        <v>38.92</v>
      </c>
      <c r="R63" s="120" t="s">
        <v>147</v>
      </c>
      <c r="S63" s="121" t="s">
        <v>4419</v>
      </c>
      <c r="T63" s="122">
        <v>38.92</v>
      </c>
      <c r="U63" s="122" t="s">
        <v>4083</v>
      </c>
    </row>
    <row r="64" spans="7:21" s="145" customFormat="1" hidden="1">
      <c r="G64" s="152"/>
      <c r="N64" s="114" t="s">
        <v>119</v>
      </c>
      <c r="O64" s="118">
        <v>1.1000000000000001</v>
      </c>
      <c r="P64" s="118">
        <v>3.1</v>
      </c>
      <c r="Q64" s="119">
        <f t="shared" si="0"/>
        <v>22</v>
      </c>
      <c r="R64" s="120" t="s">
        <v>30</v>
      </c>
      <c r="S64" s="121" t="s">
        <v>4420</v>
      </c>
      <c r="T64" s="122">
        <v>22</v>
      </c>
      <c r="U64" s="122" t="s">
        <v>4084</v>
      </c>
    </row>
    <row r="65" spans="7:21" s="145" customFormat="1" hidden="1">
      <c r="G65" s="152"/>
      <c r="N65" s="114" t="s">
        <v>120</v>
      </c>
      <c r="O65" s="118">
        <v>18.100000000000001</v>
      </c>
      <c r="P65" s="118">
        <v>0</v>
      </c>
      <c r="Q65" s="119">
        <f t="shared" si="0"/>
        <v>22.36</v>
      </c>
      <c r="R65" s="120" t="s">
        <v>147</v>
      </c>
      <c r="S65" s="121" t="s">
        <v>4421</v>
      </c>
      <c r="T65" s="122">
        <v>22.36</v>
      </c>
      <c r="U65" s="122" t="s">
        <v>4085</v>
      </c>
    </row>
    <row r="66" spans="7:21" s="145" customFormat="1" hidden="1">
      <c r="G66" s="152"/>
      <c r="N66" s="114" t="s">
        <v>121</v>
      </c>
      <c r="O66" s="118">
        <v>28.9</v>
      </c>
      <c r="P66" s="118">
        <v>1.1000000000000001</v>
      </c>
      <c r="Q66" s="119">
        <f t="shared" si="0"/>
        <v>22.07</v>
      </c>
      <c r="R66" s="122" t="s">
        <v>15</v>
      </c>
      <c r="S66" s="121" t="s">
        <v>4564</v>
      </c>
      <c r="T66" s="122">
        <v>22.07</v>
      </c>
      <c r="U66" s="122" t="s">
        <v>4086</v>
      </c>
    </row>
    <row r="67" spans="7:21" s="145" customFormat="1" hidden="1">
      <c r="G67" s="152"/>
      <c r="N67" s="114" t="s">
        <v>71</v>
      </c>
      <c r="O67" s="118">
        <v>26.4</v>
      </c>
      <c r="P67" s="120" t="s">
        <v>30</v>
      </c>
      <c r="Q67" s="119">
        <f t="shared" si="0"/>
        <v>37.1</v>
      </c>
      <c r="R67" s="122" t="s">
        <v>72</v>
      </c>
      <c r="S67" s="121" t="s">
        <v>4422</v>
      </c>
      <c r="T67" s="122">
        <v>37.1</v>
      </c>
      <c r="U67" s="122" t="s">
        <v>2108</v>
      </c>
    </row>
    <row r="68" spans="7:21" s="145" customFormat="1" hidden="1">
      <c r="G68" s="152"/>
      <c r="N68" s="114" t="s">
        <v>73</v>
      </c>
      <c r="O68" s="118">
        <v>28.4</v>
      </c>
      <c r="P68" s="118">
        <v>0</v>
      </c>
      <c r="Q68" s="119">
        <f t="shared" ref="Q68:Q131" si="1">SUM(T68:U68)</f>
        <v>34</v>
      </c>
      <c r="R68" s="122" t="s">
        <v>74</v>
      </c>
      <c r="S68" s="121" t="s">
        <v>4423</v>
      </c>
      <c r="T68" s="122">
        <v>34</v>
      </c>
      <c r="U68" s="122" t="s">
        <v>4087</v>
      </c>
    </row>
    <row r="69" spans="7:21" s="145" customFormat="1" hidden="1">
      <c r="G69" s="152"/>
      <c r="N69" s="114" t="s">
        <v>18</v>
      </c>
      <c r="O69" s="118">
        <v>24.2</v>
      </c>
      <c r="P69" s="118">
        <v>0</v>
      </c>
      <c r="Q69" s="119">
        <f t="shared" si="1"/>
        <v>29.3</v>
      </c>
      <c r="R69" s="122" t="s">
        <v>19</v>
      </c>
      <c r="S69" s="121" t="s">
        <v>4424</v>
      </c>
      <c r="T69" s="122">
        <v>29.3</v>
      </c>
      <c r="U69" s="122" t="s">
        <v>4088</v>
      </c>
    </row>
    <row r="70" spans="7:21" s="145" customFormat="1" hidden="1">
      <c r="G70" s="152"/>
      <c r="N70" s="114" t="s">
        <v>128</v>
      </c>
      <c r="O70" s="118">
        <v>25.7</v>
      </c>
      <c r="P70" s="118">
        <v>0</v>
      </c>
      <c r="Q70" s="119">
        <f t="shared" si="1"/>
        <v>27.6</v>
      </c>
      <c r="R70" s="122" t="s">
        <v>129</v>
      </c>
      <c r="S70" s="121" t="s">
        <v>4397</v>
      </c>
      <c r="T70" s="122">
        <v>27.6</v>
      </c>
      <c r="U70" s="122" t="s">
        <v>3174</v>
      </c>
    </row>
    <row r="71" spans="7:21" s="145" customFormat="1" hidden="1">
      <c r="G71" s="152"/>
      <c r="N71" s="114" t="s">
        <v>130</v>
      </c>
      <c r="O71" s="118">
        <v>18.8</v>
      </c>
      <c r="P71" s="118">
        <v>0</v>
      </c>
      <c r="Q71" s="119">
        <f t="shared" si="1"/>
        <v>33.380000000000003</v>
      </c>
      <c r="R71" s="122" t="s">
        <v>217</v>
      </c>
      <c r="S71" s="121" t="s">
        <v>4398</v>
      </c>
      <c r="T71" s="122">
        <v>33.380000000000003</v>
      </c>
      <c r="U71" s="122" t="s">
        <v>3196</v>
      </c>
    </row>
    <row r="72" spans="7:21" s="145" customFormat="1" hidden="1">
      <c r="G72" s="152"/>
      <c r="N72" s="114" t="s">
        <v>24</v>
      </c>
      <c r="O72" s="118">
        <v>23.2</v>
      </c>
      <c r="P72" s="118">
        <v>0</v>
      </c>
      <c r="Q72" s="119">
        <f t="shared" si="1"/>
        <v>36.1</v>
      </c>
      <c r="R72" s="122" t="s">
        <v>25</v>
      </c>
      <c r="S72" s="121" t="s">
        <v>4399</v>
      </c>
      <c r="T72" s="122">
        <v>36.1</v>
      </c>
      <c r="U72" s="122" t="s">
        <v>196</v>
      </c>
    </row>
    <row r="73" spans="7:21" s="145" customFormat="1" hidden="1">
      <c r="G73" s="152"/>
      <c r="N73" s="114" t="s">
        <v>26</v>
      </c>
      <c r="O73" s="118">
        <v>36</v>
      </c>
      <c r="P73" s="118">
        <v>0</v>
      </c>
      <c r="Q73" s="119">
        <f t="shared" si="1"/>
        <v>31.37</v>
      </c>
      <c r="R73" s="122" t="s">
        <v>27</v>
      </c>
      <c r="S73" s="121" t="s">
        <v>4400</v>
      </c>
      <c r="T73" s="122">
        <v>31.37</v>
      </c>
      <c r="U73" s="122" t="s">
        <v>4089</v>
      </c>
    </row>
    <row r="74" spans="7:21" s="145" customFormat="1" hidden="1">
      <c r="G74" s="152"/>
      <c r="N74" s="114" t="s">
        <v>28</v>
      </c>
      <c r="O74" s="118">
        <v>24.2</v>
      </c>
      <c r="P74" s="118">
        <v>0</v>
      </c>
      <c r="Q74" s="119">
        <f t="shared" si="1"/>
        <v>17.7</v>
      </c>
      <c r="R74" s="122" t="s">
        <v>258</v>
      </c>
      <c r="S74" s="121" t="s">
        <v>4401</v>
      </c>
      <c r="T74" s="122">
        <v>17.7</v>
      </c>
      <c r="U74" s="122" t="s">
        <v>4090</v>
      </c>
    </row>
    <row r="75" spans="7:21" s="145" customFormat="1" hidden="1">
      <c r="G75" s="152"/>
      <c r="N75" s="114" t="s">
        <v>31</v>
      </c>
      <c r="O75" s="118">
        <v>16.5</v>
      </c>
      <c r="P75" s="118">
        <v>0</v>
      </c>
      <c r="Q75" s="119">
        <f t="shared" si="1"/>
        <v>29.95</v>
      </c>
      <c r="R75" s="122" t="s">
        <v>32</v>
      </c>
      <c r="S75" s="121" t="s">
        <v>4402</v>
      </c>
      <c r="T75" s="122">
        <v>29.95</v>
      </c>
      <c r="U75" s="122" t="s">
        <v>2014</v>
      </c>
    </row>
    <row r="76" spans="7:21" s="145" customFormat="1" hidden="1">
      <c r="G76" s="152"/>
      <c r="N76" s="114" t="s">
        <v>33</v>
      </c>
      <c r="O76" s="118">
        <v>24.1</v>
      </c>
      <c r="P76" s="118">
        <v>0</v>
      </c>
      <c r="Q76" s="119">
        <f t="shared" si="1"/>
        <v>24.2</v>
      </c>
      <c r="R76" s="122" t="s">
        <v>34</v>
      </c>
      <c r="S76" s="121" t="s">
        <v>4403</v>
      </c>
      <c r="T76" s="122">
        <v>24.2</v>
      </c>
      <c r="U76" s="122" t="s">
        <v>4091</v>
      </c>
    </row>
    <row r="77" spans="7:21" s="145" customFormat="1" hidden="1">
      <c r="G77" s="152"/>
      <c r="N77" s="114" t="s">
        <v>131</v>
      </c>
      <c r="O77" s="118">
        <v>23.4</v>
      </c>
      <c r="P77" s="118">
        <v>0</v>
      </c>
      <c r="Q77" s="119">
        <f t="shared" si="1"/>
        <v>32.9</v>
      </c>
      <c r="R77" s="122" t="s">
        <v>19</v>
      </c>
      <c r="S77" s="121" t="s">
        <v>4404</v>
      </c>
      <c r="T77" s="122">
        <v>32.9</v>
      </c>
      <c r="U77" s="122" t="s">
        <v>347</v>
      </c>
    </row>
    <row r="78" spans="7:21" s="145" customFormat="1" hidden="1">
      <c r="G78" s="152"/>
      <c r="N78" s="114" t="s">
        <v>132</v>
      </c>
      <c r="O78" s="118">
        <v>23.8</v>
      </c>
      <c r="P78" s="118">
        <v>1.6</v>
      </c>
      <c r="Q78" s="119">
        <f t="shared" si="1"/>
        <v>38.04</v>
      </c>
      <c r="R78" s="122" t="s">
        <v>270</v>
      </c>
      <c r="S78" s="121" t="s">
        <v>4405</v>
      </c>
      <c r="T78" s="122">
        <v>38.04</v>
      </c>
      <c r="U78" s="122" t="s">
        <v>4092</v>
      </c>
    </row>
    <row r="79" spans="7:21" s="145" customFormat="1" hidden="1">
      <c r="G79" s="152"/>
      <c r="N79" s="114" t="s">
        <v>271</v>
      </c>
      <c r="O79" s="118">
        <v>23.4</v>
      </c>
      <c r="P79" s="118">
        <v>0</v>
      </c>
      <c r="Q79" s="119">
        <f t="shared" si="1"/>
        <v>11</v>
      </c>
      <c r="R79" s="122" t="s">
        <v>272</v>
      </c>
      <c r="S79" s="121" t="s">
        <v>4478</v>
      </c>
      <c r="T79" s="122">
        <v>11</v>
      </c>
      <c r="U79" s="122" t="s">
        <v>4093</v>
      </c>
    </row>
    <row r="80" spans="7:21" s="145" customFormat="1" hidden="1">
      <c r="G80" s="152"/>
      <c r="N80" s="114" t="s">
        <v>273</v>
      </c>
      <c r="O80" s="118">
        <v>24.8</v>
      </c>
      <c r="P80" s="118">
        <v>0</v>
      </c>
      <c r="Q80" s="119">
        <f t="shared" si="1"/>
        <v>29.54</v>
      </c>
      <c r="R80" s="122" t="s">
        <v>274</v>
      </c>
      <c r="S80" s="121" t="s">
        <v>4401</v>
      </c>
      <c r="T80" s="122">
        <v>29.54</v>
      </c>
      <c r="U80" s="122" t="s">
        <v>3859</v>
      </c>
    </row>
    <row r="81" spans="7:21" s="145" customFormat="1" hidden="1">
      <c r="G81" s="152"/>
      <c r="N81" s="114" t="s">
        <v>159</v>
      </c>
      <c r="O81" s="118">
        <v>15.2</v>
      </c>
      <c r="P81" s="118">
        <v>0</v>
      </c>
      <c r="Q81" s="119">
        <f t="shared" si="1"/>
        <v>27.25</v>
      </c>
      <c r="R81" s="122" t="s">
        <v>160</v>
      </c>
      <c r="S81" s="121" t="s">
        <v>4479</v>
      </c>
      <c r="T81" s="122">
        <v>27.25</v>
      </c>
      <c r="U81" s="122" t="s">
        <v>4094</v>
      </c>
    </row>
    <row r="82" spans="7:21" s="145" customFormat="1" hidden="1">
      <c r="G82" s="152"/>
      <c r="N82" s="114" t="s">
        <v>161</v>
      </c>
      <c r="O82" s="118">
        <v>23.8</v>
      </c>
      <c r="P82" s="118">
        <v>0</v>
      </c>
      <c r="Q82" s="119">
        <f t="shared" si="1"/>
        <v>10.67</v>
      </c>
      <c r="R82" s="122" t="s">
        <v>162</v>
      </c>
      <c r="S82" s="121" t="s">
        <v>4369</v>
      </c>
      <c r="T82" s="122">
        <v>10.67</v>
      </c>
      <c r="U82" s="122" t="s">
        <v>3862</v>
      </c>
    </row>
    <row r="83" spans="7:21" s="145" customFormat="1" hidden="1">
      <c r="G83" s="152"/>
      <c r="N83" s="114" t="s">
        <v>163</v>
      </c>
      <c r="O83" s="118">
        <v>23.8</v>
      </c>
      <c r="P83" s="118">
        <v>0</v>
      </c>
      <c r="Q83" s="119">
        <f t="shared" si="1"/>
        <v>29.4</v>
      </c>
      <c r="R83" s="122" t="s">
        <v>272</v>
      </c>
      <c r="S83" s="121" t="s">
        <v>4370</v>
      </c>
      <c r="T83" s="122">
        <v>29.4</v>
      </c>
      <c r="U83" s="122" t="s">
        <v>162</v>
      </c>
    </row>
    <row r="84" spans="7:21" s="145" customFormat="1" hidden="1">
      <c r="G84" s="152"/>
      <c r="N84" s="114" t="s">
        <v>164</v>
      </c>
      <c r="O84" s="118">
        <v>15.8</v>
      </c>
      <c r="P84" s="118">
        <v>0</v>
      </c>
      <c r="Q84" s="119">
        <f t="shared" si="1"/>
        <v>22.8</v>
      </c>
      <c r="R84" s="122" t="s">
        <v>405</v>
      </c>
      <c r="S84" s="121" t="s">
        <v>4371</v>
      </c>
      <c r="T84" s="122">
        <v>22.8</v>
      </c>
      <c r="U84" s="122" t="s">
        <v>3863</v>
      </c>
    </row>
    <row r="85" spans="7:21" s="145" customFormat="1" hidden="1">
      <c r="G85" s="152"/>
      <c r="N85" s="114" t="s">
        <v>406</v>
      </c>
      <c r="O85" s="118">
        <v>9.3000000000000007</v>
      </c>
      <c r="P85" s="118">
        <v>0</v>
      </c>
      <c r="Q85" s="119">
        <f t="shared" si="1"/>
        <v>10.58</v>
      </c>
      <c r="R85" s="122" t="s">
        <v>407</v>
      </c>
      <c r="S85" s="121" t="s">
        <v>4372</v>
      </c>
      <c r="T85" s="122">
        <v>10.58</v>
      </c>
      <c r="U85" s="122" t="s">
        <v>3864</v>
      </c>
    </row>
    <row r="86" spans="7:21" s="145" customFormat="1" hidden="1">
      <c r="G86" s="152"/>
      <c r="N86" s="114" t="s">
        <v>408</v>
      </c>
      <c r="O86" s="118">
        <v>4.8</v>
      </c>
      <c r="P86" s="118">
        <v>0</v>
      </c>
      <c r="Q86" s="119">
        <f t="shared" si="1"/>
        <v>19.91</v>
      </c>
      <c r="R86" s="122" t="s">
        <v>409</v>
      </c>
      <c r="S86" s="121" t="s">
        <v>4373</v>
      </c>
      <c r="T86" s="122">
        <v>19.91</v>
      </c>
      <c r="U86" s="122" t="s">
        <v>3865</v>
      </c>
    </row>
    <row r="87" spans="7:21" s="145" customFormat="1" hidden="1">
      <c r="G87" s="152"/>
      <c r="N87" s="114" t="s">
        <v>410</v>
      </c>
      <c r="O87" s="118">
        <v>10</v>
      </c>
      <c r="P87" s="118">
        <v>57.8</v>
      </c>
      <c r="Q87" s="119">
        <f t="shared" si="1"/>
        <v>27.8</v>
      </c>
      <c r="R87" s="120" t="s">
        <v>147</v>
      </c>
      <c r="S87" s="121" t="s">
        <v>4374</v>
      </c>
      <c r="T87" s="122">
        <v>27.8</v>
      </c>
      <c r="U87" s="122" t="s">
        <v>258</v>
      </c>
    </row>
    <row r="88" spans="7:21" s="145" customFormat="1" hidden="1">
      <c r="G88" s="152"/>
      <c r="N88" s="114" t="s">
        <v>411</v>
      </c>
      <c r="O88" s="118">
        <v>5.3</v>
      </c>
      <c r="P88" s="118">
        <v>14</v>
      </c>
      <c r="Q88" s="119">
        <f t="shared" si="1"/>
        <v>32.799999999999997</v>
      </c>
      <c r="R88" s="120" t="s">
        <v>147</v>
      </c>
      <c r="S88" s="121" t="s">
        <v>4561</v>
      </c>
      <c r="T88" s="122">
        <v>32.799999999999997</v>
      </c>
      <c r="U88" s="122" t="s">
        <v>240</v>
      </c>
    </row>
    <row r="89" spans="7:21" s="145" customFormat="1" hidden="1">
      <c r="G89" s="152"/>
      <c r="N89" s="114" t="s">
        <v>286</v>
      </c>
      <c r="O89" s="118">
        <v>5</v>
      </c>
      <c r="P89" s="118">
        <v>15</v>
      </c>
      <c r="Q89" s="119">
        <f t="shared" si="1"/>
        <v>22.03</v>
      </c>
      <c r="R89" s="122" t="s">
        <v>287</v>
      </c>
      <c r="S89" s="121" t="s">
        <v>4555</v>
      </c>
      <c r="T89" s="122">
        <v>22.03</v>
      </c>
      <c r="U89" s="122" t="s">
        <v>3842</v>
      </c>
    </row>
    <row r="90" spans="7:21" s="145" customFormat="1" hidden="1">
      <c r="G90" s="152"/>
      <c r="N90" s="114" t="s">
        <v>413</v>
      </c>
      <c r="O90" s="118">
        <v>5</v>
      </c>
      <c r="P90" s="118">
        <v>13.5</v>
      </c>
      <c r="Q90" s="119">
        <f t="shared" si="1"/>
        <v>8.3000000000000007</v>
      </c>
      <c r="R90" s="120" t="s">
        <v>287</v>
      </c>
      <c r="S90" s="121">
        <v>75</v>
      </c>
      <c r="T90" s="122">
        <v>8.3000000000000007</v>
      </c>
      <c r="U90" s="122" t="s">
        <v>3866</v>
      </c>
    </row>
    <row r="91" spans="7:21" s="145" customFormat="1" hidden="1">
      <c r="G91" s="152"/>
      <c r="N91" s="114" t="s">
        <v>414</v>
      </c>
      <c r="O91" s="118">
        <v>6</v>
      </c>
      <c r="P91" s="118">
        <v>11</v>
      </c>
      <c r="Q91" s="119">
        <f t="shared" si="1"/>
        <v>16.55</v>
      </c>
      <c r="R91" s="120" t="s">
        <v>147</v>
      </c>
      <c r="S91" s="121" t="s">
        <v>4119</v>
      </c>
      <c r="T91" s="122">
        <v>16.55</v>
      </c>
      <c r="U91" s="122" t="s">
        <v>3867</v>
      </c>
    </row>
    <row r="92" spans="7:21" s="145" customFormat="1" hidden="1">
      <c r="G92" s="152"/>
      <c r="N92" s="114" t="s">
        <v>415</v>
      </c>
      <c r="O92" s="118" t="s">
        <v>30</v>
      </c>
      <c r="P92" s="118">
        <v>0</v>
      </c>
      <c r="Q92" s="119">
        <f t="shared" si="1"/>
        <v>23.8</v>
      </c>
      <c r="R92" s="122" t="s">
        <v>416</v>
      </c>
      <c r="S92" s="121" t="s">
        <v>4259</v>
      </c>
      <c r="T92" s="122">
        <v>23.8</v>
      </c>
      <c r="U92" s="122" t="s">
        <v>963</v>
      </c>
    </row>
    <row r="93" spans="7:21" s="145" customFormat="1" hidden="1">
      <c r="G93" s="152"/>
      <c r="N93" s="114" t="s">
        <v>417</v>
      </c>
      <c r="O93" s="118">
        <v>5.2</v>
      </c>
      <c r="P93" s="118">
        <v>37.799999999999997</v>
      </c>
      <c r="Q93" s="119">
        <f t="shared" si="1"/>
        <v>22.41</v>
      </c>
      <c r="R93" s="122" t="s">
        <v>418</v>
      </c>
      <c r="S93" s="121" t="s">
        <v>4260</v>
      </c>
      <c r="T93" s="122">
        <v>22.41</v>
      </c>
      <c r="U93" s="122" t="s">
        <v>3868</v>
      </c>
    </row>
    <row r="94" spans="7:21" s="145" customFormat="1" hidden="1">
      <c r="G94" s="152"/>
      <c r="N94" s="114" t="s">
        <v>295</v>
      </c>
      <c r="O94" s="118">
        <v>4.4000000000000004</v>
      </c>
      <c r="P94" s="118">
        <v>53.9</v>
      </c>
      <c r="Q94" s="119">
        <f t="shared" si="1"/>
        <v>23.7</v>
      </c>
      <c r="R94" s="122" t="s">
        <v>299</v>
      </c>
      <c r="S94" s="121" t="s">
        <v>4261</v>
      </c>
      <c r="T94" s="122">
        <v>23.7</v>
      </c>
      <c r="U94" s="122" t="s">
        <v>961</v>
      </c>
    </row>
    <row r="95" spans="7:21" s="145" customFormat="1" hidden="1">
      <c r="G95" s="152"/>
      <c r="N95" s="114" t="s">
        <v>300</v>
      </c>
      <c r="O95" s="118">
        <v>2.2999999999999998</v>
      </c>
      <c r="P95" s="118">
        <v>23.9</v>
      </c>
      <c r="Q95" s="119">
        <f t="shared" si="1"/>
        <v>30.4</v>
      </c>
      <c r="R95" s="122" t="s">
        <v>301</v>
      </c>
      <c r="S95" s="121" t="s">
        <v>4262</v>
      </c>
      <c r="T95" s="122">
        <v>30.4</v>
      </c>
      <c r="U95" s="122" t="s">
        <v>254</v>
      </c>
    </row>
    <row r="96" spans="7:21" s="145" customFormat="1" hidden="1">
      <c r="G96" s="152"/>
      <c r="N96" s="114" t="s">
        <v>302</v>
      </c>
      <c r="O96" s="118">
        <v>1.2</v>
      </c>
      <c r="P96" s="118">
        <v>20.3</v>
      </c>
      <c r="Q96" s="119">
        <f t="shared" si="1"/>
        <v>23.6</v>
      </c>
      <c r="R96" s="122" t="s">
        <v>51</v>
      </c>
      <c r="S96" s="121" t="s">
        <v>4555</v>
      </c>
      <c r="T96" s="122">
        <v>23.6</v>
      </c>
      <c r="U96" s="122" t="s">
        <v>25</v>
      </c>
    </row>
    <row r="97" spans="7:21" s="145" customFormat="1" hidden="1">
      <c r="G97" s="152"/>
      <c r="N97" s="114" t="s">
        <v>303</v>
      </c>
      <c r="O97" s="118">
        <v>0.8</v>
      </c>
      <c r="P97" s="118">
        <v>12.8</v>
      </c>
      <c r="Q97" s="119">
        <f t="shared" si="1"/>
        <v>22.22</v>
      </c>
      <c r="R97" s="122" t="s">
        <v>304</v>
      </c>
      <c r="S97" s="121" t="s">
        <v>4557</v>
      </c>
      <c r="T97" s="122">
        <v>22.22</v>
      </c>
      <c r="U97" s="122" t="s">
        <v>970</v>
      </c>
    </row>
    <row r="98" spans="7:21" s="145" customFormat="1" hidden="1">
      <c r="G98" s="152"/>
      <c r="N98" s="114" t="s">
        <v>423</v>
      </c>
      <c r="O98" s="118">
        <v>9.3000000000000007</v>
      </c>
      <c r="P98" s="118">
        <v>56.8</v>
      </c>
      <c r="Q98" s="119">
        <f t="shared" si="1"/>
        <v>22.66</v>
      </c>
      <c r="R98" s="122" t="s">
        <v>424</v>
      </c>
      <c r="S98" s="121" t="s">
        <v>4263</v>
      </c>
      <c r="T98" s="122">
        <v>22.66</v>
      </c>
      <c r="U98" s="122" t="s">
        <v>3869</v>
      </c>
    </row>
    <row r="99" spans="7:21" s="145" customFormat="1" hidden="1">
      <c r="G99" s="152"/>
      <c r="N99" s="114" t="s">
        <v>425</v>
      </c>
      <c r="O99" s="118">
        <v>8.5</v>
      </c>
      <c r="P99" s="118">
        <v>65.5</v>
      </c>
      <c r="Q99" s="119">
        <f t="shared" si="1"/>
        <v>21.5</v>
      </c>
      <c r="R99" s="122" t="s">
        <v>426</v>
      </c>
      <c r="S99" s="121" t="s">
        <v>4264</v>
      </c>
      <c r="T99" s="122">
        <v>21.5</v>
      </c>
      <c r="U99" s="122" t="s">
        <v>196</v>
      </c>
    </row>
    <row r="100" spans="7:21" s="145" customFormat="1" hidden="1">
      <c r="G100" s="152"/>
      <c r="N100" s="114" t="s">
        <v>427</v>
      </c>
      <c r="O100" s="118">
        <v>1</v>
      </c>
      <c r="P100" s="118">
        <v>36.1</v>
      </c>
      <c r="Q100" s="119">
        <f t="shared" si="1"/>
        <v>25.7</v>
      </c>
      <c r="R100" s="122" t="s">
        <v>418</v>
      </c>
      <c r="S100" s="121" t="s">
        <v>4265</v>
      </c>
      <c r="T100" s="122">
        <v>25.7</v>
      </c>
      <c r="U100" s="122" t="s">
        <v>1040</v>
      </c>
    </row>
    <row r="101" spans="7:21" s="145" customFormat="1" hidden="1">
      <c r="G101" s="152"/>
      <c r="N101" s="114" t="s">
        <v>428</v>
      </c>
      <c r="O101" s="118">
        <v>2.7</v>
      </c>
      <c r="P101" s="118">
        <v>26.1</v>
      </c>
      <c r="Q101" s="119">
        <f t="shared" si="1"/>
        <v>22.5</v>
      </c>
      <c r="R101" s="122" t="s">
        <v>429</v>
      </c>
      <c r="S101" s="121" t="s">
        <v>4266</v>
      </c>
      <c r="T101" s="122">
        <v>22.5</v>
      </c>
      <c r="U101" s="122" t="s">
        <v>324</v>
      </c>
    </row>
    <row r="102" spans="7:21" s="145" customFormat="1" hidden="1">
      <c r="G102" s="152"/>
      <c r="N102" s="114" t="s">
        <v>430</v>
      </c>
      <c r="O102" s="118">
        <v>10.9</v>
      </c>
      <c r="P102" s="118">
        <v>5.2</v>
      </c>
      <c r="Q102" s="119">
        <f t="shared" si="1"/>
        <v>20.8</v>
      </c>
      <c r="R102" s="120" t="s">
        <v>147</v>
      </c>
      <c r="S102" s="121" t="s">
        <v>4267</v>
      </c>
      <c r="T102" s="122">
        <v>20.8</v>
      </c>
      <c r="U102" s="122" t="s">
        <v>46</v>
      </c>
    </row>
    <row r="103" spans="7:21" s="145" customFormat="1" hidden="1">
      <c r="G103" s="152"/>
      <c r="N103" s="114" t="s">
        <v>431</v>
      </c>
      <c r="O103" s="118">
        <v>6.8</v>
      </c>
      <c r="P103" s="118">
        <v>3.2</v>
      </c>
      <c r="Q103" s="119">
        <f t="shared" si="1"/>
        <v>22.8</v>
      </c>
      <c r="R103" s="120" t="s">
        <v>147</v>
      </c>
      <c r="S103" s="121" t="s">
        <v>4268</v>
      </c>
      <c r="T103" s="122">
        <v>22.8</v>
      </c>
      <c r="U103" s="122" t="s">
        <v>536</v>
      </c>
    </row>
    <row r="104" spans="7:21" s="145" customFormat="1" hidden="1">
      <c r="G104" s="152"/>
      <c r="N104" s="114" t="s">
        <v>432</v>
      </c>
      <c r="O104" s="118">
        <v>0.1</v>
      </c>
      <c r="P104" s="118">
        <v>4.7</v>
      </c>
      <c r="Q104" s="119">
        <f t="shared" si="1"/>
        <v>11.2</v>
      </c>
      <c r="R104" s="120" t="s">
        <v>30</v>
      </c>
      <c r="S104" s="121" t="s">
        <v>4544</v>
      </c>
      <c r="T104" s="122">
        <v>11.2</v>
      </c>
      <c r="U104" s="122" t="s">
        <v>3870</v>
      </c>
    </row>
    <row r="105" spans="7:21" s="145" customFormat="1" hidden="1">
      <c r="G105" s="152"/>
      <c r="N105" s="114" t="s">
        <v>433</v>
      </c>
      <c r="O105" s="118">
        <v>0.3</v>
      </c>
      <c r="P105" s="118">
        <v>23.7</v>
      </c>
      <c r="Q105" s="119">
        <f t="shared" si="1"/>
        <v>16.5</v>
      </c>
      <c r="R105" s="120" t="s">
        <v>30</v>
      </c>
      <c r="S105" s="121" t="s">
        <v>4269</v>
      </c>
      <c r="T105" s="122">
        <v>16.5</v>
      </c>
      <c r="U105" s="122" t="s">
        <v>3871</v>
      </c>
    </row>
    <row r="106" spans="7:21" s="145" customFormat="1" hidden="1">
      <c r="G106" s="152"/>
      <c r="N106" s="114" t="s">
        <v>180</v>
      </c>
      <c r="O106" s="118">
        <v>2.7</v>
      </c>
      <c r="P106" s="118">
        <v>27.6</v>
      </c>
      <c r="Q106" s="119">
        <f t="shared" si="1"/>
        <v>14</v>
      </c>
      <c r="R106" s="114"/>
      <c r="S106" s="121" t="s">
        <v>4270</v>
      </c>
      <c r="T106" s="120">
        <v>14</v>
      </c>
      <c r="U106" s="120" t="s">
        <v>1166</v>
      </c>
    </row>
    <row r="107" spans="7:21" s="145" customFormat="1" hidden="1">
      <c r="G107" s="152"/>
      <c r="N107" s="114" t="s">
        <v>181</v>
      </c>
      <c r="O107" s="118">
        <v>7.9</v>
      </c>
      <c r="P107" s="118">
        <v>83.6</v>
      </c>
      <c r="Q107" s="119">
        <f t="shared" si="1"/>
        <v>21.68</v>
      </c>
      <c r="R107" s="114"/>
      <c r="S107" s="121" t="s">
        <v>4271</v>
      </c>
      <c r="T107" s="122">
        <v>21.68</v>
      </c>
      <c r="U107" s="122" t="s">
        <v>4343</v>
      </c>
    </row>
    <row r="108" spans="7:21" s="145" customFormat="1" hidden="1">
      <c r="G108" s="152"/>
      <c r="N108" s="114" t="s">
        <v>182</v>
      </c>
      <c r="O108" s="118">
        <v>14.4</v>
      </c>
      <c r="P108" s="118">
        <v>43.2</v>
      </c>
      <c r="Q108" s="119">
        <f t="shared" si="1"/>
        <v>26.8</v>
      </c>
      <c r="R108" s="120" t="s">
        <v>147</v>
      </c>
      <c r="S108" s="121" t="s">
        <v>4272</v>
      </c>
      <c r="T108" s="122">
        <v>26.8</v>
      </c>
      <c r="U108" s="122" t="s">
        <v>797</v>
      </c>
    </row>
    <row r="109" spans="7:21" s="145" customFormat="1" hidden="1">
      <c r="G109" s="152"/>
      <c r="N109" s="114" t="s">
        <v>183</v>
      </c>
      <c r="O109" s="118">
        <v>3.1</v>
      </c>
      <c r="P109" s="118">
        <v>5.0999999999999996</v>
      </c>
      <c r="Q109" s="119">
        <f t="shared" si="1"/>
        <v>20.8</v>
      </c>
      <c r="R109" s="120" t="s">
        <v>147</v>
      </c>
      <c r="S109" s="121" t="s">
        <v>4553</v>
      </c>
      <c r="T109" s="122">
        <v>20.8</v>
      </c>
      <c r="U109" s="122" t="s">
        <v>27</v>
      </c>
    </row>
    <row r="110" spans="7:21" s="145" customFormat="1" hidden="1">
      <c r="G110" s="152"/>
      <c r="N110" s="114" t="s">
        <v>41</v>
      </c>
      <c r="O110" s="118">
        <v>23.2</v>
      </c>
      <c r="P110" s="118">
        <v>0</v>
      </c>
      <c r="Q110" s="119">
        <f t="shared" si="1"/>
        <v>18.399999999999999</v>
      </c>
      <c r="R110" s="122" t="s">
        <v>42</v>
      </c>
      <c r="S110" s="121" t="s">
        <v>4273</v>
      </c>
      <c r="T110" s="122">
        <v>18.399999999999999</v>
      </c>
      <c r="U110" s="122" t="s">
        <v>961</v>
      </c>
    </row>
    <row r="111" spans="7:21" s="145" customFormat="1" hidden="1">
      <c r="G111" s="152"/>
      <c r="N111" s="114" t="s">
        <v>209</v>
      </c>
      <c r="O111" s="118">
        <v>20.6</v>
      </c>
      <c r="P111" s="118">
        <v>0</v>
      </c>
      <c r="Q111" s="119">
        <f t="shared" si="1"/>
        <v>7.85</v>
      </c>
      <c r="R111" s="122" t="s">
        <v>210</v>
      </c>
      <c r="S111" s="121" t="s">
        <v>4274</v>
      </c>
      <c r="T111" s="122">
        <v>7.85</v>
      </c>
      <c r="U111" s="122" t="s">
        <v>4344</v>
      </c>
    </row>
    <row r="112" spans="7:21" s="145" customFormat="1" hidden="1">
      <c r="G112" s="152"/>
      <c r="N112" s="114" t="s">
        <v>211</v>
      </c>
      <c r="O112" s="118">
        <v>20</v>
      </c>
      <c r="P112" s="118">
        <v>0</v>
      </c>
      <c r="Q112" s="119">
        <f t="shared" si="1"/>
        <v>23.93</v>
      </c>
      <c r="R112" s="122" t="s">
        <v>212</v>
      </c>
      <c r="S112" s="121" t="s">
        <v>4275</v>
      </c>
      <c r="T112" s="122">
        <v>23.93</v>
      </c>
      <c r="U112" s="122" t="s">
        <v>1958</v>
      </c>
    </row>
    <row r="113" spans="7:21" s="145" customFormat="1" hidden="1">
      <c r="G113" s="152"/>
      <c r="N113" s="114" t="s">
        <v>49</v>
      </c>
      <c r="O113" s="118">
        <v>17.2</v>
      </c>
      <c r="P113" s="118">
        <v>0</v>
      </c>
      <c r="Q113" s="119">
        <f t="shared" si="1"/>
        <v>19.93</v>
      </c>
      <c r="R113" s="122" t="s">
        <v>50</v>
      </c>
      <c r="S113" s="121" t="s">
        <v>4276</v>
      </c>
      <c r="T113" s="122">
        <v>19.93</v>
      </c>
      <c r="U113" s="122" t="s">
        <v>1511</v>
      </c>
    </row>
    <row r="114" spans="7:21" s="145" customFormat="1" hidden="1">
      <c r="G114" s="152"/>
      <c r="N114" s="114" t="s">
        <v>47</v>
      </c>
      <c r="O114" s="118">
        <v>7.6</v>
      </c>
      <c r="P114" s="118">
        <v>48.6</v>
      </c>
      <c r="Q114" s="119">
        <f t="shared" si="1"/>
        <v>19.600000000000001</v>
      </c>
      <c r="R114" s="122" t="s">
        <v>285</v>
      </c>
      <c r="S114" s="121" t="s">
        <v>4400</v>
      </c>
      <c r="T114" s="122">
        <v>19.600000000000001</v>
      </c>
      <c r="U114" s="122" t="s">
        <v>2920</v>
      </c>
    </row>
    <row r="115" spans="7:21" s="145" customFormat="1" hidden="1">
      <c r="G115" s="152"/>
      <c r="N115" s="114" t="s">
        <v>48</v>
      </c>
      <c r="O115" s="118">
        <v>6.6</v>
      </c>
      <c r="P115" s="118">
        <v>15.1</v>
      </c>
      <c r="Q115" s="119">
        <f t="shared" si="1"/>
        <v>16.329999999999998</v>
      </c>
      <c r="R115" s="122" t="s">
        <v>190</v>
      </c>
      <c r="S115" s="121" t="s">
        <v>4277</v>
      </c>
      <c r="T115" s="122">
        <v>16.329999999999998</v>
      </c>
      <c r="U115" s="122" t="s">
        <v>4345</v>
      </c>
    </row>
    <row r="116" spans="7:21" s="145" customFormat="1" hidden="1">
      <c r="G116" s="152"/>
      <c r="N116" s="114" t="s">
        <v>191</v>
      </c>
      <c r="O116" s="118">
        <v>8.1</v>
      </c>
      <c r="P116" s="118">
        <v>24.1</v>
      </c>
      <c r="Q116" s="119">
        <f t="shared" si="1"/>
        <v>24.1</v>
      </c>
      <c r="R116" s="120" t="s">
        <v>147</v>
      </c>
      <c r="S116" s="121" t="s">
        <v>3784</v>
      </c>
      <c r="T116" s="122">
        <v>24.1</v>
      </c>
      <c r="U116" s="122" t="s">
        <v>551</v>
      </c>
    </row>
    <row r="117" spans="7:21" s="145" customFormat="1" hidden="1">
      <c r="G117" s="152"/>
      <c r="N117" s="114" t="s">
        <v>192</v>
      </c>
      <c r="O117" s="118">
        <v>5.7</v>
      </c>
      <c r="P117" s="118">
        <v>20.2</v>
      </c>
      <c r="Q117" s="119">
        <f t="shared" si="1"/>
        <v>17.39</v>
      </c>
      <c r="R117" s="122" t="s">
        <v>193</v>
      </c>
      <c r="S117" s="121" t="s">
        <v>4278</v>
      </c>
      <c r="T117" s="122">
        <v>17.39</v>
      </c>
      <c r="U117" s="122" t="s">
        <v>4346</v>
      </c>
    </row>
    <row r="118" spans="7:21" s="145" customFormat="1" hidden="1">
      <c r="G118" s="152"/>
      <c r="N118" s="114" t="s">
        <v>52</v>
      </c>
      <c r="O118" s="118">
        <v>6.2</v>
      </c>
      <c r="P118" s="118">
        <v>21.7</v>
      </c>
      <c r="Q118" s="119">
        <f t="shared" si="1"/>
        <v>11.5</v>
      </c>
      <c r="R118" s="122" t="s">
        <v>193</v>
      </c>
      <c r="S118" s="121" t="s">
        <v>4279</v>
      </c>
      <c r="T118" s="122">
        <v>11.5</v>
      </c>
      <c r="U118" s="122" t="s">
        <v>4347</v>
      </c>
    </row>
    <row r="119" spans="7:21" s="145" customFormat="1" hidden="1">
      <c r="G119" s="152"/>
      <c r="N119" s="114" t="s">
        <v>53</v>
      </c>
      <c r="O119" s="118">
        <v>10.5</v>
      </c>
      <c r="P119" s="118">
        <v>14.5</v>
      </c>
      <c r="Q119" s="119">
        <f t="shared" si="1"/>
        <v>7.9</v>
      </c>
      <c r="R119" s="122" t="s">
        <v>54</v>
      </c>
      <c r="S119" s="121" t="s">
        <v>4039</v>
      </c>
      <c r="T119" s="122">
        <v>7.9</v>
      </c>
      <c r="U119" s="122" t="s">
        <v>4348</v>
      </c>
    </row>
    <row r="120" spans="7:21" s="145" customFormat="1" hidden="1">
      <c r="G120" s="152"/>
      <c r="N120" s="114" t="s">
        <v>57</v>
      </c>
      <c r="O120" s="118">
        <v>9.3000000000000007</v>
      </c>
      <c r="P120" s="118">
        <v>22.5</v>
      </c>
      <c r="Q120" s="119">
        <f t="shared" si="1"/>
        <v>17.63</v>
      </c>
      <c r="R120" s="120" t="s">
        <v>147</v>
      </c>
      <c r="S120" s="121" t="s">
        <v>4421</v>
      </c>
      <c r="T120" s="122">
        <v>17.63</v>
      </c>
      <c r="U120" s="122" t="s">
        <v>4349</v>
      </c>
    </row>
    <row r="121" spans="7:21" s="145" customFormat="1" hidden="1">
      <c r="G121" s="152"/>
      <c r="N121" s="114" t="s">
        <v>197</v>
      </c>
      <c r="O121" s="118">
        <v>19.899999999999999</v>
      </c>
      <c r="P121" s="118">
        <v>50.1</v>
      </c>
      <c r="Q121" s="119">
        <f t="shared" si="1"/>
        <v>18.18</v>
      </c>
      <c r="R121" s="120" t="s">
        <v>147</v>
      </c>
      <c r="S121" s="121" t="s">
        <v>4040</v>
      </c>
      <c r="T121" s="122">
        <v>18.18</v>
      </c>
      <c r="U121" s="122" t="s">
        <v>4350</v>
      </c>
    </row>
    <row r="122" spans="7:21" s="145" customFormat="1" hidden="1">
      <c r="G122" s="152"/>
      <c r="N122" s="114" t="s">
        <v>198</v>
      </c>
      <c r="O122" s="118">
        <v>2.7</v>
      </c>
      <c r="P122" s="118">
        <v>3</v>
      </c>
      <c r="Q122" s="119">
        <f t="shared" si="1"/>
        <v>16.68</v>
      </c>
      <c r="R122" s="120" t="s">
        <v>30</v>
      </c>
      <c r="S122" s="121" t="s">
        <v>4041</v>
      </c>
      <c r="T122" s="122">
        <v>16.68</v>
      </c>
      <c r="U122" s="122" t="s">
        <v>4351</v>
      </c>
    </row>
    <row r="123" spans="7:21" s="145" customFormat="1" hidden="1">
      <c r="G123" s="152"/>
      <c r="N123" s="114" t="s">
        <v>342</v>
      </c>
      <c r="O123" s="118">
        <v>8.8000000000000007</v>
      </c>
      <c r="P123" s="118">
        <v>19.899999999999999</v>
      </c>
      <c r="Q123" s="119">
        <f t="shared" si="1"/>
        <v>17.760000000000002</v>
      </c>
      <c r="R123" s="122" t="s">
        <v>343</v>
      </c>
      <c r="S123" s="121" t="s">
        <v>4042</v>
      </c>
      <c r="T123" s="122">
        <v>17.760000000000002</v>
      </c>
      <c r="U123" s="122" t="s">
        <v>780</v>
      </c>
    </row>
    <row r="124" spans="7:21" s="145" customFormat="1" hidden="1">
      <c r="G124" s="152"/>
      <c r="N124" s="114" t="s">
        <v>344</v>
      </c>
      <c r="O124" s="118">
        <v>23.5</v>
      </c>
      <c r="P124" s="118">
        <v>54.1</v>
      </c>
      <c r="Q124" s="119">
        <f t="shared" si="1"/>
        <v>24.2</v>
      </c>
      <c r="R124" s="122" t="s">
        <v>234</v>
      </c>
      <c r="S124" s="121" t="s">
        <v>4043</v>
      </c>
      <c r="T124" s="122">
        <v>24.2</v>
      </c>
      <c r="U124" s="122" t="s">
        <v>223</v>
      </c>
    </row>
    <row r="125" spans="7:21" s="145" customFormat="1" hidden="1">
      <c r="G125" s="152"/>
      <c r="N125" s="114" t="s">
        <v>345</v>
      </c>
      <c r="O125" s="118">
        <v>26.1</v>
      </c>
      <c r="P125" s="118">
        <v>32.5</v>
      </c>
      <c r="Q125" s="119">
        <f t="shared" si="1"/>
        <v>18.39</v>
      </c>
      <c r="R125" s="122" t="s">
        <v>213</v>
      </c>
      <c r="S125" s="121" t="s">
        <v>4044</v>
      </c>
      <c r="T125" s="122">
        <v>18.39</v>
      </c>
      <c r="U125" s="122" t="s">
        <v>1826</v>
      </c>
    </row>
    <row r="126" spans="7:21" s="145" customFormat="1" hidden="1">
      <c r="G126" s="152"/>
      <c r="N126" s="114" t="s">
        <v>201</v>
      </c>
      <c r="O126" s="118">
        <v>5.0999999999999996</v>
      </c>
      <c r="P126" s="118">
        <v>5.6</v>
      </c>
      <c r="Q126" s="119">
        <f t="shared" si="1"/>
        <v>19.100000000000001</v>
      </c>
      <c r="R126" s="122" t="s">
        <v>166</v>
      </c>
      <c r="S126" s="121" t="s">
        <v>3889</v>
      </c>
      <c r="T126" s="122">
        <v>19.100000000000001</v>
      </c>
      <c r="U126" s="122" t="s">
        <v>397</v>
      </c>
    </row>
    <row r="127" spans="7:21" s="145" customFormat="1" hidden="1">
      <c r="G127" s="152"/>
      <c r="N127" s="114" t="s">
        <v>202</v>
      </c>
      <c r="O127" s="118">
        <v>5.7</v>
      </c>
      <c r="P127" s="118">
        <v>7.2</v>
      </c>
      <c r="Q127" s="119">
        <f t="shared" si="1"/>
        <v>16.03</v>
      </c>
      <c r="R127" s="122" t="s">
        <v>166</v>
      </c>
      <c r="S127" s="121" t="s">
        <v>3890</v>
      </c>
      <c r="T127" s="122">
        <v>16.03</v>
      </c>
      <c r="U127" s="122" t="s">
        <v>463</v>
      </c>
    </row>
    <row r="128" spans="7:21" s="145" customFormat="1" hidden="1">
      <c r="G128" s="152"/>
      <c r="N128" s="114" t="s">
        <v>203</v>
      </c>
      <c r="O128" s="118">
        <v>5.9</v>
      </c>
      <c r="P128" s="118">
        <v>13</v>
      </c>
      <c r="Q128" s="119">
        <f t="shared" si="1"/>
        <v>19.8</v>
      </c>
      <c r="R128" s="122" t="s">
        <v>166</v>
      </c>
      <c r="S128" s="121" t="s">
        <v>4561</v>
      </c>
      <c r="T128" s="122">
        <v>19.8</v>
      </c>
      <c r="U128" s="122" t="s">
        <v>546</v>
      </c>
    </row>
    <row r="129" spans="7:21" s="145" customFormat="1" hidden="1">
      <c r="G129" s="152"/>
      <c r="N129" s="114" t="s">
        <v>204</v>
      </c>
      <c r="O129" s="118">
        <v>7.1</v>
      </c>
      <c r="P129" s="118">
        <v>18.399999999999999</v>
      </c>
      <c r="Q129" s="119">
        <f t="shared" si="1"/>
        <v>19.8</v>
      </c>
      <c r="R129" s="122" t="s">
        <v>166</v>
      </c>
      <c r="S129" s="121" t="s">
        <v>3891</v>
      </c>
      <c r="T129" s="122">
        <v>19.8</v>
      </c>
      <c r="U129" s="122" t="s">
        <v>546</v>
      </c>
    </row>
    <row r="130" spans="7:21" s="145" customFormat="1" hidden="1">
      <c r="G130" s="152"/>
      <c r="N130" s="114" t="s">
        <v>467</v>
      </c>
      <c r="O130" s="118">
        <v>19.100000000000001</v>
      </c>
      <c r="P130" s="118">
        <v>52.9</v>
      </c>
      <c r="Q130" s="119">
        <f t="shared" si="1"/>
        <v>23.4</v>
      </c>
      <c r="R130" s="122" t="s">
        <v>468</v>
      </c>
      <c r="S130" s="121" t="s">
        <v>3892</v>
      </c>
      <c r="T130" s="122">
        <v>23.4</v>
      </c>
      <c r="U130" s="122" t="s">
        <v>452</v>
      </c>
    </row>
    <row r="131" spans="7:21" s="145" customFormat="1" hidden="1">
      <c r="G131" s="152"/>
      <c r="N131" s="114" t="s">
        <v>469</v>
      </c>
      <c r="O131" s="118">
        <v>7.2</v>
      </c>
      <c r="P131" s="118">
        <v>16.100000000000001</v>
      </c>
      <c r="Q131" s="119">
        <f t="shared" si="1"/>
        <v>15.2</v>
      </c>
      <c r="R131" s="122" t="s">
        <v>213</v>
      </c>
      <c r="S131" s="121" t="s">
        <v>3893</v>
      </c>
      <c r="T131" s="122">
        <v>15.2</v>
      </c>
      <c r="U131" s="122" t="s">
        <v>272</v>
      </c>
    </row>
    <row r="132" spans="7:21" s="145" customFormat="1" hidden="1">
      <c r="G132" s="152"/>
      <c r="N132" s="114" t="s">
        <v>470</v>
      </c>
      <c r="O132" s="118">
        <v>7.7</v>
      </c>
      <c r="P132" s="120">
        <v>17.399999999999999</v>
      </c>
      <c r="Q132" s="119">
        <f t="shared" ref="Q132:Q195" si="2">SUM(T132:U132)</f>
        <v>22.43</v>
      </c>
      <c r="R132" s="122" t="s">
        <v>343</v>
      </c>
      <c r="S132" s="121" t="s">
        <v>3894</v>
      </c>
      <c r="T132" s="122">
        <v>22.43</v>
      </c>
      <c r="U132" s="122" t="s">
        <v>4352</v>
      </c>
    </row>
    <row r="133" spans="7:21" s="145" customFormat="1" hidden="1">
      <c r="G133" s="152"/>
      <c r="N133" s="114" t="s">
        <v>471</v>
      </c>
      <c r="O133" s="118">
        <v>22.7</v>
      </c>
      <c r="P133" s="120">
        <v>49.6</v>
      </c>
      <c r="Q133" s="119">
        <f t="shared" si="2"/>
        <v>4.59</v>
      </c>
      <c r="R133" s="122" t="s">
        <v>234</v>
      </c>
      <c r="S133" s="121" t="s">
        <v>3895</v>
      </c>
      <c r="T133" s="122">
        <v>4.59</v>
      </c>
      <c r="U133" s="122" t="s">
        <v>4353</v>
      </c>
    </row>
    <row r="134" spans="7:21" s="145" customFormat="1" hidden="1">
      <c r="G134" s="152"/>
      <c r="N134" s="114" t="s">
        <v>356</v>
      </c>
      <c r="O134" s="118">
        <v>8.4</v>
      </c>
      <c r="P134" s="118">
        <v>18.2</v>
      </c>
      <c r="Q134" s="119">
        <f t="shared" si="2"/>
        <v>20.91</v>
      </c>
      <c r="R134" s="122" t="s">
        <v>343</v>
      </c>
      <c r="S134" s="121" t="s">
        <v>3896</v>
      </c>
      <c r="T134" s="122">
        <v>20.91</v>
      </c>
      <c r="U134" s="122" t="s">
        <v>725</v>
      </c>
    </row>
    <row r="135" spans="7:21" s="145" customFormat="1" hidden="1">
      <c r="G135" s="152"/>
      <c r="N135" s="114" t="s">
        <v>472</v>
      </c>
      <c r="O135" s="118">
        <v>21.3</v>
      </c>
      <c r="P135" s="118">
        <v>49.6</v>
      </c>
      <c r="Q135" s="119">
        <f t="shared" si="2"/>
        <v>15.1</v>
      </c>
      <c r="R135" s="122" t="s">
        <v>234</v>
      </c>
      <c r="S135" s="121" t="s">
        <v>3897</v>
      </c>
      <c r="T135" s="122">
        <v>15.1</v>
      </c>
      <c r="U135" s="122" t="s">
        <v>4354</v>
      </c>
    </row>
    <row r="136" spans="7:21" s="145" customFormat="1" hidden="1">
      <c r="G136" s="152"/>
      <c r="N136" s="114" t="s">
        <v>473</v>
      </c>
      <c r="O136" s="118">
        <v>2.6</v>
      </c>
      <c r="P136" s="118">
        <v>3</v>
      </c>
      <c r="Q136" s="119">
        <f t="shared" si="2"/>
        <v>19</v>
      </c>
      <c r="R136" s="120" t="s">
        <v>30</v>
      </c>
      <c r="S136" s="121" t="s">
        <v>4041</v>
      </c>
      <c r="T136" s="122">
        <v>19</v>
      </c>
      <c r="U136" s="122" t="s">
        <v>624</v>
      </c>
    </row>
    <row r="137" spans="7:21" s="145" customFormat="1" hidden="1">
      <c r="G137" s="152"/>
      <c r="N137" s="114" t="s">
        <v>474</v>
      </c>
      <c r="O137" s="118">
        <v>2.1</v>
      </c>
      <c r="P137" s="118">
        <v>4</v>
      </c>
      <c r="Q137" s="119">
        <f t="shared" si="2"/>
        <v>19.3</v>
      </c>
      <c r="R137" s="120" t="s">
        <v>176</v>
      </c>
      <c r="S137" s="121" t="s">
        <v>3778</v>
      </c>
      <c r="T137" s="122">
        <v>19.3</v>
      </c>
      <c r="U137" s="122" t="s">
        <v>277</v>
      </c>
    </row>
    <row r="138" spans="7:21" s="145" customFormat="1" hidden="1">
      <c r="G138" s="152"/>
      <c r="N138" s="114" t="s">
        <v>475</v>
      </c>
      <c r="O138" s="118">
        <v>2.1</v>
      </c>
      <c r="P138" s="118">
        <v>3.1</v>
      </c>
      <c r="Q138" s="119">
        <f t="shared" si="2"/>
        <v>17.11</v>
      </c>
      <c r="R138" s="120" t="s">
        <v>476</v>
      </c>
      <c r="S138" s="121" t="s">
        <v>4540</v>
      </c>
      <c r="T138" s="120">
        <v>17.11</v>
      </c>
      <c r="U138" s="120" t="s">
        <v>1470</v>
      </c>
    </row>
    <row r="139" spans="7:21" s="145" customFormat="1" hidden="1">
      <c r="G139" s="152"/>
      <c r="N139" s="114" t="s">
        <v>477</v>
      </c>
      <c r="O139" s="118">
        <v>6.6</v>
      </c>
      <c r="P139" s="118">
        <v>17.2</v>
      </c>
      <c r="Q139" s="119">
        <f t="shared" si="2"/>
        <v>11.92</v>
      </c>
      <c r="R139" s="122" t="s">
        <v>166</v>
      </c>
      <c r="S139" s="121" t="s">
        <v>3898</v>
      </c>
      <c r="T139" s="122">
        <v>11.92</v>
      </c>
      <c r="U139" s="122" t="s">
        <v>4355</v>
      </c>
    </row>
    <row r="140" spans="7:21" s="145" customFormat="1" hidden="1">
      <c r="G140" s="152"/>
      <c r="N140" s="114" t="s">
        <v>478</v>
      </c>
      <c r="O140" s="118">
        <v>21.4</v>
      </c>
      <c r="P140" s="118">
        <v>49.7</v>
      </c>
      <c r="Q140" s="119">
        <f t="shared" si="2"/>
        <v>15.6</v>
      </c>
      <c r="R140" s="122" t="s">
        <v>213</v>
      </c>
      <c r="S140" s="121" t="s">
        <v>3899</v>
      </c>
      <c r="T140" s="122">
        <v>15.6</v>
      </c>
      <c r="U140" s="122" t="s">
        <v>258</v>
      </c>
    </row>
    <row r="141" spans="7:21" s="145" customFormat="1" hidden="1">
      <c r="G141" s="152"/>
      <c r="N141" s="114" t="s">
        <v>361</v>
      </c>
      <c r="O141" s="118">
        <v>7.8</v>
      </c>
      <c r="P141" s="120">
        <v>15.3</v>
      </c>
      <c r="Q141" s="119">
        <f t="shared" si="2"/>
        <v>19.89</v>
      </c>
      <c r="R141" s="120" t="s">
        <v>166</v>
      </c>
      <c r="S141" s="121" t="s">
        <v>4560</v>
      </c>
      <c r="T141" s="122">
        <v>19.89</v>
      </c>
      <c r="U141" s="122" t="s">
        <v>4356</v>
      </c>
    </row>
    <row r="142" spans="7:21" s="145" customFormat="1" hidden="1">
      <c r="G142" s="152"/>
      <c r="N142" s="114" t="s">
        <v>362</v>
      </c>
      <c r="O142" s="118">
        <v>26.8</v>
      </c>
      <c r="P142" s="120">
        <v>46.3</v>
      </c>
      <c r="Q142" s="119">
        <f t="shared" si="2"/>
        <v>15.2</v>
      </c>
      <c r="R142" s="120" t="s">
        <v>213</v>
      </c>
      <c r="S142" s="121" t="s">
        <v>3900</v>
      </c>
      <c r="T142" s="122">
        <v>15.2</v>
      </c>
      <c r="U142" s="122" t="s">
        <v>4357</v>
      </c>
    </row>
    <row r="143" spans="7:21" s="145" customFormat="1" hidden="1">
      <c r="G143" s="152"/>
      <c r="N143" s="114" t="s">
        <v>484</v>
      </c>
      <c r="O143" s="118">
        <v>7.6</v>
      </c>
      <c r="P143" s="118">
        <v>15.3</v>
      </c>
      <c r="Q143" s="119">
        <f t="shared" si="2"/>
        <v>21.6</v>
      </c>
      <c r="R143" s="122" t="s">
        <v>166</v>
      </c>
      <c r="S143" s="121" t="s">
        <v>3773</v>
      </c>
      <c r="T143" s="122">
        <v>21.6</v>
      </c>
      <c r="U143" s="122" t="s">
        <v>404</v>
      </c>
    </row>
    <row r="144" spans="7:21" s="145" customFormat="1" hidden="1">
      <c r="G144" s="152"/>
      <c r="N144" s="114" t="s">
        <v>485</v>
      </c>
      <c r="O144" s="118">
        <v>23.9</v>
      </c>
      <c r="P144" s="118">
        <v>46.3</v>
      </c>
      <c r="Q144" s="119">
        <f t="shared" si="2"/>
        <v>20.91</v>
      </c>
      <c r="R144" s="122" t="s">
        <v>213</v>
      </c>
      <c r="S144" s="121" t="s">
        <v>3901</v>
      </c>
      <c r="T144" s="122">
        <v>20.91</v>
      </c>
      <c r="U144" s="122" t="s">
        <v>2189</v>
      </c>
    </row>
    <row r="145" spans="7:21" s="145" customFormat="1" hidden="1">
      <c r="G145" s="152"/>
      <c r="N145" s="114" t="s">
        <v>486</v>
      </c>
      <c r="O145" s="118">
        <v>5.4</v>
      </c>
      <c r="P145" s="118">
        <v>4.2</v>
      </c>
      <c r="Q145" s="119">
        <f t="shared" si="2"/>
        <v>20.91</v>
      </c>
      <c r="R145" s="120" t="s">
        <v>147</v>
      </c>
      <c r="S145" s="121" t="s">
        <v>4553</v>
      </c>
      <c r="T145" s="122">
        <v>20.91</v>
      </c>
      <c r="U145" s="122" t="s">
        <v>2189</v>
      </c>
    </row>
    <row r="146" spans="7:21" s="145" customFormat="1" hidden="1">
      <c r="G146" s="152"/>
      <c r="N146" s="114" t="s">
        <v>487</v>
      </c>
      <c r="O146" s="118">
        <v>8.6999999999999993</v>
      </c>
      <c r="P146" s="120">
        <v>21.2</v>
      </c>
      <c r="Q146" s="119">
        <f t="shared" si="2"/>
        <v>20.09</v>
      </c>
      <c r="R146" s="120" t="s">
        <v>166</v>
      </c>
      <c r="S146" s="121" t="s">
        <v>3902</v>
      </c>
      <c r="T146" s="122">
        <v>20.09</v>
      </c>
      <c r="U146" s="122" t="s">
        <v>1657</v>
      </c>
    </row>
    <row r="147" spans="7:21" s="145" customFormat="1" hidden="1">
      <c r="G147" s="152"/>
      <c r="N147" s="114" t="s">
        <v>488</v>
      </c>
      <c r="O147" s="118">
        <v>21.8</v>
      </c>
      <c r="P147" s="118">
        <v>58.6</v>
      </c>
      <c r="Q147" s="119">
        <f t="shared" si="2"/>
        <v>19.760000000000002</v>
      </c>
      <c r="R147" s="120" t="s">
        <v>468</v>
      </c>
      <c r="S147" s="121" t="s">
        <v>3903</v>
      </c>
      <c r="T147" s="122">
        <v>19.760000000000002</v>
      </c>
      <c r="U147" s="122" t="s">
        <v>4358</v>
      </c>
    </row>
    <row r="148" spans="7:21" s="145" customFormat="1" hidden="1">
      <c r="G148" s="152"/>
      <c r="N148" s="114" t="s">
        <v>489</v>
      </c>
      <c r="O148" s="118">
        <v>8.5</v>
      </c>
      <c r="P148" s="118">
        <v>21.2</v>
      </c>
      <c r="Q148" s="119">
        <f t="shared" si="2"/>
        <v>16.82</v>
      </c>
      <c r="R148" s="122" t="s">
        <v>166</v>
      </c>
      <c r="S148" s="121" t="s">
        <v>3904</v>
      </c>
      <c r="T148" s="122">
        <v>16.82</v>
      </c>
      <c r="U148" s="122" t="s">
        <v>546</v>
      </c>
    </row>
    <row r="149" spans="7:21" s="145" customFormat="1" hidden="1">
      <c r="G149" s="152"/>
      <c r="N149" s="114" t="s">
        <v>490</v>
      </c>
      <c r="O149" s="118">
        <v>20</v>
      </c>
      <c r="P149" s="118">
        <v>58.6</v>
      </c>
      <c r="Q149" s="119">
        <f t="shared" si="2"/>
        <v>17.36</v>
      </c>
      <c r="R149" s="122" t="s">
        <v>468</v>
      </c>
      <c r="S149" s="121" t="s">
        <v>3905</v>
      </c>
      <c r="T149" s="122">
        <v>17.36</v>
      </c>
      <c r="U149" s="122" t="s">
        <v>1682</v>
      </c>
    </row>
    <row r="150" spans="7:21" s="145" customFormat="1" hidden="1">
      <c r="G150" s="152"/>
      <c r="N150" s="114" t="s">
        <v>241</v>
      </c>
      <c r="O150" s="118">
        <v>8.9</v>
      </c>
      <c r="P150" s="118">
        <v>23.9</v>
      </c>
      <c r="Q150" s="119">
        <f t="shared" si="2"/>
        <v>17.7</v>
      </c>
      <c r="R150" s="122" t="s">
        <v>166</v>
      </c>
      <c r="S150" s="121" t="s">
        <v>4274</v>
      </c>
      <c r="T150" s="122">
        <v>17.7</v>
      </c>
      <c r="U150" s="122" t="s">
        <v>556</v>
      </c>
    </row>
    <row r="151" spans="7:21" s="145" customFormat="1" hidden="1">
      <c r="G151" s="152"/>
      <c r="N151" s="114" t="s">
        <v>242</v>
      </c>
      <c r="O151" s="118">
        <v>21.1</v>
      </c>
      <c r="P151" s="118">
        <v>57.1</v>
      </c>
      <c r="Q151" s="119">
        <f t="shared" si="2"/>
        <v>16.02</v>
      </c>
      <c r="R151" s="122" t="s">
        <v>343</v>
      </c>
      <c r="S151" s="121" t="s">
        <v>3906</v>
      </c>
      <c r="T151" s="122">
        <v>16.02</v>
      </c>
      <c r="U151" s="122" t="s">
        <v>3459</v>
      </c>
    </row>
    <row r="152" spans="7:21" s="145" customFormat="1" hidden="1">
      <c r="G152" s="152"/>
      <c r="N152" s="114" t="s">
        <v>243</v>
      </c>
      <c r="O152" s="118">
        <v>6.2</v>
      </c>
      <c r="P152" s="118">
        <v>15.3</v>
      </c>
      <c r="Q152" s="119">
        <f t="shared" si="2"/>
        <v>19.5</v>
      </c>
      <c r="R152" s="120" t="s">
        <v>147</v>
      </c>
      <c r="S152" s="121" t="s">
        <v>3774</v>
      </c>
      <c r="T152" s="122">
        <v>19.5</v>
      </c>
      <c r="U152" s="122" t="s">
        <v>285</v>
      </c>
    </row>
    <row r="153" spans="7:21" s="145" customFormat="1" hidden="1">
      <c r="G153" s="152"/>
      <c r="N153" s="114" t="s">
        <v>16</v>
      </c>
      <c r="O153" s="118">
        <v>6.9</v>
      </c>
      <c r="P153" s="118">
        <v>15.7</v>
      </c>
      <c r="Q153" s="119">
        <f t="shared" si="2"/>
        <v>6.5</v>
      </c>
      <c r="R153" s="122" t="s">
        <v>166</v>
      </c>
      <c r="S153" s="121" t="s">
        <v>4560</v>
      </c>
      <c r="T153" s="122">
        <v>6.5</v>
      </c>
      <c r="U153" s="122" t="s">
        <v>23</v>
      </c>
    </row>
    <row r="154" spans="7:21" s="145" customFormat="1" hidden="1">
      <c r="G154" s="152"/>
      <c r="N154" s="114" t="s">
        <v>17</v>
      </c>
      <c r="O154" s="118">
        <v>8.4</v>
      </c>
      <c r="P154" s="118">
        <v>17.399999999999999</v>
      </c>
      <c r="Q154" s="119">
        <f t="shared" si="2"/>
        <v>10.29</v>
      </c>
      <c r="R154" s="122" t="s">
        <v>166</v>
      </c>
      <c r="S154" s="121" t="s">
        <v>3891</v>
      </c>
      <c r="T154" s="122">
        <v>10.29</v>
      </c>
      <c r="U154" s="122" t="s">
        <v>4359</v>
      </c>
    </row>
    <row r="155" spans="7:21" s="145" customFormat="1" hidden="1">
      <c r="G155" s="152"/>
      <c r="N155" s="114" t="s">
        <v>127</v>
      </c>
      <c r="O155" s="118">
        <v>22.1</v>
      </c>
      <c r="P155" s="118">
        <v>44.1</v>
      </c>
      <c r="Q155" s="119">
        <f t="shared" si="2"/>
        <v>13.1</v>
      </c>
      <c r="R155" s="122" t="s">
        <v>343</v>
      </c>
      <c r="S155" s="121" t="s">
        <v>4263</v>
      </c>
      <c r="T155" s="122">
        <v>13.1</v>
      </c>
      <c r="U155" s="122" t="s">
        <v>4360</v>
      </c>
    </row>
    <row r="156" spans="7:21" s="145" customFormat="1" hidden="1">
      <c r="G156" s="152"/>
      <c r="N156" s="114" t="s">
        <v>125</v>
      </c>
      <c r="O156" s="118">
        <v>1.2</v>
      </c>
      <c r="P156" s="118">
        <v>2.2999999999999998</v>
      </c>
      <c r="Q156" s="119">
        <f t="shared" si="2"/>
        <v>18.71</v>
      </c>
      <c r="R156" s="122" t="s">
        <v>166</v>
      </c>
      <c r="S156" s="121" t="s">
        <v>4544</v>
      </c>
      <c r="T156" s="122">
        <v>18.71</v>
      </c>
      <c r="U156" s="122" t="s">
        <v>1732</v>
      </c>
    </row>
    <row r="157" spans="7:21" s="145" customFormat="1" hidden="1">
      <c r="G157" s="152"/>
      <c r="N157" s="114" t="s">
        <v>126</v>
      </c>
      <c r="O157" s="118">
        <v>1.6</v>
      </c>
      <c r="P157" s="118">
        <v>3.2</v>
      </c>
      <c r="Q157" s="119">
        <f t="shared" si="2"/>
        <v>11.3</v>
      </c>
      <c r="R157" s="122" t="s">
        <v>166</v>
      </c>
      <c r="S157" s="121" t="s">
        <v>3907</v>
      </c>
      <c r="T157" s="122">
        <v>11.3</v>
      </c>
      <c r="U157" s="122" t="s">
        <v>899</v>
      </c>
    </row>
    <row r="158" spans="7:21" s="145" customFormat="1" hidden="1">
      <c r="G158" s="152"/>
      <c r="N158" s="114" t="s">
        <v>250</v>
      </c>
      <c r="O158" s="118">
        <v>14</v>
      </c>
      <c r="P158" s="118">
        <v>5.0999999999999996</v>
      </c>
      <c r="Q158" s="119">
        <f t="shared" si="2"/>
        <v>12.1</v>
      </c>
      <c r="R158" s="122" t="s">
        <v>141</v>
      </c>
      <c r="S158" s="121" t="s">
        <v>3908</v>
      </c>
      <c r="T158" s="122">
        <v>12.1</v>
      </c>
      <c r="U158" s="122" t="s">
        <v>4361</v>
      </c>
    </row>
    <row r="159" spans="7:21" s="145" customFormat="1" hidden="1">
      <c r="G159" s="152"/>
      <c r="N159" s="114" t="s">
        <v>251</v>
      </c>
      <c r="O159" s="118">
        <v>35.9</v>
      </c>
      <c r="P159" s="118">
        <v>15.8</v>
      </c>
      <c r="Q159" s="119">
        <f t="shared" si="2"/>
        <v>9.4</v>
      </c>
      <c r="R159" s="122" t="s">
        <v>285</v>
      </c>
      <c r="S159" s="121" t="s">
        <v>3909</v>
      </c>
      <c r="T159" s="122">
        <v>9.4</v>
      </c>
      <c r="U159" s="122" t="s">
        <v>4362</v>
      </c>
    </row>
    <row r="160" spans="7:21" s="145" customFormat="1" hidden="1">
      <c r="G160" s="152"/>
      <c r="N160" s="114" t="s">
        <v>252</v>
      </c>
      <c r="O160" s="118">
        <v>2.5</v>
      </c>
      <c r="P160" s="118">
        <v>7.2</v>
      </c>
      <c r="Q160" s="119">
        <f t="shared" si="2"/>
        <v>17.3</v>
      </c>
      <c r="R160" s="120" t="s">
        <v>147</v>
      </c>
      <c r="S160" s="121" t="s">
        <v>3777</v>
      </c>
      <c r="T160" s="120">
        <v>17.3</v>
      </c>
      <c r="U160" s="120" t="s">
        <v>666</v>
      </c>
    </row>
    <row r="161" spans="7:21" s="145" customFormat="1" hidden="1">
      <c r="G161" s="152"/>
      <c r="N161" s="114" t="s">
        <v>255</v>
      </c>
      <c r="O161" s="118">
        <v>2.5</v>
      </c>
      <c r="P161" s="118">
        <v>2.8</v>
      </c>
      <c r="Q161" s="119">
        <f t="shared" si="2"/>
        <v>13.29</v>
      </c>
      <c r="R161" s="122" t="s">
        <v>166</v>
      </c>
      <c r="S161" s="121" t="s">
        <v>3772</v>
      </c>
      <c r="T161" s="122">
        <v>13.29</v>
      </c>
      <c r="U161" s="122" t="s">
        <v>4425</v>
      </c>
    </row>
    <row r="162" spans="7:21" s="145" customFormat="1" hidden="1">
      <c r="G162" s="152"/>
      <c r="N162" s="114" t="s">
        <v>256</v>
      </c>
      <c r="O162" s="118">
        <v>2.9</v>
      </c>
      <c r="P162" s="118">
        <v>4</v>
      </c>
      <c r="Q162" s="119">
        <f t="shared" si="2"/>
        <v>18.399999999999999</v>
      </c>
      <c r="R162" s="122" t="s">
        <v>166</v>
      </c>
      <c r="S162" s="121" t="s">
        <v>4562</v>
      </c>
      <c r="T162" s="122">
        <v>18.399999999999999</v>
      </c>
      <c r="U162" s="122" t="s">
        <v>452</v>
      </c>
    </row>
    <row r="163" spans="7:21" s="145" customFormat="1" hidden="1">
      <c r="G163" s="152"/>
      <c r="N163" s="114" t="s">
        <v>257</v>
      </c>
      <c r="O163" s="118">
        <v>1.9</v>
      </c>
      <c r="P163" s="118">
        <v>2.5</v>
      </c>
      <c r="Q163" s="119">
        <f t="shared" si="2"/>
        <v>10.6</v>
      </c>
      <c r="R163" s="120" t="s">
        <v>392</v>
      </c>
      <c r="S163" s="121" t="s">
        <v>4565</v>
      </c>
      <c r="T163" s="122">
        <v>10.6</v>
      </c>
      <c r="U163" s="122" t="s">
        <v>961</v>
      </c>
    </row>
    <row r="164" spans="7:21" s="145" customFormat="1" hidden="1">
      <c r="G164" s="152"/>
      <c r="N164" s="114" t="s">
        <v>259</v>
      </c>
      <c r="O164" s="118">
        <v>13.8</v>
      </c>
      <c r="P164" s="118">
        <v>2.5</v>
      </c>
      <c r="Q164" s="119">
        <f t="shared" si="2"/>
        <v>14.93</v>
      </c>
      <c r="R164" s="122" t="s">
        <v>260</v>
      </c>
      <c r="S164" s="121" t="s">
        <v>4265</v>
      </c>
      <c r="T164" s="122">
        <v>14.93</v>
      </c>
      <c r="U164" s="122" t="s">
        <v>2423</v>
      </c>
    </row>
    <row r="165" spans="7:21" s="145" customFormat="1" hidden="1">
      <c r="G165" s="152"/>
      <c r="N165" s="114" t="s">
        <v>261</v>
      </c>
      <c r="O165" s="118">
        <v>14.1</v>
      </c>
      <c r="P165" s="118">
        <v>2.5</v>
      </c>
      <c r="Q165" s="119">
        <f t="shared" si="2"/>
        <v>15.9</v>
      </c>
      <c r="R165" s="122" t="s">
        <v>262</v>
      </c>
      <c r="S165" s="121" t="s">
        <v>3910</v>
      </c>
      <c r="T165" s="122">
        <v>15.9</v>
      </c>
      <c r="U165" s="122" t="s">
        <v>666</v>
      </c>
    </row>
    <row r="166" spans="7:21" s="145" customFormat="1" hidden="1">
      <c r="G166" s="152"/>
      <c r="N166" s="114" t="s">
        <v>263</v>
      </c>
      <c r="O166" s="118">
        <v>40.4</v>
      </c>
      <c r="P166" s="118">
        <v>3.2</v>
      </c>
      <c r="Q166" s="119">
        <f t="shared" si="2"/>
        <v>12.3</v>
      </c>
      <c r="R166" s="120" t="s">
        <v>147</v>
      </c>
      <c r="S166" s="121" t="s">
        <v>3911</v>
      </c>
      <c r="T166" s="122">
        <v>12.3</v>
      </c>
      <c r="U166" s="122" t="s">
        <v>160</v>
      </c>
    </row>
    <row r="167" spans="7:21" s="145" customFormat="1" hidden="1">
      <c r="G167" s="152"/>
      <c r="N167" s="114" t="s">
        <v>264</v>
      </c>
      <c r="O167" s="118">
        <v>13.9</v>
      </c>
      <c r="P167" s="118">
        <v>1.6</v>
      </c>
      <c r="Q167" s="119">
        <f t="shared" si="2"/>
        <v>12.5</v>
      </c>
      <c r="R167" s="122" t="s">
        <v>265</v>
      </c>
      <c r="S167" s="121" t="s">
        <v>3912</v>
      </c>
      <c r="T167" s="122">
        <v>12.5</v>
      </c>
      <c r="U167" s="122" t="s">
        <v>1396</v>
      </c>
    </row>
    <row r="168" spans="7:21" s="145" customFormat="1" hidden="1">
      <c r="G168" s="152"/>
      <c r="N168" s="114" t="s">
        <v>266</v>
      </c>
      <c r="O168" s="118">
        <v>11.5</v>
      </c>
      <c r="P168" s="118">
        <v>18.7</v>
      </c>
      <c r="Q168" s="119">
        <f t="shared" si="2"/>
        <v>12.27</v>
      </c>
      <c r="R168" s="122" t="s">
        <v>267</v>
      </c>
      <c r="S168" s="121" t="s">
        <v>3913</v>
      </c>
      <c r="T168" s="122">
        <v>12.27</v>
      </c>
      <c r="U168" s="122" t="s">
        <v>4426</v>
      </c>
    </row>
    <row r="169" spans="7:21" s="145" customFormat="1" hidden="1">
      <c r="G169" s="152"/>
      <c r="N169" s="114" t="s">
        <v>268</v>
      </c>
      <c r="O169" s="118">
        <v>15.3</v>
      </c>
      <c r="P169" s="118">
        <v>2.5</v>
      </c>
      <c r="Q169" s="119">
        <f t="shared" si="2"/>
        <v>14.5</v>
      </c>
      <c r="R169" s="122" t="s">
        <v>269</v>
      </c>
      <c r="S169" s="121" t="s">
        <v>3914</v>
      </c>
      <c r="T169" s="122">
        <v>14.5</v>
      </c>
      <c r="U169" s="122" t="s">
        <v>4427</v>
      </c>
    </row>
    <row r="170" spans="7:21" s="145" customFormat="1" hidden="1">
      <c r="G170" s="152"/>
      <c r="N170" s="114" t="s">
        <v>401</v>
      </c>
      <c r="O170" s="118">
        <v>16.3</v>
      </c>
      <c r="P170" s="118">
        <v>16.2</v>
      </c>
      <c r="Q170" s="119">
        <f t="shared" si="2"/>
        <v>12.95</v>
      </c>
      <c r="R170" s="122" t="s">
        <v>275</v>
      </c>
      <c r="S170" s="121" t="s">
        <v>3915</v>
      </c>
      <c r="T170" s="122">
        <v>12.95</v>
      </c>
      <c r="U170" s="122" t="s">
        <v>920</v>
      </c>
    </row>
    <row r="171" spans="7:21" s="145" customFormat="1" hidden="1">
      <c r="G171" s="152"/>
      <c r="N171" s="114" t="s">
        <v>276</v>
      </c>
      <c r="O171" s="118">
        <v>32.9</v>
      </c>
      <c r="P171" s="118">
        <v>0</v>
      </c>
      <c r="Q171" s="119">
        <f t="shared" si="2"/>
        <v>17.13</v>
      </c>
      <c r="R171" s="122" t="s">
        <v>277</v>
      </c>
      <c r="S171" s="121" t="s">
        <v>3916</v>
      </c>
      <c r="T171" s="122">
        <v>17.13</v>
      </c>
      <c r="U171" s="122" t="s">
        <v>2776</v>
      </c>
    </row>
    <row r="172" spans="7:21" s="145" customFormat="1" hidden="1">
      <c r="G172" s="152"/>
      <c r="N172" s="114" t="s">
        <v>278</v>
      </c>
      <c r="O172" s="118">
        <v>34.4</v>
      </c>
      <c r="P172" s="118">
        <v>0</v>
      </c>
      <c r="Q172" s="119">
        <f t="shared" si="2"/>
        <v>12.3</v>
      </c>
      <c r="R172" s="122" t="s">
        <v>358</v>
      </c>
      <c r="S172" s="121" t="s">
        <v>3917</v>
      </c>
      <c r="T172" s="122">
        <v>12.3</v>
      </c>
      <c r="U172" s="122" t="s">
        <v>2000</v>
      </c>
    </row>
    <row r="173" spans="7:21" s="145" customFormat="1" hidden="1">
      <c r="G173" s="152"/>
      <c r="N173" s="114" t="s">
        <v>279</v>
      </c>
      <c r="O173" s="118">
        <v>21.8</v>
      </c>
      <c r="P173" s="118">
        <v>0</v>
      </c>
      <c r="Q173" s="119">
        <f t="shared" si="2"/>
        <v>12.2</v>
      </c>
      <c r="R173" s="122" t="s">
        <v>404</v>
      </c>
      <c r="S173" s="121" t="s">
        <v>3918</v>
      </c>
      <c r="T173" s="122">
        <v>12.2</v>
      </c>
      <c r="U173" s="122" t="s">
        <v>2000</v>
      </c>
    </row>
    <row r="174" spans="7:21" s="145" customFormat="1" hidden="1">
      <c r="G174" s="152"/>
      <c r="N174" s="114" t="s">
        <v>529</v>
      </c>
      <c r="O174" s="118">
        <v>20.7</v>
      </c>
      <c r="P174" s="118">
        <v>0</v>
      </c>
      <c r="Q174" s="119">
        <f t="shared" si="2"/>
        <v>11.97</v>
      </c>
      <c r="R174" s="122" t="s">
        <v>530</v>
      </c>
      <c r="S174" s="121" t="s">
        <v>3919</v>
      </c>
      <c r="T174" s="122">
        <v>11.97</v>
      </c>
      <c r="U174" s="122" t="s">
        <v>4428</v>
      </c>
    </row>
    <row r="175" spans="7:21" s="145" customFormat="1" hidden="1">
      <c r="G175" s="152"/>
      <c r="N175" s="114" t="s">
        <v>531</v>
      </c>
      <c r="O175" s="118">
        <v>31.4</v>
      </c>
      <c r="P175" s="118">
        <v>0</v>
      </c>
      <c r="Q175" s="119">
        <f t="shared" si="2"/>
        <v>10.199999999999999</v>
      </c>
      <c r="R175" s="122" t="s">
        <v>532</v>
      </c>
      <c r="S175" s="121" t="s">
        <v>4135</v>
      </c>
      <c r="T175" s="122">
        <v>10.199999999999999</v>
      </c>
      <c r="U175" s="122" t="s">
        <v>196</v>
      </c>
    </row>
    <row r="176" spans="7:21" s="145" customFormat="1" hidden="1">
      <c r="G176" s="152"/>
      <c r="N176" s="114" t="s">
        <v>533</v>
      </c>
      <c r="O176" s="118">
        <v>29</v>
      </c>
      <c r="P176" s="118">
        <v>0</v>
      </c>
      <c r="Q176" s="119">
        <f t="shared" si="2"/>
        <v>11.67</v>
      </c>
      <c r="R176" s="122" t="s">
        <v>534</v>
      </c>
      <c r="S176" s="121" t="s">
        <v>4136</v>
      </c>
      <c r="T176" s="122">
        <v>11.67</v>
      </c>
      <c r="U176" s="122" t="s">
        <v>1091</v>
      </c>
    </row>
    <row r="177" spans="7:21" s="145" customFormat="1" hidden="1">
      <c r="G177" s="152"/>
      <c r="N177" s="114" t="s">
        <v>412</v>
      </c>
      <c r="O177" s="118">
        <v>31.4</v>
      </c>
      <c r="P177" s="118">
        <v>0</v>
      </c>
      <c r="Q177" s="119">
        <f t="shared" si="2"/>
        <v>13.28</v>
      </c>
      <c r="R177" s="122" t="s">
        <v>129</v>
      </c>
      <c r="S177" s="121" t="s">
        <v>3917</v>
      </c>
      <c r="T177" s="122">
        <v>13.28</v>
      </c>
      <c r="U177" s="122" t="s">
        <v>1416</v>
      </c>
    </row>
    <row r="178" spans="7:21" s="145" customFormat="1" hidden="1">
      <c r="G178" s="152"/>
      <c r="N178" s="114" t="s">
        <v>535</v>
      </c>
      <c r="O178" s="118">
        <v>27.8</v>
      </c>
      <c r="P178" s="118">
        <v>0</v>
      </c>
      <c r="Q178" s="119">
        <f t="shared" si="2"/>
        <v>9.6999999999999993</v>
      </c>
      <c r="R178" s="122" t="s">
        <v>536</v>
      </c>
      <c r="S178" s="121" t="s">
        <v>4137</v>
      </c>
      <c r="T178" s="122">
        <v>9.6999999999999993</v>
      </c>
      <c r="U178" s="122" t="s">
        <v>659</v>
      </c>
    </row>
    <row r="179" spans="7:21" s="145" customFormat="1" hidden="1">
      <c r="G179" s="152"/>
      <c r="N179" s="114" t="s">
        <v>537</v>
      </c>
      <c r="O179" s="118">
        <v>21.1</v>
      </c>
      <c r="P179" s="118">
        <v>0</v>
      </c>
      <c r="Q179" s="119">
        <f t="shared" si="2"/>
        <v>13.65</v>
      </c>
      <c r="R179" s="122" t="s">
        <v>217</v>
      </c>
      <c r="S179" s="121" t="s">
        <v>3918</v>
      </c>
      <c r="T179" s="122">
        <v>13.65</v>
      </c>
      <c r="U179" s="122" t="s">
        <v>2423</v>
      </c>
    </row>
    <row r="180" spans="7:21" s="145" customFormat="1" hidden="1">
      <c r="G180" s="152"/>
      <c r="N180" s="114" t="s">
        <v>538</v>
      </c>
      <c r="O180" s="118">
        <v>18.399999999999999</v>
      </c>
      <c r="P180" s="118">
        <v>0</v>
      </c>
      <c r="Q180" s="119">
        <f t="shared" si="2"/>
        <v>16.75</v>
      </c>
      <c r="R180" s="122" t="s">
        <v>539</v>
      </c>
      <c r="S180" s="121" t="s">
        <v>4138</v>
      </c>
      <c r="T180" s="122">
        <v>16.75</v>
      </c>
      <c r="U180" s="122" t="s">
        <v>1411</v>
      </c>
    </row>
    <row r="181" spans="7:21" s="145" customFormat="1" hidden="1">
      <c r="G181" s="152"/>
      <c r="N181" s="114" t="s">
        <v>540</v>
      </c>
      <c r="O181" s="118">
        <v>15.5</v>
      </c>
      <c r="P181" s="118">
        <v>0</v>
      </c>
      <c r="Q181" s="119">
        <f t="shared" si="2"/>
        <v>11.9</v>
      </c>
      <c r="R181" s="122" t="s">
        <v>541</v>
      </c>
      <c r="S181" s="121" t="s">
        <v>4139</v>
      </c>
      <c r="T181" s="122">
        <v>11.9</v>
      </c>
      <c r="U181" s="122" t="s">
        <v>539</v>
      </c>
    </row>
    <row r="182" spans="7:21" s="145" customFormat="1" hidden="1">
      <c r="G182" s="152"/>
      <c r="N182" s="114" t="s">
        <v>419</v>
      </c>
      <c r="O182" s="118">
        <v>18.899999999999999</v>
      </c>
      <c r="P182" s="118">
        <v>0</v>
      </c>
      <c r="Q182" s="119">
        <f t="shared" si="2"/>
        <v>8.1</v>
      </c>
      <c r="R182" s="122" t="s">
        <v>420</v>
      </c>
      <c r="S182" s="121" t="s">
        <v>4140</v>
      </c>
      <c r="T182" s="122">
        <v>8.1</v>
      </c>
      <c r="U182" s="122" t="s">
        <v>2154</v>
      </c>
    </row>
    <row r="183" spans="7:21" s="145" customFormat="1" hidden="1">
      <c r="G183" s="152"/>
      <c r="N183" s="114" t="s">
        <v>297</v>
      </c>
      <c r="O183" s="118">
        <v>6.8</v>
      </c>
      <c r="P183" s="118">
        <v>0</v>
      </c>
      <c r="Q183" s="119">
        <f t="shared" si="2"/>
        <v>16.399999999999999</v>
      </c>
      <c r="R183" s="122" t="s">
        <v>298</v>
      </c>
      <c r="S183" s="121" t="s">
        <v>4120</v>
      </c>
      <c r="T183" s="122">
        <v>16.399999999999999</v>
      </c>
      <c r="U183" s="122" t="s">
        <v>254</v>
      </c>
    </row>
    <row r="184" spans="7:21" s="145" customFormat="1" hidden="1">
      <c r="G184" s="152"/>
      <c r="N184" s="114" t="s">
        <v>544</v>
      </c>
      <c r="O184" s="118">
        <v>28.2</v>
      </c>
      <c r="P184" s="118">
        <v>0</v>
      </c>
      <c r="Q184" s="119">
        <f t="shared" si="2"/>
        <v>12.09</v>
      </c>
      <c r="R184" s="122" t="s">
        <v>532</v>
      </c>
      <c r="S184" s="121" t="s">
        <v>4121</v>
      </c>
      <c r="T184" s="122">
        <v>12.09</v>
      </c>
      <c r="U184" s="122" t="s">
        <v>397</v>
      </c>
    </row>
    <row r="185" spans="7:21" s="145" customFormat="1" hidden="1">
      <c r="G185" s="152"/>
      <c r="N185" s="114" t="s">
        <v>421</v>
      </c>
      <c r="O185" s="118">
        <v>28</v>
      </c>
      <c r="P185" s="118">
        <v>0</v>
      </c>
      <c r="Q185" s="119">
        <f t="shared" si="2"/>
        <v>10.6</v>
      </c>
      <c r="R185" s="122" t="s">
        <v>422</v>
      </c>
      <c r="S185" s="121" t="s">
        <v>4122</v>
      </c>
      <c r="T185" s="122">
        <v>10.6</v>
      </c>
      <c r="U185" s="122" t="s">
        <v>34</v>
      </c>
    </row>
    <row r="186" spans="7:21" s="145" customFormat="1" hidden="1">
      <c r="G186" s="152"/>
      <c r="N186" s="114" t="s">
        <v>550</v>
      </c>
      <c r="O186" s="118">
        <v>28.7</v>
      </c>
      <c r="P186" s="118">
        <v>0</v>
      </c>
      <c r="Q186" s="119">
        <f t="shared" si="2"/>
        <v>7.34</v>
      </c>
      <c r="R186" s="122" t="s">
        <v>551</v>
      </c>
      <c r="S186" s="121" t="s">
        <v>4123</v>
      </c>
      <c r="T186" s="122">
        <v>7.34</v>
      </c>
      <c r="U186" s="122" t="s">
        <v>993</v>
      </c>
    </row>
    <row r="187" spans="7:21" s="145" customFormat="1" hidden="1">
      <c r="G187" s="152"/>
      <c r="N187" s="114" t="s">
        <v>552</v>
      </c>
      <c r="O187" s="118">
        <v>28.5</v>
      </c>
      <c r="P187" s="118">
        <v>0</v>
      </c>
      <c r="Q187" s="119">
        <f t="shared" si="2"/>
        <v>13.26</v>
      </c>
      <c r="R187" s="122" t="s">
        <v>553</v>
      </c>
      <c r="S187" s="121" t="s">
        <v>4121</v>
      </c>
      <c r="T187" s="122">
        <v>13.26</v>
      </c>
      <c r="U187" s="122" t="s">
        <v>2039</v>
      </c>
    </row>
    <row r="188" spans="7:21" s="145" customFormat="1" hidden="1">
      <c r="G188" s="152"/>
      <c r="N188" s="114" t="s">
        <v>554</v>
      </c>
      <c r="O188" s="118">
        <v>29.1</v>
      </c>
      <c r="P188" s="118">
        <v>0</v>
      </c>
      <c r="Q188" s="119">
        <f t="shared" si="2"/>
        <v>12.7</v>
      </c>
      <c r="R188" s="122" t="s">
        <v>553</v>
      </c>
      <c r="S188" s="121" t="s">
        <v>4559</v>
      </c>
      <c r="T188" s="122">
        <v>12.7</v>
      </c>
      <c r="U188" s="122" t="s">
        <v>277</v>
      </c>
    </row>
    <row r="189" spans="7:21" s="145" customFormat="1" hidden="1">
      <c r="G189" s="152"/>
      <c r="N189" s="114" t="s">
        <v>555</v>
      </c>
      <c r="O189" s="118">
        <v>28.7</v>
      </c>
      <c r="P189" s="118">
        <v>0</v>
      </c>
      <c r="Q189" s="119">
        <f t="shared" si="2"/>
        <v>12.47</v>
      </c>
      <c r="R189" s="122" t="s">
        <v>556</v>
      </c>
      <c r="S189" s="121" t="s">
        <v>4124</v>
      </c>
      <c r="T189" s="122">
        <v>12.47</v>
      </c>
      <c r="U189" s="122" t="s">
        <v>4429</v>
      </c>
    </row>
    <row r="190" spans="7:21" s="145" customFormat="1" hidden="1">
      <c r="G190" s="152"/>
      <c r="N190" s="114" t="s">
        <v>557</v>
      </c>
      <c r="O190" s="118">
        <v>21.2</v>
      </c>
      <c r="P190" s="118">
        <v>0</v>
      </c>
      <c r="Q190" s="119">
        <f t="shared" si="2"/>
        <v>8</v>
      </c>
      <c r="R190" s="122" t="s">
        <v>558</v>
      </c>
      <c r="S190" s="121" t="s">
        <v>4265</v>
      </c>
      <c r="T190" s="120">
        <v>8</v>
      </c>
      <c r="U190" s="120" t="s">
        <v>899</v>
      </c>
    </row>
    <row r="191" spans="7:21" s="145" customFormat="1" hidden="1">
      <c r="G191" s="152"/>
      <c r="N191" s="114" t="s">
        <v>559</v>
      </c>
      <c r="O191" s="118">
        <v>20.9</v>
      </c>
      <c r="P191" s="118">
        <v>0</v>
      </c>
      <c r="Q191" s="119">
        <f t="shared" si="2"/>
        <v>11.2</v>
      </c>
      <c r="R191" s="122" t="s">
        <v>530</v>
      </c>
      <c r="S191" s="121" t="s">
        <v>4125</v>
      </c>
      <c r="T191" s="122">
        <v>11.2</v>
      </c>
      <c r="U191" s="122" t="s">
        <v>270</v>
      </c>
    </row>
    <row r="192" spans="7:21" s="145" customFormat="1" hidden="1">
      <c r="G192" s="152"/>
      <c r="N192" s="114" t="s">
        <v>314</v>
      </c>
      <c r="O192" s="118">
        <v>31.8</v>
      </c>
      <c r="P192" s="118">
        <v>0</v>
      </c>
      <c r="Q192" s="119">
        <f t="shared" si="2"/>
        <v>6.8</v>
      </c>
      <c r="R192" s="122" t="s">
        <v>315</v>
      </c>
      <c r="S192" s="121" t="s">
        <v>4126</v>
      </c>
      <c r="T192" s="122">
        <v>6.8</v>
      </c>
      <c r="U192" s="122" t="s">
        <v>993</v>
      </c>
    </row>
    <row r="193" spans="7:21" s="145" customFormat="1" hidden="1">
      <c r="G193" s="152"/>
      <c r="N193" s="114" t="s">
        <v>316</v>
      </c>
      <c r="O193" s="118">
        <v>27.1</v>
      </c>
      <c r="P193" s="118">
        <v>0</v>
      </c>
      <c r="Q193" s="119">
        <f t="shared" si="2"/>
        <v>15.61</v>
      </c>
      <c r="R193" s="122" t="s">
        <v>162</v>
      </c>
      <c r="S193" s="121" t="s">
        <v>4127</v>
      </c>
      <c r="T193" s="122">
        <v>15.61</v>
      </c>
      <c r="U193" s="122" t="s">
        <v>351</v>
      </c>
    </row>
    <row r="194" spans="7:21" s="145" customFormat="1" hidden="1">
      <c r="G194" s="152"/>
      <c r="N194" s="114" t="s">
        <v>317</v>
      </c>
      <c r="O194" s="118">
        <v>22.7</v>
      </c>
      <c r="P194" s="118">
        <v>0</v>
      </c>
      <c r="Q194" s="119">
        <f t="shared" si="2"/>
        <v>12.52</v>
      </c>
      <c r="R194" s="122" t="s">
        <v>530</v>
      </c>
      <c r="S194" s="121" t="s">
        <v>4128</v>
      </c>
      <c r="T194" s="122">
        <v>12.52</v>
      </c>
      <c r="U194" s="122" t="s">
        <v>4430</v>
      </c>
    </row>
    <row r="195" spans="7:21" s="145" customFormat="1" hidden="1">
      <c r="G195" s="152"/>
      <c r="N195" s="114" t="s">
        <v>184</v>
      </c>
      <c r="O195" s="118">
        <v>19.7</v>
      </c>
      <c r="P195" s="118">
        <v>0</v>
      </c>
      <c r="Q195" s="119">
        <f t="shared" si="2"/>
        <v>5.6</v>
      </c>
      <c r="R195" s="122" t="s">
        <v>185</v>
      </c>
      <c r="S195" s="121" t="s">
        <v>4263</v>
      </c>
      <c r="T195" s="120">
        <v>5.6</v>
      </c>
      <c r="U195" s="120" t="s">
        <v>1074</v>
      </c>
    </row>
    <row r="196" spans="7:21" s="145" customFormat="1" hidden="1">
      <c r="G196" s="152"/>
      <c r="N196" s="114" t="s">
        <v>43</v>
      </c>
      <c r="O196" s="118">
        <v>35</v>
      </c>
      <c r="P196" s="118">
        <v>0</v>
      </c>
      <c r="Q196" s="119">
        <f t="shared" ref="Q196:Q259" si="3">SUM(T196:U196)</f>
        <v>10.6</v>
      </c>
      <c r="R196" s="122" t="s">
        <v>44</v>
      </c>
      <c r="S196" s="121" t="s">
        <v>4129</v>
      </c>
      <c r="T196" s="122">
        <v>10.6</v>
      </c>
      <c r="U196" s="122" t="s">
        <v>245</v>
      </c>
    </row>
    <row r="197" spans="7:21" s="145" customFormat="1" hidden="1">
      <c r="G197" s="152"/>
      <c r="N197" s="114" t="s">
        <v>45</v>
      </c>
      <c r="O197" s="118">
        <v>30.4</v>
      </c>
      <c r="P197" s="118">
        <v>0</v>
      </c>
      <c r="Q197" s="119">
        <f t="shared" si="3"/>
        <v>14.04</v>
      </c>
      <c r="R197" s="122" t="s">
        <v>46</v>
      </c>
      <c r="S197" s="121" t="s">
        <v>4143</v>
      </c>
      <c r="T197" s="122">
        <v>14.04</v>
      </c>
      <c r="U197" s="122" t="s">
        <v>4431</v>
      </c>
    </row>
    <row r="198" spans="7:21" s="145" customFormat="1" hidden="1">
      <c r="G198" s="152"/>
      <c r="N198" s="114" t="s">
        <v>323</v>
      </c>
      <c r="O198" s="118">
        <v>25.2</v>
      </c>
      <c r="P198" s="118">
        <v>0</v>
      </c>
      <c r="Q198" s="119">
        <f t="shared" si="3"/>
        <v>11.39</v>
      </c>
      <c r="R198" s="122" t="s">
        <v>324</v>
      </c>
      <c r="S198" s="121" t="s">
        <v>4144</v>
      </c>
      <c r="T198" s="122">
        <v>11.39</v>
      </c>
      <c r="U198" s="122" t="s">
        <v>4432</v>
      </c>
    </row>
    <row r="199" spans="7:21" s="145" customFormat="1" hidden="1">
      <c r="G199" s="152"/>
      <c r="N199" s="114" t="s">
        <v>194</v>
      </c>
      <c r="O199" s="118">
        <v>21.5</v>
      </c>
      <c r="P199" s="118">
        <v>0</v>
      </c>
      <c r="Q199" s="119">
        <f t="shared" si="3"/>
        <v>10.8</v>
      </c>
      <c r="R199" s="122" t="s">
        <v>369</v>
      </c>
      <c r="S199" s="121" t="s">
        <v>4145</v>
      </c>
      <c r="T199" s="122">
        <v>10.8</v>
      </c>
      <c r="U199" s="122" t="s">
        <v>3237</v>
      </c>
    </row>
    <row r="200" spans="7:21" s="145" customFormat="1" hidden="1">
      <c r="G200" s="152"/>
      <c r="N200" s="114" t="s">
        <v>195</v>
      </c>
      <c r="O200" s="118">
        <v>18.8</v>
      </c>
      <c r="P200" s="118">
        <v>0</v>
      </c>
      <c r="Q200" s="119">
        <f t="shared" si="3"/>
        <v>5.45</v>
      </c>
      <c r="R200" s="122" t="s">
        <v>196</v>
      </c>
      <c r="S200" s="121" t="s">
        <v>4126</v>
      </c>
      <c r="T200" s="122">
        <v>5.45</v>
      </c>
      <c r="U200" s="122" t="s">
        <v>4433</v>
      </c>
    </row>
    <row r="201" spans="7:21" s="145" customFormat="1" hidden="1">
      <c r="G201" s="152"/>
      <c r="N201" s="114" t="s">
        <v>326</v>
      </c>
      <c r="O201" s="118">
        <v>33.299999999999997</v>
      </c>
      <c r="P201" s="118">
        <v>0</v>
      </c>
      <c r="Q201" s="119">
        <f t="shared" si="3"/>
        <v>10.81</v>
      </c>
      <c r="R201" s="122" t="s">
        <v>327</v>
      </c>
      <c r="S201" s="121" t="s">
        <v>4146</v>
      </c>
      <c r="T201" s="122">
        <v>10.81</v>
      </c>
      <c r="U201" s="122" t="s">
        <v>3409</v>
      </c>
    </row>
    <row r="202" spans="7:21" s="145" customFormat="1" hidden="1">
      <c r="G202" s="152"/>
      <c r="N202" s="114" t="s">
        <v>457</v>
      </c>
      <c r="O202" s="118">
        <v>29.1</v>
      </c>
      <c r="P202" s="118">
        <v>0</v>
      </c>
      <c r="Q202" s="119">
        <f t="shared" si="3"/>
        <v>12.02</v>
      </c>
      <c r="R202" s="122" t="s">
        <v>46</v>
      </c>
      <c r="S202" s="121" t="s">
        <v>4266</v>
      </c>
      <c r="T202" s="122">
        <v>12.02</v>
      </c>
      <c r="U202" s="122" t="s">
        <v>4434</v>
      </c>
    </row>
    <row r="203" spans="7:21" s="145" customFormat="1" hidden="1">
      <c r="G203" s="152"/>
      <c r="N203" s="114" t="s">
        <v>328</v>
      </c>
      <c r="O203" s="118">
        <v>24.4</v>
      </c>
      <c r="P203" s="118">
        <v>0</v>
      </c>
      <c r="Q203" s="119">
        <f t="shared" si="3"/>
        <v>11.27</v>
      </c>
      <c r="R203" s="122" t="s">
        <v>324</v>
      </c>
      <c r="S203" s="121" t="s">
        <v>4147</v>
      </c>
      <c r="T203" s="122">
        <v>11.27</v>
      </c>
      <c r="U203" s="122" t="s">
        <v>4435</v>
      </c>
    </row>
    <row r="204" spans="7:21" s="145" customFormat="1" hidden="1">
      <c r="G204" s="152"/>
      <c r="N204" s="114" t="s">
        <v>329</v>
      </c>
      <c r="O204" s="118">
        <v>22.5</v>
      </c>
      <c r="P204" s="118">
        <v>0</v>
      </c>
      <c r="Q204" s="119">
        <f t="shared" si="3"/>
        <v>8.4</v>
      </c>
      <c r="R204" s="122" t="s">
        <v>330</v>
      </c>
      <c r="S204" s="121" t="s">
        <v>4148</v>
      </c>
      <c r="T204" s="120">
        <v>8.4</v>
      </c>
      <c r="U204" s="120" t="s">
        <v>805</v>
      </c>
    </row>
    <row r="205" spans="7:21" s="145" customFormat="1" hidden="1">
      <c r="G205" s="152"/>
      <c r="N205" s="114" t="s">
        <v>331</v>
      </c>
      <c r="O205" s="118">
        <v>21.6</v>
      </c>
      <c r="P205" s="118">
        <v>0</v>
      </c>
      <c r="Q205" s="119">
        <f t="shared" si="3"/>
        <v>11.9</v>
      </c>
      <c r="R205" s="122" t="s">
        <v>332</v>
      </c>
      <c r="S205" s="121" t="s">
        <v>4149</v>
      </c>
      <c r="T205" s="122">
        <v>11.9</v>
      </c>
      <c r="U205" s="122" t="s">
        <v>534</v>
      </c>
    </row>
    <row r="206" spans="7:21" s="145" customFormat="1" hidden="1">
      <c r="G206" s="152"/>
      <c r="N206" s="114" t="s">
        <v>333</v>
      </c>
      <c r="O206" s="118">
        <v>29.6</v>
      </c>
      <c r="P206" s="118">
        <v>0</v>
      </c>
      <c r="Q206" s="119">
        <f t="shared" si="3"/>
        <v>12.51</v>
      </c>
      <c r="R206" s="122" t="s">
        <v>27</v>
      </c>
      <c r="S206" s="121" t="s">
        <v>4150</v>
      </c>
      <c r="T206" s="122">
        <v>12.51</v>
      </c>
      <c r="U206" s="122" t="s">
        <v>4437</v>
      </c>
    </row>
    <row r="207" spans="7:21" s="145" customFormat="1" hidden="1">
      <c r="G207" s="152"/>
      <c r="N207" s="114" t="s">
        <v>334</v>
      </c>
      <c r="O207" s="118">
        <v>24.7</v>
      </c>
      <c r="P207" s="118">
        <v>0</v>
      </c>
      <c r="Q207" s="119">
        <f t="shared" si="3"/>
        <v>7.4</v>
      </c>
      <c r="R207" s="122" t="s">
        <v>335</v>
      </c>
      <c r="S207" s="121" t="s">
        <v>4274</v>
      </c>
      <c r="T207" s="120">
        <v>7.4</v>
      </c>
      <c r="U207" s="120" t="s">
        <v>46</v>
      </c>
    </row>
    <row r="208" spans="7:21" s="145" customFormat="1" hidden="1">
      <c r="G208" s="152"/>
      <c r="N208" s="114" t="s">
        <v>336</v>
      </c>
      <c r="O208" s="118">
        <v>19.3</v>
      </c>
      <c r="P208" s="118">
        <v>0</v>
      </c>
      <c r="Q208" s="119">
        <f t="shared" si="3"/>
        <v>10.199999999999999</v>
      </c>
      <c r="R208" s="122" t="s">
        <v>32</v>
      </c>
      <c r="S208" s="121" t="s">
        <v>4151</v>
      </c>
      <c r="T208" s="122">
        <v>10.199999999999999</v>
      </c>
      <c r="U208" s="122" t="s">
        <v>2308</v>
      </c>
    </row>
    <row r="209" spans="7:21" s="145" customFormat="1" hidden="1">
      <c r="G209" s="152"/>
      <c r="N209" s="114" t="s">
        <v>346</v>
      </c>
      <c r="O209" s="118">
        <v>26.4</v>
      </c>
      <c r="P209" s="118">
        <v>0</v>
      </c>
      <c r="Q209" s="119">
        <f t="shared" si="3"/>
        <v>13.3</v>
      </c>
      <c r="R209" s="122" t="s">
        <v>347</v>
      </c>
      <c r="S209" s="121" t="s">
        <v>4152</v>
      </c>
      <c r="T209" s="122">
        <v>13.3</v>
      </c>
      <c r="U209" s="122" t="s">
        <v>930</v>
      </c>
    </row>
    <row r="210" spans="7:21" s="145" customFormat="1" hidden="1">
      <c r="G210" s="152"/>
      <c r="N210" s="114" t="s">
        <v>348</v>
      </c>
      <c r="O210" s="118">
        <v>19.7</v>
      </c>
      <c r="P210" s="118">
        <v>0</v>
      </c>
      <c r="Q210" s="119">
        <f t="shared" si="3"/>
        <v>12.88</v>
      </c>
      <c r="R210" s="122" t="s">
        <v>349</v>
      </c>
      <c r="S210" s="121" t="s">
        <v>3917</v>
      </c>
      <c r="T210" s="122">
        <v>12.88</v>
      </c>
      <c r="U210" s="122" t="s">
        <v>4438</v>
      </c>
    </row>
    <row r="211" spans="7:21" s="145" customFormat="1" hidden="1">
      <c r="G211" s="152"/>
      <c r="N211" s="114" t="s">
        <v>350</v>
      </c>
      <c r="O211" s="118">
        <v>21.9</v>
      </c>
      <c r="P211" s="118">
        <v>0</v>
      </c>
      <c r="Q211" s="119">
        <f t="shared" si="3"/>
        <v>5.2</v>
      </c>
      <c r="R211" s="122" t="s">
        <v>351</v>
      </c>
      <c r="S211" s="121" t="s">
        <v>3932</v>
      </c>
      <c r="T211" s="120">
        <v>5.2</v>
      </c>
      <c r="U211" s="120" t="s">
        <v>2119</v>
      </c>
    </row>
    <row r="212" spans="7:21" s="145" customFormat="1" hidden="1">
      <c r="G212" s="152"/>
      <c r="N212" s="114" t="s">
        <v>339</v>
      </c>
      <c r="O212" s="118">
        <v>21.8</v>
      </c>
      <c r="P212" s="118">
        <v>0</v>
      </c>
      <c r="Q212" s="119">
        <f t="shared" si="3"/>
        <v>5.4</v>
      </c>
      <c r="R212" s="122" t="s">
        <v>340</v>
      </c>
      <c r="S212" s="121" t="s">
        <v>3933</v>
      </c>
      <c r="T212" s="122">
        <v>5.4</v>
      </c>
      <c r="U212" s="122" t="s">
        <v>1203</v>
      </c>
    </row>
    <row r="213" spans="7:21" s="145" customFormat="1" hidden="1">
      <c r="G213" s="152"/>
      <c r="N213" s="114" t="s">
        <v>339</v>
      </c>
      <c r="O213" s="118">
        <v>10.9</v>
      </c>
      <c r="P213" s="118">
        <v>2.5</v>
      </c>
      <c r="Q213" s="119">
        <f t="shared" si="3"/>
        <v>10.95</v>
      </c>
      <c r="R213" s="122" t="s">
        <v>341</v>
      </c>
      <c r="S213" s="121" t="s">
        <v>3918</v>
      </c>
      <c r="T213" s="122">
        <v>10.95</v>
      </c>
      <c r="U213" s="122" t="s">
        <v>4439</v>
      </c>
    </row>
    <row r="214" spans="7:21" s="145" customFormat="1" hidden="1">
      <c r="G214" s="152"/>
      <c r="N214" s="114" t="s">
        <v>596</v>
      </c>
      <c r="O214" s="118">
        <v>9.1999999999999993</v>
      </c>
      <c r="P214" s="118">
        <v>5.7</v>
      </c>
      <c r="Q214" s="119">
        <f t="shared" si="3"/>
        <v>10.55</v>
      </c>
      <c r="R214" s="122" t="s">
        <v>597</v>
      </c>
      <c r="S214" s="121" t="s">
        <v>3934</v>
      </c>
      <c r="T214" s="122">
        <v>10.55</v>
      </c>
      <c r="U214" s="122" t="s">
        <v>624</v>
      </c>
    </row>
    <row r="215" spans="7:21" s="145" customFormat="1" hidden="1">
      <c r="G215" s="152"/>
      <c r="N215" s="114" t="s">
        <v>598</v>
      </c>
      <c r="O215" s="118">
        <v>12.1</v>
      </c>
      <c r="P215" s="118">
        <v>2.5</v>
      </c>
      <c r="Q215" s="119">
        <f t="shared" si="3"/>
        <v>10.3</v>
      </c>
      <c r="R215" s="122" t="s">
        <v>599</v>
      </c>
      <c r="S215" s="121" t="s">
        <v>3935</v>
      </c>
      <c r="T215" s="122">
        <v>10.3</v>
      </c>
      <c r="U215" s="122" t="s">
        <v>4440</v>
      </c>
    </row>
    <row r="216" spans="7:21" s="145" customFormat="1" hidden="1">
      <c r="G216" s="152"/>
      <c r="N216" s="114" t="s">
        <v>600</v>
      </c>
      <c r="O216" s="118">
        <v>31.2</v>
      </c>
      <c r="P216" s="118">
        <v>0</v>
      </c>
      <c r="Q216" s="119">
        <f t="shared" si="3"/>
        <v>11.45</v>
      </c>
      <c r="R216" s="122" t="s">
        <v>404</v>
      </c>
      <c r="S216" s="121" t="s">
        <v>3936</v>
      </c>
      <c r="T216" s="122">
        <v>11.45</v>
      </c>
      <c r="U216" s="122" t="s">
        <v>4356</v>
      </c>
    </row>
    <row r="217" spans="7:21" s="145" customFormat="1" hidden="1">
      <c r="G217" s="152"/>
      <c r="N217" s="114" t="s">
        <v>601</v>
      </c>
      <c r="O217" s="118">
        <v>29.5</v>
      </c>
      <c r="P217" s="118">
        <v>0</v>
      </c>
      <c r="Q217" s="119">
        <f t="shared" si="3"/>
        <v>12.73</v>
      </c>
      <c r="R217" s="122" t="s">
        <v>602</v>
      </c>
      <c r="S217" s="121" t="s">
        <v>3937</v>
      </c>
      <c r="T217" s="122">
        <v>12.73</v>
      </c>
      <c r="U217" s="122" t="s">
        <v>1118</v>
      </c>
    </row>
    <row r="218" spans="7:21" s="145" customFormat="1" hidden="1">
      <c r="G218" s="152"/>
      <c r="N218" s="114" t="s">
        <v>603</v>
      </c>
      <c r="O218" s="118">
        <v>28.4</v>
      </c>
      <c r="P218" s="118">
        <v>0</v>
      </c>
      <c r="Q218" s="119">
        <f t="shared" si="3"/>
        <v>12.3</v>
      </c>
      <c r="R218" s="122" t="s">
        <v>604</v>
      </c>
      <c r="S218" s="121" t="s">
        <v>3724</v>
      </c>
      <c r="T218" s="120">
        <v>12.3</v>
      </c>
      <c r="U218" s="120" t="s">
        <v>532</v>
      </c>
    </row>
    <row r="219" spans="7:21" s="145" customFormat="1" hidden="1">
      <c r="G219" s="152"/>
      <c r="N219" s="114" t="s">
        <v>605</v>
      </c>
      <c r="O219" s="118">
        <v>30.9</v>
      </c>
      <c r="P219" s="118">
        <v>0</v>
      </c>
      <c r="Q219" s="119">
        <f t="shared" si="3"/>
        <v>13.81</v>
      </c>
      <c r="R219" s="122" t="s">
        <v>606</v>
      </c>
      <c r="S219" s="121" t="s">
        <v>3725</v>
      </c>
      <c r="T219" s="122">
        <v>13.81</v>
      </c>
      <c r="U219" s="122" t="s">
        <v>2893</v>
      </c>
    </row>
    <row r="220" spans="7:21" s="145" customFormat="1" hidden="1">
      <c r="G220" s="152"/>
      <c r="N220" s="114" t="s">
        <v>607</v>
      </c>
      <c r="O220" s="118">
        <v>27.5</v>
      </c>
      <c r="P220" s="118">
        <v>0</v>
      </c>
      <c r="Q220" s="119">
        <f t="shared" si="3"/>
        <v>11.1</v>
      </c>
      <c r="R220" s="122" t="s">
        <v>604</v>
      </c>
      <c r="S220" s="121" t="s">
        <v>4422</v>
      </c>
      <c r="T220" s="122">
        <v>11.1</v>
      </c>
      <c r="U220" s="122" t="s">
        <v>72</v>
      </c>
    </row>
    <row r="221" spans="7:21" s="145" customFormat="1" hidden="1">
      <c r="G221" s="152"/>
      <c r="N221" s="114" t="s">
        <v>480</v>
      </c>
      <c r="O221" s="118">
        <v>29.8</v>
      </c>
      <c r="P221" s="118">
        <v>0</v>
      </c>
      <c r="Q221" s="119">
        <f t="shared" si="3"/>
        <v>11.2</v>
      </c>
      <c r="R221" s="122" t="s">
        <v>332</v>
      </c>
      <c r="S221" s="121" t="s">
        <v>3726</v>
      </c>
      <c r="T221" s="122">
        <v>11.2</v>
      </c>
      <c r="U221" s="122" t="s">
        <v>556</v>
      </c>
    </row>
    <row r="222" spans="7:21" s="145" customFormat="1" hidden="1">
      <c r="G222" s="152"/>
      <c r="N222" s="114" t="s">
        <v>611</v>
      </c>
      <c r="O222" s="118">
        <v>31</v>
      </c>
      <c r="P222" s="118">
        <v>0</v>
      </c>
      <c r="Q222" s="119">
        <f t="shared" si="3"/>
        <v>11.98</v>
      </c>
      <c r="R222" s="122" t="s">
        <v>217</v>
      </c>
      <c r="S222" s="121" t="s">
        <v>3727</v>
      </c>
      <c r="T222" s="122">
        <v>11.98</v>
      </c>
      <c r="U222" s="122" t="s">
        <v>553</v>
      </c>
    </row>
    <row r="223" spans="7:21" s="145" customFormat="1" hidden="1">
      <c r="G223" s="152"/>
      <c r="N223" s="114" t="s">
        <v>481</v>
      </c>
      <c r="O223" s="118">
        <v>22</v>
      </c>
      <c r="P223" s="118">
        <v>0</v>
      </c>
      <c r="Q223" s="119">
        <f t="shared" si="3"/>
        <v>12.18</v>
      </c>
      <c r="R223" s="122" t="s">
        <v>223</v>
      </c>
      <c r="S223" s="121" t="s">
        <v>3728</v>
      </c>
      <c r="T223" s="122">
        <v>12.18</v>
      </c>
      <c r="U223" s="122" t="s">
        <v>2428</v>
      </c>
    </row>
    <row r="224" spans="7:21" s="145" customFormat="1" hidden="1">
      <c r="G224" s="152"/>
      <c r="N224" s="114" t="s">
        <v>482</v>
      </c>
      <c r="O224" s="118">
        <v>20.7</v>
      </c>
      <c r="P224" s="118">
        <v>0</v>
      </c>
      <c r="Q224" s="119">
        <f t="shared" si="3"/>
        <v>9.3000000000000007</v>
      </c>
      <c r="R224" s="122" t="s">
        <v>483</v>
      </c>
      <c r="S224" s="121" t="s">
        <v>3729</v>
      </c>
      <c r="T224" s="122">
        <v>9.3000000000000007</v>
      </c>
      <c r="U224" s="122" t="s">
        <v>32</v>
      </c>
    </row>
    <row r="225" spans="7:21" s="145" customFormat="1" hidden="1">
      <c r="G225" s="152"/>
      <c r="N225" s="114" t="s">
        <v>622</v>
      </c>
      <c r="O225" s="118">
        <v>32.299999999999997</v>
      </c>
      <c r="P225" s="118">
        <v>0</v>
      </c>
      <c r="Q225" s="119">
        <f t="shared" si="3"/>
        <v>9.35</v>
      </c>
      <c r="R225" s="122" t="s">
        <v>240</v>
      </c>
      <c r="S225" s="121" t="s">
        <v>3730</v>
      </c>
      <c r="T225" s="122">
        <v>9.35</v>
      </c>
      <c r="U225" s="122" t="s">
        <v>3790</v>
      </c>
    </row>
    <row r="226" spans="7:21" s="145" customFormat="1" hidden="1">
      <c r="G226" s="152"/>
      <c r="N226" s="114" t="s">
        <v>623</v>
      </c>
      <c r="O226" s="118">
        <v>29.7</v>
      </c>
      <c r="P226" s="118">
        <v>0</v>
      </c>
      <c r="Q226" s="119">
        <f t="shared" si="3"/>
        <v>13.58</v>
      </c>
      <c r="R226" s="122" t="s">
        <v>624</v>
      </c>
      <c r="S226" s="121" t="s">
        <v>3731</v>
      </c>
      <c r="T226" s="122">
        <v>13.58</v>
      </c>
      <c r="U226" s="122" t="s">
        <v>3048</v>
      </c>
    </row>
    <row r="227" spans="7:21" s="145" customFormat="1" hidden="1">
      <c r="G227" s="152"/>
      <c r="N227" s="114" t="s">
        <v>625</v>
      </c>
      <c r="O227" s="118">
        <v>34</v>
      </c>
      <c r="P227" s="118">
        <v>0</v>
      </c>
      <c r="Q227" s="119">
        <f t="shared" si="3"/>
        <v>10.71</v>
      </c>
      <c r="R227" s="122" t="s">
        <v>217</v>
      </c>
      <c r="S227" s="121" t="s">
        <v>4039</v>
      </c>
      <c r="T227" s="122">
        <v>10.71</v>
      </c>
      <c r="U227" s="122" t="s">
        <v>3791</v>
      </c>
    </row>
    <row r="228" spans="7:21" s="145" customFormat="1" hidden="1">
      <c r="G228" s="152"/>
      <c r="N228" s="114" t="s">
        <v>626</v>
      </c>
      <c r="O228" s="118">
        <v>31</v>
      </c>
      <c r="P228" s="118">
        <v>0</v>
      </c>
      <c r="Q228" s="119">
        <f t="shared" si="3"/>
        <v>8.74</v>
      </c>
      <c r="R228" s="122" t="s">
        <v>624</v>
      </c>
      <c r="S228" s="121" t="s">
        <v>3732</v>
      </c>
      <c r="T228" s="122">
        <v>8.74</v>
      </c>
      <c r="U228" s="122" t="s">
        <v>1576</v>
      </c>
    </row>
    <row r="229" spans="7:21" s="145" customFormat="1" hidden="1">
      <c r="G229" s="152"/>
      <c r="N229" s="114" t="s">
        <v>491</v>
      </c>
      <c r="O229" s="118">
        <v>23.8</v>
      </c>
      <c r="P229" s="118">
        <v>0</v>
      </c>
      <c r="Q229" s="119">
        <f t="shared" si="3"/>
        <v>10.78</v>
      </c>
      <c r="R229" s="122" t="s">
        <v>283</v>
      </c>
      <c r="S229" s="121" t="s">
        <v>3785</v>
      </c>
      <c r="T229" s="122">
        <v>10.78</v>
      </c>
      <c r="U229" s="122" t="s">
        <v>3463</v>
      </c>
    </row>
    <row r="230" spans="7:21" s="145" customFormat="1" hidden="1">
      <c r="G230" s="152"/>
      <c r="N230" s="114" t="s">
        <v>492</v>
      </c>
      <c r="O230" s="118">
        <v>20.399999999999999</v>
      </c>
      <c r="P230" s="118">
        <v>0</v>
      </c>
      <c r="Q230" s="119">
        <f t="shared" si="3"/>
        <v>11.5</v>
      </c>
      <c r="R230" s="122" t="s">
        <v>493</v>
      </c>
      <c r="S230" s="121" t="s">
        <v>4402</v>
      </c>
      <c r="T230" s="122">
        <v>11.5</v>
      </c>
      <c r="U230" s="122" t="s">
        <v>666</v>
      </c>
    </row>
    <row r="231" spans="7:21" s="145" customFormat="1" hidden="1">
      <c r="G231" s="152"/>
      <c r="N231" s="114" t="s">
        <v>373</v>
      </c>
      <c r="O231" s="118">
        <v>30.4</v>
      </c>
      <c r="P231" s="118">
        <v>0</v>
      </c>
      <c r="Q231" s="119">
        <f t="shared" si="3"/>
        <v>10.11</v>
      </c>
      <c r="R231" s="122" t="s">
        <v>217</v>
      </c>
      <c r="S231" s="121" t="s">
        <v>4121</v>
      </c>
      <c r="T231" s="122">
        <v>10.11</v>
      </c>
      <c r="U231" s="122" t="s">
        <v>793</v>
      </c>
    </row>
    <row r="232" spans="7:21" s="145" customFormat="1" hidden="1">
      <c r="G232" s="152"/>
      <c r="N232" s="114" t="s">
        <v>374</v>
      </c>
      <c r="O232" s="118">
        <v>27.9</v>
      </c>
      <c r="P232" s="118">
        <v>0</v>
      </c>
      <c r="Q232" s="119">
        <f t="shared" si="3"/>
        <v>3.81</v>
      </c>
      <c r="R232" s="122" t="s">
        <v>221</v>
      </c>
      <c r="S232" s="121" t="s">
        <v>3939</v>
      </c>
      <c r="T232" s="122">
        <v>3.81</v>
      </c>
      <c r="U232" s="122" t="s">
        <v>3792</v>
      </c>
    </row>
    <row r="233" spans="7:21" s="145" customFormat="1" hidden="1">
      <c r="G233" s="152"/>
      <c r="N233" s="114" t="s">
        <v>375</v>
      </c>
      <c r="O233" s="118">
        <v>19.2</v>
      </c>
      <c r="P233" s="118">
        <v>0</v>
      </c>
      <c r="Q233" s="119">
        <f t="shared" si="3"/>
        <v>5.31</v>
      </c>
      <c r="R233" s="122" t="s">
        <v>217</v>
      </c>
      <c r="S233" s="121" t="s">
        <v>4265</v>
      </c>
      <c r="T233" s="122">
        <v>5.31</v>
      </c>
      <c r="U233" s="122" t="s">
        <v>3793</v>
      </c>
    </row>
    <row r="234" spans="7:21" s="145" customFormat="1" hidden="1">
      <c r="G234" s="152"/>
      <c r="N234" s="114" t="s">
        <v>244</v>
      </c>
      <c r="O234" s="118">
        <v>16.3</v>
      </c>
      <c r="P234" s="118">
        <v>0</v>
      </c>
      <c r="Q234" s="119">
        <f t="shared" si="3"/>
        <v>10.63</v>
      </c>
      <c r="R234" s="122" t="s">
        <v>245</v>
      </c>
      <c r="S234" s="121" t="s">
        <v>3940</v>
      </c>
      <c r="T234" s="122">
        <v>10.63</v>
      </c>
      <c r="U234" s="122" t="s">
        <v>1248</v>
      </c>
    </row>
    <row r="235" spans="7:21" s="145" customFormat="1" hidden="1">
      <c r="G235" s="152"/>
      <c r="N235" s="114" t="s">
        <v>122</v>
      </c>
      <c r="O235" s="118">
        <v>32.4</v>
      </c>
      <c r="P235" s="118">
        <v>0</v>
      </c>
      <c r="Q235" s="119">
        <f t="shared" si="3"/>
        <v>12.2</v>
      </c>
      <c r="R235" s="122" t="s">
        <v>369</v>
      </c>
      <c r="S235" s="121" t="s">
        <v>4559</v>
      </c>
      <c r="T235" s="122">
        <v>12.2</v>
      </c>
      <c r="U235" s="122" t="s">
        <v>1574</v>
      </c>
    </row>
    <row r="236" spans="7:21" s="145" customFormat="1" hidden="1">
      <c r="G236" s="152"/>
      <c r="N236" s="114" t="s">
        <v>123</v>
      </c>
      <c r="O236" s="118">
        <v>29.8</v>
      </c>
      <c r="P236" s="118">
        <v>0</v>
      </c>
      <c r="Q236" s="119">
        <f t="shared" si="3"/>
        <v>10.26</v>
      </c>
      <c r="R236" s="122" t="s">
        <v>624</v>
      </c>
      <c r="S236" s="121" t="s">
        <v>3941</v>
      </c>
      <c r="T236" s="122">
        <v>10.26</v>
      </c>
      <c r="U236" s="122" t="s">
        <v>3794</v>
      </c>
    </row>
    <row r="237" spans="7:21" s="145" customFormat="1" hidden="1">
      <c r="G237" s="152"/>
      <c r="N237" s="114" t="s">
        <v>124</v>
      </c>
      <c r="O237" s="118">
        <v>28.8</v>
      </c>
      <c r="P237" s="118">
        <v>0</v>
      </c>
      <c r="Q237" s="119">
        <f t="shared" si="3"/>
        <v>11.8</v>
      </c>
      <c r="R237" s="122" t="s">
        <v>532</v>
      </c>
      <c r="S237" s="121" t="s">
        <v>4417</v>
      </c>
      <c r="T237" s="122">
        <v>11.8</v>
      </c>
      <c r="U237" s="122" t="s">
        <v>514</v>
      </c>
    </row>
    <row r="238" spans="7:21" s="145" customFormat="1" hidden="1">
      <c r="G238" s="152"/>
      <c r="N238" s="114" t="s">
        <v>249</v>
      </c>
      <c r="O238" s="118">
        <v>26.8</v>
      </c>
      <c r="P238" s="118">
        <v>0</v>
      </c>
      <c r="Q238" s="119">
        <f t="shared" si="3"/>
        <v>12.69</v>
      </c>
      <c r="R238" s="122" t="s">
        <v>74</v>
      </c>
      <c r="S238" s="121" t="s">
        <v>3941</v>
      </c>
      <c r="T238" s="122">
        <v>12.69</v>
      </c>
      <c r="U238" s="122" t="s">
        <v>3189</v>
      </c>
    </row>
    <row r="239" spans="7:21" s="145" customFormat="1" hidden="1">
      <c r="G239" s="152"/>
      <c r="N239" s="114" t="s">
        <v>253</v>
      </c>
      <c r="O239" s="118">
        <v>31.5</v>
      </c>
      <c r="P239" s="118">
        <v>0</v>
      </c>
      <c r="Q239" s="119">
        <f t="shared" si="3"/>
        <v>12.9</v>
      </c>
      <c r="R239" s="122" t="s">
        <v>254</v>
      </c>
      <c r="S239" s="121" t="s">
        <v>3942</v>
      </c>
      <c r="T239" s="122">
        <v>12.9</v>
      </c>
      <c r="U239" s="122" t="s">
        <v>452</v>
      </c>
    </row>
    <row r="240" spans="7:21" s="145" customFormat="1" hidden="1">
      <c r="G240" s="152"/>
      <c r="N240" s="114" t="s">
        <v>389</v>
      </c>
      <c r="O240" s="118">
        <v>29.6</v>
      </c>
      <c r="P240" s="118">
        <v>0</v>
      </c>
      <c r="Q240" s="119">
        <f t="shared" si="3"/>
        <v>11.98</v>
      </c>
      <c r="R240" s="122" t="s">
        <v>129</v>
      </c>
      <c r="S240" s="121" t="s">
        <v>4402</v>
      </c>
      <c r="T240" s="122">
        <v>11.98</v>
      </c>
      <c r="U240" s="122" t="s">
        <v>3054</v>
      </c>
    </row>
    <row r="241" spans="7:21" s="145" customFormat="1" hidden="1">
      <c r="G241" s="152"/>
      <c r="N241" s="114" t="s">
        <v>390</v>
      </c>
      <c r="O241" s="118">
        <v>26.6</v>
      </c>
      <c r="P241" s="118">
        <v>0</v>
      </c>
      <c r="Q241" s="119">
        <f t="shared" si="3"/>
        <v>10.96</v>
      </c>
      <c r="R241" s="122" t="s">
        <v>532</v>
      </c>
      <c r="S241" s="121" t="s">
        <v>3936</v>
      </c>
      <c r="T241" s="122">
        <v>10.96</v>
      </c>
      <c r="U241" s="122" t="s">
        <v>2160</v>
      </c>
    </row>
    <row r="242" spans="7:21" s="145" customFormat="1" hidden="1">
      <c r="G242" s="152"/>
      <c r="N242" s="114" t="s">
        <v>391</v>
      </c>
      <c r="O242" s="118">
        <v>24.8</v>
      </c>
      <c r="P242" s="118">
        <v>0</v>
      </c>
      <c r="Q242" s="119">
        <f t="shared" si="3"/>
        <v>11.15</v>
      </c>
      <c r="R242" s="122" t="s">
        <v>624</v>
      </c>
      <c r="S242" s="121" t="s">
        <v>4422</v>
      </c>
      <c r="T242" s="122">
        <v>11.15</v>
      </c>
      <c r="U242" s="122" t="s">
        <v>532</v>
      </c>
    </row>
    <row r="243" spans="7:21" s="145" customFormat="1" hidden="1">
      <c r="G243" s="152"/>
      <c r="N243" s="114" t="s">
        <v>513</v>
      </c>
      <c r="O243" s="118">
        <v>26.4</v>
      </c>
      <c r="P243" s="118">
        <v>0</v>
      </c>
      <c r="Q243" s="119">
        <f t="shared" si="3"/>
        <v>9.66</v>
      </c>
      <c r="R243" s="122" t="s">
        <v>514</v>
      </c>
      <c r="S243" s="121" t="s">
        <v>3943</v>
      </c>
      <c r="T243" s="122">
        <v>9.66</v>
      </c>
      <c r="U243" s="122" t="s">
        <v>2747</v>
      </c>
    </row>
    <row r="244" spans="7:21" s="145" customFormat="1" hidden="1">
      <c r="G244" s="152"/>
      <c r="N244" s="114" t="s">
        <v>393</v>
      </c>
      <c r="O244" s="118">
        <v>25.1</v>
      </c>
      <c r="P244" s="118">
        <v>0</v>
      </c>
      <c r="Q244" s="119">
        <f t="shared" si="3"/>
        <v>11.5</v>
      </c>
      <c r="R244" s="122" t="s">
        <v>394</v>
      </c>
      <c r="S244" s="121" t="s">
        <v>3944</v>
      </c>
      <c r="T244" s="122">
        <v>11.5</v>
      </c>
      <c r="U244" s="122" t="s">
        <v>514</v>
      </c>
    </row>
    <row r="245" spans="7:21" s="145" customFormat="1" hidden="1">
      <c r="G245" s="152"/>
      <c r="N245" s="114" t="s">
        <v>395</v>
      </c>
      <c r="O245" s="118">
        <v>33.9</v>
      </c>
      <c r="P245" s="118">
        <v>0</v>
      </c>
      <c r="Q245" s="119">
        <f t="shared" si="3"/>
        <v>10.39</v>
      </c>
      <c r="R245" s="122" t="s">
        <v>556</v>
      </c>
      <c r="S245" s="121" t="s">
        <v>3917</v>
      </c>
      <c r="T245" s="122">
        <v>10.39</v>
      </c>
      <c r="U245" s="122" t="s">
        <v>1111</v>
      </c>
    </row>
    <row r="246" spans="7:21" s="145" customFormat="1" hidden="1">
      <c r="G246" s="152"/>
      <c r="N246" s="114" t="s">
        <v>396</v>
      </c>
      <c r="O246" s="118">
        <v>31.8</v>
      </c>
      <c r="P246" s="118">
        <v>0</v>
      </c>
      <c r="Q246" s="119">
        <f t="shared" si="3"/>
        <v>4.67</v>
      </c>
      <c r="R246" s="122" t="s">
        <v>397</v>
      </c>
      <c r="S246" s="121" t="s">
        <v>4423</v>
      </c>
      <c r="T246" s="122">
        <v>4.67</v>
      </c>
      <c r="U246" s="122" t="s">
        <v>1324</v>
      </c>
    </row>
    <row r="247" spans="7:21" s="145" customFormat="1" hidden="1">
      <c r="G247" s="152"/>
      <c r="N247" s="114" t="s">
        <v>398</v>
      </c>
      <c r="O247" s="118">
        <v>23.5</v>
      </c>
      <c r="P247" s="118">
        <v>0</v>
      </c>
      <c r="Q247" s="119">
        <f t="shared" si="3"/>
        <v>8.6</v>
      </c>
      <c r="R247" s="122" t="s">
        <v>332</v>
      </c>
      <c r="S247" s="121" t="s">
        <v>4418</v>
      </c>
      <c r="T247" s="122">
        <v>8.6</v>
      </c>
      <c r="U247" s="122" t="s">
        <v>394</v>
      </c>
    </row>
    <row r="248" spans="7:21" s="145" customFormat="1" hidden="1">
      <c r="G248" s="152"/>
      <c r="N248" s="114" t="s">
        <v>399</v>
      </c>
      <c r="O248" s="118">
        <v>21.6</v>
      </c>
      <c r="P248" s="118">
        <v>0</v>
      </c>
      <c r="Q248" s="119">
        <f t="shared" si="3"/>
        <v>12.86</v>
      </c>
      <c r="R248" s="122" t="s">
        <v>624</v>
      </c>
      <c r="S248" s="121" t="s">
        <v>3945</v>
      </c>
      <c r="T248" s="122">
        <v>12.86</v>
      </c>
      <c r="U248" s="122" t="s">
        <v>3629</v>
      </c>
    </row>
    <row r="249" spans="7:21" s="145" customFormat="1" hidden="1">
      <c r="G249" s="152"/>
      <c r="N249" s="114" t="s">
        <v>402</v>
      </c>
      <c r="O249" s="118">
        <v>29.7</v>
      </c>
      <c r="P249" s="118">
        <v>0</v>
      </c>
      <c r="Q249" s="119">
        <f t="shared" si="3"/>
        <v>12.1</v>
      </c>
      <c r="R249" s="122" t="s">
        <v>403</v>
      </c>
      <c r="S249" s="121" t="s">
        <v>3946</v>
      </c>
      <c r="T249" s="122">
        <v>12.1</v>
      </c>
      <c r="U249" s="122" t="s">
        <v>254</v>
      </c>
    </row>
    <row r="250" spans="7:21" s="145" customFormat="1" hidden="1">
      <c r="G250" s="152"/>
      <c r="N250" s="114" t="s">
        <v>526</v>
      </c>
      <c r="O250" s="118">
        <v>26.9</v>
      </c>
      <c r="P250" s="118">
        <v>0</v>
      </c>
      <c r="Q250" s="119">
        <f t="shared" si="3"/>
        <v>6.1</v>
      </c>
      <c r="R250" s="122" t="s">
        <v>483</v>
      </c>
      <c r="S250" s="121" t="s">
        <v>3733</v>
      </c>
      <c r="T250" s="122">
        <v>6.1</v>
      </c>
      <c r="U250" s="122" t="s">
        <v>405</v>
      </c>
    </row>
    <row r="251" spans="7:21" s="145" customFormat="1" hidden="1">
      <c r="G251" s="152"/>
      <c r="N251" s="114" t="s">
        <v>527</v>
      </c>
      <c r="O251" s="118">
        <v>35.1</v>
      </c>
      <c r="P251" s="118">
        <v>0</v>
      </c>
      <c r="Q251" s="119">
        <f t="shared" si="3"/>
        <v>10.9</v>
      </c>
      <c r="R251" s="122" t="s">
        <v>404</v>
      </c>
      <c r="S251" s="121" t="s">
        <v>3734</v>
      </c>
      <c r="T251" s="122">
        <v>10.9</v>
      </c>
      <c r="U251" s="122" t="s">
        <v>240</v>
      </c>
    </row>
    <row r="252" spans="7:21" s="145" customFormat="1" hidden="1">
      <c r="G252" s="152"/>
      <c r="N252" s="114" t="s">
        <v>528</v>
      </c>
      <c r="O252" s="118">
        <v>34</v>
      </c>
      <c r="P252" s="118">
        <v>0</v>
      </c>
      <c r="Q252" s="119">
        <f t="shared" si="3"/>
        <v>10.5</v>
      </c>
      <c r="R252" s="122" t="s">
        <v>532</v>
      </c>
      <c r="S252" s="121" t="s">
        <v>4136</v>
      </c>
      <c r="T252" s="122">
        <v>10.5</v>
      </c>
      <c r="U252" s="122" t="s">
        <v>3537</v>
      </c>
    </row>
    <row r="253" spans="7:21" s="145" customFormat="1" hidden="1">
      <c r="G253" s="152"/>
      <c r="N253" s="114" t="s">
        <v>660</v>
      </c>
      <c r="O253" s="118">
        <v>22.6</v>
      </c>
      <c r="P253" s="118">
        <v>0</v>
      </c>
      <c r="Q253" s="119">
        <f t="shared" si="3"/>
        <v>5.9</v>
      </c>
      <c r="R253" s="122" t="s">
        <v>661</v>
      </c>
      <c r="S253" s="121" t="s">
        <v>3934</v>
      </c>
      <c r="T253" s="122">
        <v>5.9</v>
      </c>
      <c r="U253" s="122" t="s">
        <v>405</v>
      </c>
    </row>
    <row r="254" spans="7:21" s="145" customFormat="1" hidden="1">
      <c r="G254" s="152"/>
      <c r="N254" s="114" t="s">
        <v>662</v>
      </c>
      <c r="O254" s="118">
        <v>22.1</v>
      </c>
      <c r="P254" s="118">
        <v>0</v>
      </c>
      <c r="Q254" s="119">
        <f t="shared" si="3"/>
        <v>3.4</v>
      </c>
      <c r="R254" s="122" t="s">
        <v>663</v>
      </c>
      <c r="S254" s="121" t="s">
        <v>3735</v>
      </c>
      <c r="T254" s="122">
        <v>3.4</v>
      </c>
      <c r="U254" s="122" t="s">
        <v>991</v>
      </c>
    </row>
    <row r="255" spans="7:21" s="145" customFormat="1" hidden="1">
      <c r="G255" s="152"/>
      <c r="N255" s="114" t="s">
        <v>664</v>
      </c>
      <c r="O255" s="118">
        <v>32</v>
      </c>
      <c r="P255" s="118">
        <v>0</v>
      </c>
      <c r="Q255" s="119">
        <f t="shared" si="3"/>
        <v>8.7899999999999991</v>
      </c>
      <c r="R255" s="122" t="s">
        <v>285</v>
      </c>
      <c r="S255" s="121" t="s">
        <v>3736</v>
      </c>
      <c r="T255" s="122">
        <v>8.7899999999999991</v>
      </c>
      <c r="U255" s="122" t="s">
        <v>461</v>
      </c>
    </row>
    <row r="256" spans="7:21" s="145" customFormat="1" hidden="1">
      <c r="G256" s="152"/>
      <c r="N256" s="114" t="s">
        <v>665</v>
      </c>
      <c r="O256" s="118">
        <v>29.2</v>
      </c>
      <c r="P256" s="118">
        <v>0</v>
      </c>
      <c r="Q256" s="119">
        <f t="shared" si="3"/>
        <v>10.29</v>
      </c>
      <c r="R256" s="122" t="s">
        <v>666</v>
      </c>
      <c r="S256" s="121" t="s">
        <v>3937</v>
      </c>
      <c r="T256" s="122">
        <v>10.29</v>
      </c>
      <c r="U256" s="122" t="s">
        <v>725</v>
      </c>
    </row>
    <row r="257" spans="7:21" s="145" customFormat="1" hidden="1">
      <c r="G257" s="152"/>
      <c r="N257" s="114" t="s">
        <v>667</v>
      </c>
      <c r="O257" s="118">
        <v>11.8</v>
      </c>
      <c r="P257" s="118">
        <v>6.1</v>
      </c>
      <c r="Q257" s="119">
        <f t="shared" si="3"/>
        <v>11.3</v>
      </c>
      <c r="R257" s="122" t="s">
        <v>668</v>
      </c>
      <c r="S257" s="121" t="s">
        <v>4145</v>
      </c>
      <c r="T257" s="122">
        <v>11.3</v>
      </c>
      <c r="U257" s="122" t="s">
        <v>663</v>
      </c>
    </row>
    <row r="258" spans="7:21" s="145" customFormat="1" hidden="1">
      <c r="G258" s="152"/>
      <c r="N258" s="114" t="s">
        <v>669</v>
      </c>
      <c r="O258" s="118">
        <v>35</v>
      </c>
      <c r="P258" s="118">
        <v>0</v>
      </c>
      <c r="Q258" s="119">
        <f t="shared" si="3"/>
        <v>10.119999999999999</v>
      </c>
      <c r="R258" s="122" t="s">
        <v>670</v>
      </c>
      <c r="S258" s="121" t="s">
        <v>3737</v>
      </c>
      <c r="T258" s="122">
        <v>10.119999999999999</v>
      </c>
      <c r="U258" s="122" t="s">
        <v>3795</v>
      </c>
    </row>
    <row r="259" spans="7:21" s="145" customFormat="1" hidden="1">
      <c r="G259" s="152"/>
      <c r="N259" s="114" t="s">
        <v>671</v>
      </c>
      <c r="O259" s="118">
        <v>32.1</v>
      </c>
      <c r="P259" s="118">
        <v>0</v>
      </c>
      <c r="Q259" s="119">
        <f t="shared" si="3"/>
        <v>9.06</v>
      </c>
      <c r="R259" s="122" t="s">
        <v>221</v>
      </c>
      <c r="S259" s="121" t="s">
        <v>3724</v>
      </c>
      <c r="T259" s="122">
        <v>9.06</v>
      </c>
      <c r="U259" s="122" t="s">
        <v>1682</v>
      </c>
    </row>
    <row r="260" spans="7:21" s="145" customFormat="1" hidden="1">
      <c r="G260" s="152"/>
      <c r="N260" s="114" t="s">
        <v>542</v>
      </c>
      <c r="O260" s="118">
        <v>23</v>
      </c>
      <c r="P260" s="118">
        <v>0</v>
      </c>
      <c r="Q260" s="119">
        <f t="shared" ref="Q260:Q323" si="4">SUM(T260:U260)</f>
        <v>10.3</v>
      </c>
      <c r="R260" s="122" t="s">
        <v>543</v>
      </c>
      <c r="S260" s="121" t="s">
        <v>4042</v>
      </c>
      <c r="T260" s="122">
        <v>10.3</v>
      </c>
      <c r="U260" s="122" t="s">
        <v>371</v>
      </c>
    </row>
    <row r="261" spans="7:21" s="145" customFormat="1" hidden="1">
      <c r="G261" s="152"/>
      <c r="N261" s="114" t="s">
        <v>545</v>
      </c>
      <c r="O261" s="118">
        <v>20.399999999999999</v>
      </c>
      <c r="P261" s="118">
        <v>0</v>
      </c>
      <c r="Q261" s="119">
        <f t="shared" si="4"/>
        <v>10.09</v>
      </c>
      <c r="R261" s="122" t="s">
        <v>546</v>
      </c>
      <c r="S261" s="121" t="s">
        <v>3738</v>
      </c>
      <c r="T261" s="122">
        <v>10.09</v>
      </c>
      <c r="U261" s="122" t="s">
        <v>1958</v>
      </c>
    </row>
    <row r="262" spans="7:21" s="145" customFormat="1" hidden="1">
      <c r="G262" s="152"/>
      <c r="N262" s="114" t="s">
        <v>547</v>
      </c>
      <c r="O262" s="118">
        <v>32.200000000000003</v>
      </c>
      <c r="P262" s="118">
        <v>0</v>
      </c>
      <c r="Q262" s="119">
        <f t="shared" si="4"/>
        <v>8.19</v>
      </c>
      <c r="R262" s="122" t="s">
        <v>548</v>
      </c>
      <c r="S262" s="121" t="s">
        <v>4128</v>
      </c>
      <c r="T262" s="122">
        <v>8.19</v>
      </c>
      <c r="U262" s="122" t="s">
        <v>3796</v>
      </c>
    </row>
    <row r="263" spans="7:21" s="145" customFormat="1" hidden="1">
      <c r="G263" s="152"/>
      <c r="N263" s="114" t="s">
        <v>549</v>
      </c>
      <c r="O263" s="118">
        <v>29.9</v>
      </c>
      <c r="P263" s="118">
        <v>0</v>
      </c>
      <c r="Q263" s="119">
        <f t="shared" si="4"/>
        <v>10.199999999999999</v>
      </c>
      <c r="R263" s="122" t="s">
        <v>534</v>
      </c>
      <c r="S263" s="121" t="s">
        <v>3949</v>
      </c>
      <c r="T263" s="122">
        <v>10.199999999999999</v>
      </c>
      <c r="U263" s="122" t="s">
        <v>371</v>
      </c>
    </row>
    <row r="264" spans="7:21" s="145" customFormat="1" hidden="1">
      <c r="G264" s="152"/>
      <c r="N264" s="114" t="s">
        <v>679</v>
      </c>
      <c r="O264" s="118">
        <v>36.200000000000003</v>
      </c>
      <c r="P264" s="118">
        <v>0</v>
      </c>
      <c r="Q264" s="119">
        <f t="shared" si="4"/>
        <v>8.31</v>
      </c>
      <c r="R264" s="122" t="s">
        <v>663</v>
      </c>
      <c r="S264" s="121" t="s">
        <v>4279</v>
      </c>
      <c r="T264" s="122">
        <v>8.31</v>
      </c>
      <c r="U264" s="122" t="s">
        <v>1996</v>
      </c>
    </row>
    <row r="265" spans="7:21" s="145" customFormat="1" hidden="1">
      <c r="G265" s="152"/>
      <c r="N265" s="114" t="s">
        <v>680</v>
      </c>
      <c r="O265" s="118">
        <v>32.799999999999997</v>
      </c>
      <c r="P265" s="118">
        <v>0</v>
      </c>
      <c r="Q265" s="119">
        <f t="shared" si="4"/>
        <v>11.76</v>
      </c>
      <c r="R265" s="122" t="s">
        <v>681</v>
      </c>
      <c r="S265" s="121" t="s">
        <v>3950</v>
      </c>
      <c r="T265" s="122">
        <v>11.76</v>
      </c>
      <c r="U265" s="122" t="s">
        <v>1754</v>
      </c>
    </row>
    <row r="266" spans="7:21" s="145" customFormat="1" hidden="1">
      <c r="G266" s="152"/>
      <c r="N266" s="114" t="s">
        <v>682</v>
      </c>
      <c r="O266" s="118">
        <v>0.3</v>
      </c>
      <c r="P266" s="118">
        <v>2.2000000000000002</v>
      </c>
      <c r="Q266" s="119">
        <f t="shared" si="4"/>
        <v>11.74</v>
      </c>
      <c r="R266" s="120" t="s">
        <v>30</v>
      </c>
      <c r="S266" s="121" t="s">
        <v>3951</v>
      </c>
      <c r="T266" s="122">
        <v>11.74</v>
      </c>
      <c r="U266" s="122" t="s">
        <v>670</v>
      </c>
    </row>
    <row r="267" spans="7:21" s="145" customFormat="1" hidden="1">
      <c r="G267" s="152"/>
      <c r="N267" s="114" t="s">
        <v>683</v>
      </c>
      <c r="O267" s="118">
        <v>0.3</v>
      </c>
      <c r="P267" s="118">
        <v>2.2000000000000002</v>
      </c>
      <c r="Q267" s="119">
        <f t="shared" si="4"/>
        <v>9.5</v>
      </c>
      <c r="R267" s="120" t="s">
        <v>30</v>
      </c>
      <c r="S267" s="121" t="s">
        <v>3952</v>
      </c>
      <c r="T267" s="122">
        <v>9.5</v>
      </c>
      <c r="U267" s="122" t="s">
        <v>602</v>
      </c>
    </row>
    <row r="268" spans="7:21" s="145" customFormat="1" hidden="1">
      <c r="G268" s="152"/>
      <c r="N268" s="114" t="s">
        <v>684</v>
      </c>
      <c r="O268" s="118">
        <v>0.3</v>
      </c>
      <c r="P268" s="118">
        <v>2.2000000000000002</v>
      </c>
      <c r="Q268" s="119">
        <f t="shared" si="4"/>
        <v>3.64</v>
      </c>
      <c r="R268" s="120" t="s">
        <v>30</v>
      </c>
      <c r="S268" s="121" t="s">
        <v>3953</v>
      </c>
      <c r="T268" s="122">
        <v>3.64</v>
      </c>
      <c r="U268" s="122" t="s">
        <v>3858</v>
      </c>
    </row>
    <row r="269" spans="7:21" s="145" customFormat="1" hidden="1">
      <c r="G269" s="152"/>
      <c r="N269" s="114" t="s">
        <v>685</v>
      </c>
      <c r="O269" s="118">
        <v>2.2999999999999998</v>
      </c>
      <c r="P269" s="118">
        <v>9.5</v>
      </c>
      <c r="Q269" s="119">
        <f t="shared" si="4"/>
        <v>9.8000000000000007</v>
      </c>
      <c r="R269" s="120" t="s">
        <v>30</v>
      </c>
      <c r="S269" s="121" t="s">
        <v>3954</v>
      </c>
      <c r="T269" s="122">
        <v>9.8000000000000007</v>
      </c>
      <c r="U269" s="122" t="s">
        <v>553</v>
      </c>
    </row>
    <row r="270" spans="7:21" s="145" customFormat="1" hidden="1">
      <c r="G270" s="152"/>
      <c r="N270" s="114" t="s">
        <v>686</v>
      </c>
      <c r="O270" s="118">
        <v>1.2</v>
      </c>
      <c r="P270" s="118">
        <v>5.6</v>
      </c>
      <c r="Q270" s="119">
        <f t="shared" si="4"/>
        <v>8.14</v>
      </c>
      <c r="R270" s="120" t="s">
        <v>30</v>
      </c>
      <c r="S270" s="121" t="s">
        <v>3955</v>
      </c>
      <c r="T270" s="122">
        <v>8.14</v>
      </c>
      <c r="U270" s="122" t="s">
        <v>4003</v>
      </c>
    </row>
    <row r="271" spans="7:21" s="145" customFormat="1" hidden="1">
      <c r="G271" s="152"/>
      <c r="N271" s="114" t="s">
        <v>560</v>
      </c>
      <c r="O271" s="118">
        <v>1.7</v>
      </c>
      <c r="P271" s="118">
        <v>7.6</v>
      </c>
      <c r="Q271" s="119">
        <f t="shared" si="4"/>
        <v>6.38</v>
      </c>
      <c r="R271" s="120" t="s">
        <v>30</v>
      </c>
      <c r="S271" s="121" t="s">
        <v>3956</v>
      </c>
      <c r="T271" s="122">
        <v>6.38</v>
      </c>
      <c r="U271" s="122" t="s">
        <v>1062</v>
      </c>
    </row>
    <row r="272" spans="7:21" s="145" customFormat="1" hidden="1">
      <c r="G272" s="152"/>
      <c r="N272" s="114" t="s">
        <v>561</v>
      </c>
      <c r="O272" s="118">
        <v>15.3</v>
      </c>
      <c r="P272" s="118">
        <v>0</v>
      </c>
      <c r="Q272" s="119">
        <f t="shared" si="4"/>
        <v>9.32</v>
      </c>
      <c r="R272" s="120" t="s">
        <v>147</v>
      </c>
      <c r="S272" s="121" t="s">
        <v>4566</v>
      </c>
      <c r="T272" s="122">
        <v>9.32</v>
      </c>
      <c r="U272" s="122" t="s">
        <v>4004</v>
      </c>
    </row>
    <row r="273" spans="7:21" s="145" customFormat="1" hidden="1">
      <c r="G273" s="152"/>
      <c r="N273" s="114" t="s">
        <v>562</v>
      </c>
      <c r="O273" s="118">
        <v>6.4</v>
      </c>
      <c r="P273" s="118">
        <v>8.6</v>
      </c>
      <c r="Q273" s="119">
        <f t="shared" si="4"/>
        <v>10.68</v>
      </c>
      <c r="R273" s="120" t="s">
        <v>147</v>
      </c>
      <c r="S273" s="121" t="s">
        <v>3957</v>
      </c>
      <c r="T273" s="122">
        <v>10.68</v>
      </c>
      <c r="U273" s="122" t="s">
        <v>3117</v>
      </c>
    </row>
    <row r="274" spans="7:21" s="145" customFormat="1" hidden="1">
      <c r="G274" s="152"/>
      <c r="N274" s="114" t="s">
        <v>434</v>
      </c>
      <c r="O274" s="118">
        <v>5.2</v>
      </c>
      <c r="P274" s="118">
        <v>56.7</v>
      </c>
      <c r="Q274" s="119">
        <f t="shared" si="4"/>
        <v>11.59</v>
      </c>
      <c r="R274" s="120" t="s">
        <v>147</v>
      </c>
      <c r="S274" s="121" t="s">
        <v>3958</v>
      </c>
      <c r="T274" s="122">
        <v>11.59</v>
      </c>
      <c r="U274" s="122" t="s">
        <v>1539</v>
      </c>
    </row>
    <row r="275" spans="7:21" s="145" customFormat="1" hidden="1">
      <c r="G275" s="152"/>
      <c r="N275" s="114" t="s">
        <v>435</v>
      </c>
      <c r="O275" s="118">
        <v>1.8</v>
      </c>
      <c r="P275" s="118">
        <v>13.4</v>
      </c>
      <c r="Q275" s="119">
        <f t="shared" si="4"/>
        <v>9.3000000000000007</v>
      </c>
      <c r="R275" s="122" t="s">
        <v>436</v>
      </c>
      <c r="S275" s="121" t="s">
        <v>4418</v>
      </c>
      <c r="T275" s="122">
        <v>9.3000000000000007</v>
      </c>
      <c r="U275" s="122" t="s">
        <v>530</v>
      </c>
    </row>
    <row r="276" spans="7:21" s="145" customFormat="1" hidden="1">
      <c r="G276" s="152"/>
      <c r="N276" s="114" t="s">
        <v>437</v>
      </c>
      <c r="O276" s="118">
        <v>2.9</v>
      </c>
      <c r="P276" s="118">
        <v>10.7</v>
      </c>
      <c r="Q276" s="119">
        <f t="shared" si="4"/>
        <v>9</v>
      </c>
      <c r="R276" s="122" t="s">
        <v>438</v>
      </c>
      <c r="S276" s="121" t="s">
        <v>4565</v>
      </c>
      <c r="T276" s="122">
        <v>9</v>
      </c>
      <c r="U276" s="122" t="s">
        <v>602</v>
      </c>
    </row>
    <row r="277" spans="7:21" s="145" customFormat="1" hidden="1">
      <c r="G277" s="152"/>
      <c r="N277" s="114" t="s">
        <v>186</v>
      </c>
      <c r="O277" s="118">
        <v>3.4</v>
      </c>
      <c r="P277" s="118">
        <v>9.6999999999999993</v>
      </c>
      <c r="Q277" s="119">
        <f t="shared" si="4"/>
        <v>8.42</v>
      </c>
      <c r="R277" s="122" t="s">
        <v>187</v>
      </c>
      <c r="S277" s="121" t="s">
        <v>3727</v>
      </c>
      <c r="T277" s="122">
        <v>8.42</v>
      </c>
      <c r="U277" s="122" t="s">
        <v>3791</v>
      </c>
    </row>
    <row r="278" spans="7:21" s="145" customFormat="1" hidden="1">
      <c r="G278" s="152"/>
      <c r="N278" s="114" t="s">
        <v>188</v>
      </c>
      <c r="O278" s="118">
        <v>3.4</v>
      </c>
      <c r="P278" s="118">
        <v>9.6999999999999993</v>
      </c>
      <c r="Q278" s="119">
        <f t="shared" si="4"/>
        <v>10</v>
      </c>
      <c r="R278" s="122" t="s">
        <v>189</v>
      </c>
      <c r="S278" s="121" t="s">
        <v>3959</v>
      </c>
      <c r="T278" s="122">
        <v>10</v>
      </c>
      <c r="U278" s="122" t="s">
        <v>514</v>
      </c>
    </row>
    <row r="279" spans="7:21" s="145" customFormat="1" hidden="1">
      <c r="G279" s="152"/>
      <c r="N279" s="114" t="s">
        <v>320</v>
      </c>
      <c r="O279" s="118">
        <v>2.7</v>
      </c>
      <c r="P279" s="118">
        <v>9.6999999999999993</v>
      </c>
      <c r="Q279" s="119">
        <f t="shared" si="4"/>
        <v>9.8699999999999992</v>
      </c>
      <c r="R279" s="122" t="s">
        <v>366</v>
      </c>
      <c r="S279" s="121" t="s">
        <v>4119</v>
      </c>
      <c r="T279" s="122">
        <v>9.8699999999999992</v>
      </c>
      <c r="U279" s="122" t="s">
        <v>2451</v>
      </c>
    </row>
    <row r="280" spans="7:21" s="145" customFormat="1" hidden="1">
      <c r="G280" s="152"/>
      <c r="N280" s="114" t="s">
        <v>321</v>
      </c>
      <c r="O280" s="118">
        <v>2.2000000000000002</v>
      </c>
      <c r="P280" s="118">
        <v>9.1</v>
      </c>
      <c r="Q280" s="119">
        <f t="shared" si="4"/>
        <v>10.52</v>
      </c>
      <c r="R280" s="122" t="s">
        <v>322</v>
      </c>
      <c r="S280" s="121" t="s">
        <v>3960</v>
      </c>
      <c r="T280" s="122">
        <v>10.52</v>
      </c>
      <c r="U280" s="122" t="s">
        <v>1311</v>
      </c>
    </row>
    <row r="281" spans="7:21" s="145" customFormat="1" hidden="1">
      <c r="G281" s="152"/>
      <c r="N281" s="114" t="s">
        <v>449</v>
      </c>
      <c r="O281" s="118">
        <v>2.7</v>
      </c>
      <c r="P281" s="118">
        <v>9.6</v>
      </c>
      <c r="Q281" s="119">
        <f t="shared" si="4"/>
        <v>9.76</v>
      </c>
      <c r="R281" s="122" t="s">
        <v>450</v>
      </c>
      <c r="S281" s="121" t="s">
        <v>3961</v>
      </c>
      <c r="T281" s="122">
        <v>9.76</v>
      </c>
      <c r="U281" s="122" t="s">
        <v>1696</v>
      </c>
    </row>
    <row r="282" spans="7:21" s="145" customFormat="1" hidden="1">
      <c r="G282" s="152"/>
      <c r="N282" s="114" t="s">
        <v>451</v>
      </c>
      <c r="O282" s="118">
        <v>3.6</v>
      </c>
      <c r="P282" s="118">
        <v>7.8</v>
      </c>
      <c r="Q282" s="119">
        <f t="shared" si="4"/>
        <v>9.8000000000000007</v>
      </c>
      <c r="R282" s="122" t="s">
        <v>452</v>
      </c>
      <c r="S282" s="121" t="s">
        <v>3738</v>
      </c>
      <c r="T282" s="122">
        <v>9.8000000000000007</v>
      </c>
      <c r="U282" s="122" t="s">
        <v>403</v>
      </c>
    </row>
    <row r="283" spans="7:21" s="145" customFormat="1" hidden="1">
      <c r="G283" s="152"/>
      <c r="N283" s="114" t="s">
        <v>453</v>
      </c>
      <c r="O283" s="118">
        <v>2.8</v>
      </c>
      <c r="P283" s="118">
        <v>6.8</v>
      </c>
      <c r="Q283" s="119">
        <f t="shared" si="4"/>
        <v>8.3000000000000007</v>
      </c>
      <c r="R283" s="122" t="s">
        <v>454</v>
      </c>
      <c r="S283" s="121" t="s">
        <v>4561</v>
      </c>
      <c r="T283" s="122">
        <v>8.3000000000000007</v>
      </c>
      <c r="U283" s="122" t="s">
        <v>129</v>
      </c>
    </row>
    <row r="284" spans="7:21" s="145" customFormat="1" hidden="1">
      <c r="G284" s="152"/>
      <c r="N284" s="114" t="s">
        <v>455</v>
      </c>
      <c r="O284" s="118">
        <v>2.2000000000000002</v>
      </c>
      <c r="P284" s="118">
        <v>12.9</v>
      </c>
      <c r="Q284" s="119">
        <f t="shared" si="4"/>
        <v>9.07</v>
      </c>
      <c r="R284" s="122" t="s">
        <v>456</v>
      </c>
      <c r="S284" s="121" t="s">
        <v>4042</v>
      </c>
      <c r="T284" s="122">
        <v>9.07</v>
      </c>
      <c r="U284" s="122" t="s">
        <v>3436</v>
      </c>
    </row>
    <row r="285" spans="7:21" s="145" customFormat="1" hidden="1">
      <c r="G285" s="152"/>
      <c r="N285" s="114" t="s">
        <v>579</v>
      </c>
      <c r="O285" s="118">
        <v>2.1</v>
      </c>
      <c r="P285" s="118">
        <v>12.9</v>
      </c>
      <c r="Q285" s="119">
        <f t="shared" si="4"/>
        <v>10.24</v>
      </c>
      <c r="R285" s="122" t="s">
        <v>190</v>
      </c>
      <c r="S285" s="121" t="s">
        <v>3962</v>
      </c>
      <c r="T285" s="122">
        <v>10.24</v>
      </c>
      <c r="U285" s="122" t="s">
        <v>1006</v>
      </c>
    </row>
    <row r="286" spans="7:21" s="145" customFormat="1" hidden="1">
      <c r="G286" s="152"/>
      <c r="N286" s="114" t="s">
        <v>458</v>
      </c>
      <c r="O286" s="118">
        <v>3.3</v>
      </c>
      <c r="P286" s="118">
        <v>10.1</v>
      </c>
      <c r="Q286" s="119">
        <f t="shared" si="4"/>
        <v>11.69</v>
      </c>
      <c r="R286" s="122" t="s">
        <v>459</v>
      </c>
      <c r="S286" s="121" t="s">
        <v>3960</v>
      </c>
      <c r="T286" s="122">
        <v>11.69</v>
      </c>
      <c r="U286" s="122" t="s">
        <v>3575</v>
      </c>
    </row>
    <row r="287" spans="7:21" s="145" customFormat="1" hidden="1">
      <c r="G287" s="152"/>
      <c r="N287" s="114" t="s">
        <v>460</v>
      </c>
      <c r="O287" s="118">
        <v>3.1</v>
      </c>
      <c r="P287" s="118">
        <v>6.6</v>
      </c>
      <c r="Q287" s="119">
        <f t="shared" si="4"/>
        <v>8.5399999999999991</v>
      </c>
      <c r="R287" s="122" t="s">
        <v>461</v>
      </c>
      <c r="S287" s="121" t="s">
        <v>3904</v>
      </c>
      <c r="T287" s="122">
        <v>8.5399999999999991</v>
      </c>
      <c r="U287" s="122" t="s">
        <v>4005</v>
      </c>
    </row>
    <row r="288" spans="7:21" s="145" customFormat="1" hidden="1">
      <c r="G288" s="152"/>
      <c r="N288" s="114" t="s">
        <v>462</v>
      </c>
      <c r="O288" s="118">
        <v>2.9</v>
      </c>
      <c r="P288" s="118">
        <v>5.5</v>
      </c>
      <c r="Q288" s="119">
        <f t="shared" si="4"/>
        <v>11.4</v>
      </c>
      <c r="R288" s="122" t="s">
        <v>463</v>
      </c>
      <c r="S288" s="121" t="s">
        <v>3963</v>
      </c>
      <c r="T288" s="122">
        <v>11.4</v>
      </c>
      <c r="U288" s="122" t="s">
        <v>661</v>
      </c>
    </row>
    <row r="289" spans="7:21" s="145" customFormat="1" hidden="1">
      <c r="G289" s="152"/>
      <c r="N289" s="114" t="s">
        <v>464</v>
      </c>
      <c r="O289" s="118">
        <v>3.5</v>
      </c>
      <c r="P289" s="118">
        <v>8.1999999999999993</v>
      </c>
      <c r="Q289" s="119">
        <f t="shared" si="4"/>
        <v>4.2</v>
      </c>
      <c r="R289" s="122" t="s">
        <v>27</v>
      </c>
      <c r="S289" s="121" t="s">
        <v>4145</v>
      </c>
      <c r="T289" s="122">
        <v>4.2</v>
      </c>
      <c r="U289" s="122" t="s">
        <v>2016</v>
      </c>
    </row>
    <row r="290" spans="7:21" s="145" customFormat="1" hidden="1">
      <c r="G290" s="152"/>
      <c r="N290" s="114" t="s">
        <v>337</v>
      </c>
      <c r="O290" s="118">
        <v>3.4</v>
      </c>
      <c r="P290" s="118">
        <v>8.1999999999999993</v>
      </c>
      <c r="Q290" s="119">
        <f t="shared" si="4"/>
        <v>9.8000000000000007</v>
      </c>
      <c r="R290" s="122" t="s">
        <v>338</v>
      </c>
      <c r="S290" s="121" t="s">
        <v>3943</v>
      </c>
      <c r="T290" s="122">
        <v>9.8000000000000007</v>
      </c>
      <c r="U290" s="122" t="s">
        <v>514</v>
      </c>
    </row>
    <row r="291" spans="7:21" s="145" customFormat="1" hidden="1">
      <c r="G291" s="152"/>
      <c r="N291" s="114" t="s">
        <v>465</v>
      </c>
      <c r="O291" s="118">
        <v>2.2000000000000002</v>
      </c>
      <c r="P291" s="118">
        <v>5</v>
      </c>
      <c r="Q291" s="119">
        <f t="shared" si="4"/>
        <v>8.3800000000000008</v>
      </c>
      <c r="R291" s="122" t="s">
        <v>466</v>
      </c>
      <c r="S291" s="121" t="s">
        <v>3773</v>
      </c>
      <c r="T291" s="122">
        <v>8.3800000000000008</v>
      </c>
      <c r="U291" s="122" t="s">
        <v>2923</v>
      </c>
    </row>
    <row r="292" spans="7:21" s="145" customFormat="1" hidden="1">
      <c r="G292" s="152"/>
      <c r="N292" s="114" t="s">
        <v>592</v>
      </c>
      <c r="O292" s="118">
        <v>1.8</v>
      </c>
      <c r="P292" s="118">
        <v>1.2</v>
      </c>
      <c r="Q292" s="119">
        <f t="shared" si="4"/>
        <v>9.49</v>
      </c>
      <c r="R292" s="122" t="s">
        <v>270</v>
      </c>
      <c r="S292" s="121" t="s">
        <v>3891</v>
      </c>
      <c r="T292" s="122">
        <v>9.49</v>
      </c>
      <c r="U292" s="122" t="s">
        <v>4006</v>
      </c>
    </row>
    <row r="293" spans="7:21" s="145" customFormat="1" hidden="1">
      <c r="G293" s="152"/>
      <c r="N293" s="114" t="s">
        <v>593</v>
      </c>
      <c r="O293" s="118">
        <v>1.8</v>
      </c>
      <c r="P293" s="118">
        <v>1.2</v>
      </c>
      <c r="Q293" s="119">
        <f t="shared" si="4"/>
        <v>11.3</v>
      </c>
      <c r="R293" s="122" t="s">
        <v>543</v>
      </c>
      <c r="S293" s="121" t="s">
        <v>3891</v>
      </c>
      <c r="T293" s="122">
        <v>11.3</v>
      </c>
      <c r="U293" s="122" t="s">
        <v>661</v>
      </c>
    </row>
    <row r="294" spans="7:21" s="145" customFormat="1" hidden="1">
      <c r="G294" s="152"/>
      <c r="N294" s="114" t="s">
        <v>594</v>
      </c>
      <c r="O294" s="118">
        <v>1.2</v>
      </c>
      <c r="P294" s="118">
        <v>4.0999999999999996</v>
      </c>
      <c r="Q294" s="119">
        <f t="shared" si="4"/>
        <v>11.2</v>
      </c>
      <c r="R294" s="122" t="s">
        <v>595</v>
      </c>
      <c r="S294" s="121" t="s">
        <v>4275</v>
      </c>
      <c r="T294" s="122">
        <v>11.2</v>
      </c>
      <c r="U294" s="122" t="s">
        <v>338</v>
      </c>
    </row>
    <row r="295" spans="7:21" s="145" customFormat="1" hidden="1">
      <c r="G295" s="152"/>
      <c r="N295" s="114" t="s">
        <v>724</v>
      </c>
      <c r="O295" s="118">
        <v>3.1</v>
      </c>
      <c r="P295" s="118">
        <v>3.8</v>
      </c>
      <c r="Q295" s="119">
        <f t="shared" si="4"/>
        <v>7.9</v>
      </c>
      <c r="R295" s="122" t="s">
        <v>725</v>
      </c>
      <c r="S295" s="121" t="s">
        <v>3964</v>
      </c>
      <c r="T295" s="122">
        <v>7.9</v>
      </c>
      <c r="U295" s="122" t="s">
        <v>534</v>
      </c>
    </row>
    <row r="296" spans="7:21" s="145" customFormat="1" hidden="1">
      <c r="G296" s="152"/>
      <c r="N296" s="114" t="s">
        <v>726</v>
      </c>
      <c r="O296" s="118">
        <v>3</v>
      </c>
      <c r="P296" s="118">
        <v>4.5999999999999996</v>
      </c>
      <c r="Q296" s="119">
        <f t="shared" si="4"/>
        <v>7.93</v>
      </c>
      <c r="R296" s="122" t="s">
        <v>727</v>
      </c>
      <c r="S296" s="121" t="s">
        <v>3965</v>
      </c>
      <c r="T296" s="122">
        <v>7.93</v>
      </c>
      <c r="U296" s="122" t="s">
        <v>2910</v>
      </c>
    </row>
    <row r="297" spans="7:21" s="145" customFormat="1" hidden="1">
      <c r="G297" s="152"/>
      <c r="N297" s="114" t="s">
        <v>729</v>
      </c>
      <c r="O297" s="118">
        <v>2.4</v>
      </c>
      <c r="P297" s="118">
        <v>7.7</v>
      </c>
      <c r="Q297" s="119">
        <f t="shared" si="4"/>
        <v>9.9</v>
      </c>
      <c r="R297" s="122" t="s">
        <v>371</v>
      </c>
      <c r="S297" s="121" t="s">
        <v>3967</v>
      </c>
      <c r="T297" s="122">
        <v>9.9</v>
      </c>
      <c r="U297" s="122" t="s">
        <v>1098</v>
      </c>
    </row>
    <row r="298" spans="7:21" s="145" customFormat="1" hidden="1">
      <c r="G298" s="152"/>
      <c r="N298" s="114" t="s">
        <v>730</v>
      </c>
      <c r="O298" s="118">
        <v>2.4</v>
      </c>
      <c r="P298" s="118">
        <v>7.7</v>
      </c>
      <c r="Q298" s="119">
        <f t="shared" si="4"/>
        <v>3.5</v>
      </c>
      <c r="R298" s="122" t="s">
        <v>731</v>
      </c>
      <c r="S298" s="121" t="s">
        <v>3967</v>
      </c>
      <c r="T298" s="122">
        <v>3.5</v>
      </c>
      <c r="U298" s="122" t="s">
        <v>162</v>
      </c>
    </row>
    <row r="299" spans="7:21" s="145" customFormat="1" hidden="1">
      <c r="G299" s="152"/>
      <c r="N299" s="114" t="s">
        <v>732</v>
      </c>
      <c r="O299" s="118">
        <v>4.5999999999999996</v>
      </c>
      <c r="P299" s="118">
        <v>8.9</v>
      </c>
      <c r="Q299" s="119">
        <f t="shared" si="4"/>
        <v>9.6</v>
      </c>
      <c r="R299" s="122" t="s">
        <v>608</v>
      </c>
      <c r="S299" s="121" t="s">
        <v>3945</v>
      </c>
      <c r="T299" s="122">
        <v>9.6</v>
      </c>
      <c r="U299" s="122" t="s">
        <v>514</v>
      </c>
    </row>
    <row r="300" spans="7:21" s="145" customFormat="1" hidden="1">
      <c r="G300" s="152"/>
      <c r="N300" s="114" t="s">
        <v>609</v>
      </c>
      <c r="O300" s="118">
        <v>5</v>
      </c>
      <c r="P300" s="118">
        <v>9.3000000000000007</v>
      </c>
      <c r="Q300" s="119">
        <f t="shared" si="4"/>
        <v>8.4</v>
      </c>
      <c r="R300" s="122" t="s">
        <v>610</v>
      </c>
      <c r="S300" s="121" t="s">
        <v>3968</v>
      </c>
      <c r="T300" s="122">
        <v>8.4</v>
      </c>
      <c r="U300" s="122" t="s">
        <v>4007</v>
      </c>
    </row>
    <row r="301" spans="7:21" s="145" customFormat="1" hidden="1">
      <c r="G301" s="152"/>
      <c r="N301" s="114" t="s">
        <v>616</v>
      </c>
      <c r="O301" s="118">
        <v>3.7</v>
      </c>
      <c r="P301" s="118">
        <v>18.8</v>
      </c>
      <c r="Q301" s="119">
        <f t="shared" si="4"/>
        <v>7.65</v>
      </c>
      <c r="R301" s="120" t="s">
        <v>147</v>
      </c>
      <c r="S301" s="121" t="s">
        <v>3949</v>
      </c>
      <c r="T301" s="122">
        <v>7.65</v>
      </c>
      <c r="U301" s="122" t="s">
        <v>604</v>
      </c>
    </row>
    <row r="302" spans="7:21" s="145" customFormat="1" hidden="1">
      <c r="G302" s="152"/>
      <c r="N302" s="114" t="s">
        <v>617</v>
      </c>
      <c r="O302" s="118">
        <v>1.5</v>
      </c>
      <c r="P302" s="118">
        <v>12.7</v>
      </c>
      <c r="Q302" s="119">
        <f t="shared" si="4"/>
        <v>8.2799999999999994</v>
      </c>
      <c r="R302" s="122" t="s">
        <v>618</v>
      </c>
      <c r="S302" s="121" t="s">
        <v>3785</v>
      </c>
      <c r="T302" s="122">
        <v>8.2799999999999994</v>
      </c>
      <c r="U302" s="122" t="s">
        <v>3195</v>
      </c>
    </row>
    <row r="303" spans="7:21" s="145" customFormat="1" hidden="1">
      <c r="G303" s="152"/>
      <c r="N303" s="114" t="s">
        <v>619</v>
      </c>
      <c r="O303" s="118">
        <v>2.1</v>
      </c>
      <c r="P303" s="118">
        <v>16.7</v>
      </c>
      <c r="Q303" s="119">
        <f t="shared" si="4"/>
        <v>9.7200000000000006</v>
      </c>
      <c r="R303" s="122" t="s">
        <v>620</v>
      </c>
      <c r="S303" s="121" t="s">
        <v>3726</v>
      </c>
      <c r="T303" s="122">
        <v>9.7200000000000006</v>
      </c>
      <c r="U303" s="122" t="s">
        <v>558</v>
      </c>
    </row>
    <row r="304" spans="7:21" s="145" customFormat="1" hidden="1">
      <c r="G304" s="152"/>
      <c r="N304" s="114" t="s">
        <v>621</v>
      </c>
      <c r="O304" s="118">
        <v>1.7</v>
      </c>
      <c r="P304" s="118">
        <v>12.1</v>
      </c>
      <c r="Q304" s="119">
        <f t="shared" si="4"/>
        <v>11</v>
      </c>
      <c r="R304" s="122" t="s">
        <v>738</v>
      </c>
      <c r="S304" s="121" t="s">
        <v>3963</v>
      </c>
      <c r="T304" s="122">
        <v>11</v>
      </c>
      <c r="U304" s="122" t="s">
        <v>338</v>
      </c>
    </row>
    <row r="305" spans="7:21" s="145" customFormat="1" hidden="1">
      <c r="G305" s="152"/>
      <c r="N305" s="114" t="s">
        <v>739</v>
      </c>
      <c r="O305" s="118">
        <v>2.2000000000000002</v>
      </c>
      <c r="P305" s="118">
        <v>7.1</v>
      </c>
      <c r="Q305" s="119">
        <f t="shared" si="4"/>
        <v>9.42</v>
      </c>
      <c r="R305" s="122" t="s">
        <v>740</v>
      </c>
      <c r="S305" s="121" t="s">
        <v>3969</v>
      </c>
      <c r="T305" s="122">
        <v>9.42</v>
      </c>
      <c r="U305" s="122" t="s">
        <v>1252</v>
      </c>
    </row>
    <row r="306" spans="7:21" s="145" customFormat="1" hidden="1">
      <c r="G306" s="152"/>
      <c r="N306" s="114" t="s">
        <v>741</v>
      </c>
      <c r="O306" s="118">
        <v>2.2000000000000002</v>
      </c>
      <c r="P306" s="118">
        <v>16.600000000000001</v>
      </c>
      <c r="Q306" s="119">
        <f t="shared" si="4"/>
        <v>10.19</v>
      </c>
      <c r="R306" s="122" t="s">
        <v>315</v>
      </c>
      <c r="S306" s="121" t="s">
        <v>3970</v>
      </c>
      <c r="T306" s="122">
        <v>10.19</v>
      </c>
      <c r="U306" s="122" t="s">
        <v>1087</v>
      </c>
    </row>
    <row r="307" spans="7:21" s="145" customFormat="1" hidden="1">
      <c r="G307" s="152"/>
      <c r="N307" s="114" t="s">
        <v>742</v>
      </c>
      <c r="O307" s="118">
        <v>2.2000000000000002</v>
      </c>
      <c r="P307" s="118">
        <v>16.600000000000001</v>
      </c>
      <c r="Q307" s="119">
        <f t="shared" si="4"/>
        <v>8.5</v>
      </c>
      <c r="R307" s="122" t="s">
        <v>743</v>
      </c>
      <c r="S307" s="121" t="s">
        <v>3970</v>
      </c>
      <c r="T307" s="122">
        <v>8.5</v>
      </c>
      <c r="U307" s="122" t="s">
        <v>422</v>
      </c>
    </row>
    <row r="308" spans="7:21" s="145" customFormat="1" hidden="1">
      <c r="G308" s="152"/>
      <c r="N308" s="114" t="s">
        <v>744</v>
      </c>
      <c r="O308" s="118">
        <v>3.6</v>
      </c>
      <c r="P308" s="118">
        <v>13.4</v>
      </c>
      <c r="Q308" s="119">
        <f t="shared" si="4"/>
        <v>7.6</v>
      </c>
      <c r="R308" s="122" t="s">
        <v>745</v>
      </c>
      <c r="S308" s="121" t="s">
        <v>4122</v>
      </c>
      <c r="T308" s="122">
        <v>7.6</v>
      </c>
      <c r="U308" s="122" t="s">
        <v>534</v>
      </c>
    </row>
    <row r="309" spans="7:21" s="145" customFormat="1" hidden="1">
      <c r="G309" s="152"/>
      <c r="N309" s="114" t="s">
        <v>746</v>
      </c>
      <c r="O309" s="118">
        <v>3.3</v>
      </c>
      <c r="P309" s="118">
        <v>2.5</v>
      </c>
      <c r="Q309" s="119">
        <f t="shared" si="4"/>
        <v>9.9</v>
      </c>
      <c r="R309" s="122" t="s">
        <v>747</v>
      </c>
      <c r="S309" s="121" t="s">
        <v>3971</v>
      </c>
      <c r="T309" s="120">
        <v>9.9</v>
      </c>
      <c r="U309" s="120" t="s">
        <v>404</v>
      </c>
    </row>
    <row r="310" spans="7:21" s="145" customFormat="1" hidden="1">
      <c r="G310" s="152"/>
      <c r="N310" s="114" t="s">
        <v>748</v>
      </c>
      <c r="O310" s="118">
        <v>1.2</v>
      </c>
      <c r="P310" s="118">
        <v>7.1</v>
      </c>
      <c r="Q310" s="119">
        <f t="shared" si="4"/>
        <v>9.4499999999999993</v>
      </c>
      <c r="R310" s="122" t="s">
        <v>32</v>
      </c>
      <c r="S310" s="121" t="s">
        <v>3972</v>
      </c>
      <c r="T310" s="122">
        <v>9.4499999999999993</v>
      </c>
      <c r="U310" s="122" t="s">
        <v>946</v>
      </c>
    </row>
    <row r="311" spans="7:21" s="145" customFormat="1" hidden="1">
      <c r="G311" s="152"/>
      <c r="N311" s="114" t="s">
        <v>749</v>
      </c>
      <c r="O311" s="118">
        <v>1.3</v>
      </c>
      <c r="P311" s="118">
        <v>6.5</v>
      </c>
      <c r="Q311" s="119">
        <f t="shared" si="4"/>
        <v>8.2100000000000009</v>
      </c>
      <c r="R311" s="122" t="s">
        <v>494</v>
      </c>
      <c r="S311" s="121" t="s">
        <v>3911</v>
      </c>
      <c r="T311" s="122">
        <v>8.2100000000000009</v>
      </c>
      <c r="U311" s="122" t="s">
        <v>4008</v>
      </c>
    </row>
    <row r="312" spans="7:21" s="145" customFormat="1" hidden="1">
      <c r="G312" s="152"/>
      <c r="N312" s="114" t="s">
        <v>495</v>
      </c>
      <c r="O312" s="118">
        <v>3.5</v>
      </c>
      <c r="P312" s="118">
        <v>8.1999999999999993</v>
      </c>
      <c r="Q312" s="119">
        <f t="shared" si="4"/>
        <v>7.33</v>
      </c>
      <c r="R312" s="122" t="s">
        <v>483</v>
      </c>
      <c r="S312" s="121" t="s">
        <v>3961</v>
      </c>
      <c r="T312" s="122">
        <v>7.33</v>
      </c>
      <c r="U312" s="122" t="s">
        <v>4427</v>
      </c>
    </row>
    <row r="313" spans="7:21" s="145" customFormat="1" hidden="1">
      <c r="G313" s="152"/>
      <c r="N313" s="114" t="s">
        <v>376</v>
      </c>
      <c r="O313" s="118">
        <v>3.5</v>
      </c>
      <c r="P313" s="118">
        <v>8.1999999999999993</v>
      </c>
      <c r="Q313" s="119">
        <f t="shared" si="4"/>
        <v>9.66</v>
      </c>
      <c r="R313" s="122" t="s">
        <v>377</v>
      </c>
      <c r="S313" s="121" t="s">
        <v>4270</v>
      </c>
      <c r="T313" s="122">
        <v>9.66</v>
      </c>
      <c r="U313" s="122" t="s">
        <v>663</v>
      </c>
    </row>
    <row r="314" spans="7:21" s="145" customFormat="1" hidden="1">
      <c r="G314" s="152"/>
      <c r="N314" s="114" t="s">
        <v>378</v>
      </c>
      <c r="O314" s="118">
        <v>1.9</v>
      </c>
      <c r="P314" s="118">
        <v>10.3</v>
      </c>
      <c r="Q314" s="119">
        <f t="shared" si="4"/>
        <v>7.98</v>
      </c>
      <c r="R314" s="122" t="s">
        <v>379</v>
      </c>
      <c r="S314" s="121" t="s">
        <v>3736</v>
      </c>
      <c r="T314" s="122">
        <v>7.98</v>
      </c>
      <c r="U314" s="122" t="s">
        <v>4009</v>
      </c>
    </row>
    <row r="315" spans="7:21" s="145" customFormat="1" hidden="1">
      <c r="G315" s="152"/>
      <c r="N315" s="114" t="s">
        <v>246</v>
      </c>
      <c r="O315" s="118">
        <v>1.8</v>
      </c>
      <c r="P315" s="118">
        <v>10.1</v>
      </c>
      <c r="Q315" s="119">
        <f t="shared" si="4"/>
        <v>7.74</v>
      </c>
      <c r="R315" s="122" t="s">
        <v>247</v>
      </c>
      <c r="S315" s="121" t="s">
        <v>4422</v>
      </c>
      <c r="T315" s="122">
        <v>7.74</v>
      </c>
      <c r="U315" s="122" t="s">
        <v>4436</v>
      </c>
    </row>
    <row r="316" spans="7:21" s="145" customFormat="1" hidden="1">
      <c r="G316" s="152"/>
      <c r="N316" s="114" t="s">
        <v>248</v>
      </c>
      <c r="O316" s="118">
        <v>0</v>
      </c>
      <c r="P316" s="118">
        <v>0</v>
      </c>
      <c r="Q316" s="119">
        <f t="shared" si="4"/>
        <v>2.96</v>
      </c>
      <c r="R316" s="122" t="s">
        <v>418</v>
      </c>
      <c r="S316" s="121" t="s">
        <v>4212</v>
      </c>
      <c r="T316" s="122">
        <v>2.96</v>
      </c>
      <c r="U316" s="122" t="s">
        <v>4010</v>
      </c>
    </row>
    <row r="317" spans="7:21" s="145" customFormat="1" hidden="1">
      <c r="G317" s="152"/>
      <c r="N317" s="114" t="s">
        <v>383</v>
      </c>
      <c r="O317" s="118">
        <v>8.5</v>
      </c>
      <c r="P317" s="118">
        <v>16.600000000000001</v>
      </c>
      <c r="Q317" s="119">
        <f t="shared" si="4"/>
        <v>9.3000000000000007</v>
      </c>
      <c r="R317" s="122" t="s">
        <v>384</v>
      </c>
      <c r="S317" s="121" t="s">
        <v>4260</v>
      </c>
      <c r="T317" s="122">
        <v>9.3000000000000007</v>
      </c>
      <c r="U317" s="122" t="s">
        <v>369</v>
      </c>
    </row>
    <row r="318" spans="7:21" s="145" customFormat="1" hidden="1">
      <c r="G318" s="152"/>
      <c r="N318" s="114" t="s">
        <v>385</v>
      </c>
      <c r="O318" s="118">
        <v>10.5</v>
      </c>
      <c r="P318" s="118">
        <v>53.2</v>
      </c>
      <c r="Q318" s="119">
        <f t="shared" si="4"/>
        <v>10.7</v>
      </c>
      <c r="R318" s="122" t="s">
        <v>386</v>
      </c>
      <c r="S318" s="121" t="s">
        <v>4213</v>
      </c>
      <c r="T318" s="122">
        <v>10.7</v>
      </c>
      <c r="U318" s="122" t="s">
        <v>338</v>
      </c>
    </row>
    <row r="319" spans="7:21" s="145" customFormat="1" hidden="1">
      <c r="G319" s="152"/>
      <c r="N319" s="114" t="s">
        <v>387</v>
      </c>
      <c r="O319" s="118">
        <v>5.2</v>
      </c>
      <c r="P319" s="118">
        <v>60.6</v>
      </c>
      <c r="Q319" s="119">
        <f t="shared" si="4"/>
        <v>7</v>
      </c>
      <c r="R319" s="122" t="s">
        <v>388</v>
      </c>
      <c r="S319" s="121" t="s">
        <v>4170</v>
      </c>
      <c r="T319" s="122">
        <v>7</v>
      </c>
      <c r="U319" s="122" t="s">
        <v>681</v>
      </c>
    </row>
    <row r="320" spans="7:21" s="145" customFormat="1" hidden="1">
      <c r="G320" s="152"/>
      <c r="N320" s="114" t="s">
        <v>507</v>
      </c>
      <c r="O320" s="118">
        <v>5.4</v>
      </c>
      <c r="P320" s="118">
        <v>60</v>
      </c>
      <c r="Q320" s="119">
        <f t="shared" si="4"/>
        <v>8.11</v>
      </c>
      <c r="R320" s="122" t="s">
        <v>508</v>
      </c>
      <c r="S320" s="121" t="s">
        <v>4171</v>
      </c>
      <c r="T320" s="122">
        <v>8.11</v>
      </c>
      <c r="U320" s="122" t="s">
        <v>3512</v>
      </c>
    </row>
    <row r="321" spans="7:21" s="145" customFormat="1" hidden="1">
      <c r="G321" s="152"/>
      <c r="N321" s="114" t="s">
        <v>509</v>
      </c>
      <c r="O321" s="118">
        <v>6.3</v>
      </c>
      <c r="P321" s="118">
        <v>61.8</v>
      </c>
      <c r="Q321" s="119">
        <f t="shared" si="4"/>
        <v>9.3000000000000007</v>
      </c>
      <c r="R321" s="122" t="s">
        <v>510</v>
      </c>
      <c r="S321" s="121" t="s">
        <v>4172</v>
      </c>
      <c r="T321" s="122">
        <v>9.3000000000000007</v>
      </c>
      <c r="U321" s="122" t="s">
        <v>558</v>
      </c>
    </row>
    <row r="322" spans="7:21" s="145" customFormat="1" hidden="1">
      <c r="G322" s="152"/>
      <c r="N322" s="114" t="s">
        <v>511</v>
      </c>
      <c r="O322" s="118">
        <v>6.2</v>
      </c>
      <c r="P322" s="118">
        <v>65.599999999999994</v>
      </c>
      <c r="Q322" s="119">
        <f t="shared" si="4"/>
        <v>8.5</v>
      </c>
      <c r="R322" s="122" t="s">
        <v>512</v>
      </c>
      <c r="S322" s="121" t="s">
        <v>4173</v>
      </c>
      <c r="T322" s="122">
        <v>8.5</v>
      </c>
      <c r="U322" s="122" t="s">
        <v>553</v>
      </c>
    </row>
    <row r="323" spans="7:21" s="145" customFormat="1" hidden="1">
      <c r="G323" s="152"/>
      <c r="N323" s="114" t="s">
        <v>643</v>
      </c>
      <c r="O323" s="118">
        <v>6.4</v>
      </c>
      <c r="P323" s="118">
        <v>66.400000000000006</v>
      </c>
      <c r="Q323" s="119">
        <f t="shared" si="4"/>
        <v>7.57</v>
      </c>
      <c r="R323" s="122" t="s">
        <v>644</v>
      </c>
      <c r="S323" s="121" t="s">
        <v>4174</v>
      </c>
      <c r="T323" s="122">
        <v>7.57</v>
      </c>
      <c r="U323" s="122" t="s">
        <v>4436</v>
      </c>
    </row>
    <row r="324" spans="7:21" s="145" customFormat="1" hidden="1">
      <c r="G324" s="152"/>
      <c r="N324" s="114" t="s">
        <v>515</v>
      </c>
      <c r="O324" s="118">
        <v>6.4</v>
      </c>
      <c r="P324" s="118">
        <v>62.8</v>
      </c>
      <c r="Q324" s="119">
        <f t="shared" ref="Q324:Q387" si="5">SUM(T324:U324)</f>
        <v>5.0999999999999996</v>
      </c>
      <c r="R324" s="122" t="s">
        <v>516</v>
      </c>
      <c r="S324" s="121" t="s">
        <v>4175</v>
      </c>
      <c r="T324" s="122">
        <v>5.0999999999999996</v>
      </c>
      <c r="U324" s="122" t="s">
        <v>827</v>
      </c>
    </row>
    <row r="325" spans="7:21" s="145" customFormat="1" hidden="1">
      <c r="G325" s="152"/>
      <c r="N325" s="114" t="s">
        <v>517</v>
      </c>
      <c r="O325" s="118">
        <v>5.2</v>
      </c>
      <c r="P325" s="118">
        <v>59</v>
      </c>
      <c r="Q325" s="119">
        <f t="shared" si="5"/>
        <v>9.1999999999999993</v>
      </c>
      <c r="R325" s="122" t="s">
        <v>518</v>
      </c>
      <c r="S325" s="121" t="s">
        <v>4176</v>
      </c>
      <c r="T325" s="122">
        <v>9.1999999999999993</v>
      </c>
      <c r="U325" s="122" t="s">
        <v>558</v>
      </c>
    </row>
    <row r="326" spans="7:21" s="145" customFormat="1" hidden="1">
      <c r="G326" s="152"/>
      <c r="N326" s="114" t="s">
        <v>519</v>
      </c>
      <c r="O326" s="118">
        <v>4.5</v>
      </c>
      <c r="P326" s="118">
        <v>59.9</v>
      </c>
      <c r="Q326" s="119">
        <f t="shared" si="5"/>
        <v>8.36</v>
      </c>
      <c r="R326" s="122" t="s">
        <v>520</v>
      </c>
      <c r="S326" s="121" t="s">
        <v>4177</v>
      </c>
      <c r="T326" s="122">
        <v>8.36</v>
      </c>
      <c r="U326" s="122" t="s">
        <v>1927</v>
      </c>
    </row>
    <row r="327" spans="7:21" s="145" customFormat="1" hidden="1">
      <c r="G327" s="152"/>
      <c r="N327" s="114" t="s">
        <v>521</v>
      </c>
      <c r="O327" s="118">
        <v>4.8</v>
      </c>
      <c r="P327" s="118">
        <v>75.3</v>
      </c>
      <c r="Q327" s="119">
        <f t="shared" si="5"/>
        <v>9.5</v>
      </c>
      <c r="R327" s="122" t="s">
        <v>522</v>
      </c>
      <c r="S327" s="121" t="s">
        <v>4178</v>
      </c>
      <c r="T327" s="122">
        <v>9.5</v>
      </c>
      <c r="U327" s="122" t="s">
        <v>404</v>
      </c>
    </row>
    <row r="328" spans="7:21" s="145" customFormat="1" hidden="1">
      <c r="G328" s="152"/>
      <c r="N328" s="114" t="s">
        <v>400</v>
      </c>
      <c r="O328" s="118">
        <v>4.5</v>
      </c>
      <c r="P328" s="118">
        <v>70</v>
      </c>
      <c r="Q328" s="119">
        <f t="shared" si="5"/>
        <v>11.2</v>
      </c>
      <c r="R328" s="122" t="s">
        <v>523</v>
      </c>
      <c r="S328" s="121" t="s">
        <v>4179</v>
      </c>
      <c r="T328" s="122">
        <v>11.2</v>
      </c>
      <c r="U328" s="122" t="s">
        <v>466</v>
      </c>
    </row>
    <row r="329" spans="7:21" s="145" customFormat="1" hidden="1">
      <c r="G329" s="152"/>
      <c r="N329" s="114" t="s">
        <v>524</v>
      </c>
      <c r="O329" s="118">
        <v>4.8</v>
      </c>
      <c r="P329" s="118">
        <v>77.099999999999994</v>
      </c>
      <c r="Q329" s="119">
        <f t="shared" si="5"/>
        <v>10.36</v>
      </c>
      <c r="R329" s="122" t="s">
        <v>525</v>
      </c>
      <c r="S329" s="121" t="s">
        <v>4180</v>
      </c>
      <c r="T329" s="122">
        <v>10.36</v>
      </c>
      <c r="U329" s="122" t="s">
        <v>3233</v>
      </c>
    </row>
    <row r="330" spans="7:21" s="145" customFormat="1" hidden="1">
      <c r="G330" s="152"/>
      <c r="N330" s="114" t="s">
        <v>654</v>
      </c>
      <c r="O330" s="118">
        <v>5.2</v>
      </c>
      <c r="P330" s="118">
        <v>74</v>
      </c>
      <c r="Q330" s="119">
        <f t="shared" si="5"/>
        <v>7.05</v>
      </c>
      <c r="R330" s="122" t="s">
        <v>655</v>
      </c>
      <c r="S330" s="121" t="s">
        <v>4181</v>
      </c>
      <c r="T330" s="122">
        <v>7.05</v>
      </c>
      <c r="U330" s="122" t="s">
        <v>2137</v>
      </c>
    </row>
    <row r="331" spans="7:21" s="145" customFormat="1" hidden="1">
      <c r="G331" s="152"/>
      <c r="N331" s="114" t="s">
        <v>656</v>
      </c>
      <c r="O331" s="118">
        <v>3.4</v>
      </c>
      <c r="P331" s="118">
        <v>57.8</v>
      </c>
      <c r="Q331" s="119">
        <f t="shared" si="5"/>
        <v>11.35</v>
      </c>
      <c r="R331" s="122" t="s">
        <v>657</v>
      </c>
      <c r="S331" s="121" t="s">
        <v>4182</v>
      </c>
      <c r="T331" s="122">
        <v>11.35</v>
      </c>
      <c r="U331" s="122" t="s">
        <v>497</v>
      </c>
    </row>
    <row r="332" spans="7:21" s="145" customFormat="1" hidden="1">
      <c r="G332" s="152"/>
      <c r="N332" s="114" t="s">
        <v>658</v>
      </c>
      <c r="O332" s="118">
        <v>6.6</v>
      </c>
      <c r="P332" s="118">
        <v>63.9</v>
      </c>
      <c r="Q332" s="119">
        <f t="shared" si="5"/>
        <v>8.33</v>
      </c>
      <c r="R332" s="122" t="s">
        <v>659</v>
      </c>
      <c r="S332" s="121" t="s">
        <v>4183</v>
      </c>
      <c r="T332" s="122">
        <v>8.33</v>
      </c>
      <c r="U332" s="122" t="s">
        <v>366</v>
      </c>
    </row>
    <row r="333" spans="7:21" s="145" customFormat="1" hidden="1">
      <c r="G333" s="152"/>
      <c r="N333" s="114" t="s">
        <v>787</v>
      </c>
      <c r="O333" s="118">
        <v>6.2</v>
      </c>
      <c r="P333" s="118">
        <v>66</v>
      </c>
      <c r="Q333" s="119">
        <f t="shared" si="5"/>
        <v>7.04</v>
      </c>
      <c r="R333" s="122" t="s">
        <v>788</v>
      </c>
      <c r="S333" s="121" t="s">
        <v>4171</v>
      </c>
      <c r="T333" s="122">
        <v>7.04</v>
      </c>
      <c r="U333" s="122" t="s">
        <v>4011</v>
      </c>
    </row>
    <row r="334" spans="7:21" s="145" customFormat="1" hidden="1">
      <c r="G334" s="152"/>
      <c r="N334" s="114" t="s">
        <v>789</v>
      </c>
      <c r="O334" s="118">
        <v>6.6</v>
      </c>
      <c r="P334" s="118">
        <v>75.7</v>
      </c>
      <c r="Q334" s="119">
        <f t="shared" si="5"/>
        <v>10.4</v>
      </c>
      <c r="R334" s="122" t="s">
        <v>790</v>
      </c>
      <c r="S334" s="121" t="s">
        <v>4184</v>
      </c>
      <c r="T334" s="122">
        <v>10.4</v>
      </c>
      <c r="U334" s="122" t="s">
        <v>661</v>
      </c>
    </row>
    <row r="335" spans="7:21" s="145" customFormat="1" hidden="1">
      <c r="G335" s="152"/>
      <c r="N335" s="114" t="s">
        <v>791</v>
      </c>
      <c r="O335" s="118">
        <v>5</v>
      </c>
      <c r="P335" s="118">
        <v>65.8</v>
      </c>
      <c r="Q335" s="119">
        <f t="shared" si="5"/>
        <v>9</v>
      </c>
      <c r="R335" s="122" t="s">
        <v>922</v>
      </c>
      <c r="S335" s="121" t="s">
        <v>4185</v>
      </c>
      <c r="T335" s="122">
        <v>9</v>
      </c>
      <c r="U335" s="122" t="s">
        <v>558</v>
      </c>
    </row>
    <row r="336" spans="7:21" s="145" customFormat="1" hidden="1">
      <c r="G336" s="152"/>
      <c r="N336" s="114" t="s">
        <v>792</v>
      </c>
      <c r="O336" s="118">
        <v>6.4</v>
      </c>
      <c r="P336" s="118">
        <v>75.400000000000006</v>
      </c>
      <c r="Q336" s="119">
        <f t="shared" si="5"/>
        <v>8.3699999999999992</v>
      </c>
      <c r="R336" s="122" t="s">
        <v>793</v>
      </c>
      <c r="S336" s="121" t="s">
        <v>4186</v>
      </c>
      <c r="T336" s="122">
        <v>8.3699999999999992</v>
      </c>
      <c r="U336" s="122" t="s">
        <v>2428</v>
      </c>
    </row>
    <row r="337" spans="7:21" s="145" customFormat="1" hidden="1">
      <c r="G337" s="152"/>
      <c r="N337" s="114" t="s">
        <v>794</v>
      </c>
      <c r="O337" s="118">
        <v>6</v>
      </c>
      <c r="P337" s="118">
        <v>70.3</v>
      </c>
      <c r="Q337" s="119">
        <f t="shared" si="5"/>
        <v>10.199999999999999</v>
      </c>
      <c r="R337" s="122" t="s">
        <v>795</v>
      </c>
      <c r="S337" s="121" t="s">
        <v>4175</v>
      </c>
      <c r="T337" s="122">
        <v>10.199999999999999</v>
      </c>
      <c r="U337" s="122" t="s">
        <v>338</v>
      </c>
    </row>
    <row r="338" spans="7:21" s="145" customFormat="1" hidden="1">
      <c r="G338" s="152"/>
      <c r="N338" s="114" t="s">
        <v>672</v>
      </c>
      <c r="O338" s="118">
        <v>5.6</v>
      </c>
      <c r="P338" s="118">
        <v>71.7</v>
      </c>
      <c r="Q338" s="119">
        <f t="shared" si="5"/>
        <v>10.199999999999999</v>
      </c>
      <c r="R338" s="122" t="s">
        <v>673</v>
      </c>
      <c r="S338" s="121" t="s">
        <v>4216</v>
      </c>
      <c r="T338" s="122">
        <v>10.199999999999999</v>
      </c>
      <c r="U338" s="122" t="s">
        <v>338</v>
      </c>
    </row>
    <row r="339" spans="7:21" s="145" customFormat="1" hidden="1">
      <c r="G339" s="152"/>
      <c r="N339" s="114" t="s">
        <v>674</v>
      </c>
      <c r="O339" s="118">
        <v>12.7</v>
      </c>
      <c r="P339" s="118">
        <v>66.599999999999994</v>
      </c>
      <c r="Q339" s="119">
        <f t="shared" si="5"/>
        <v>8.1</v>
      </c>
      <c r="R339" s="122" t="s">
        <v>675</v>
      </c>
      <c r="S339" s="121" t="s">
        <v>4217</v>
      </c>
      <c r="T339" s="120">
        <v>8.1</v>
      </c>
      <c r="U339" s="120" t="s">
        <v>553</v>
      </c>
    </row>
    <row r="340" spans="7:21" s="145" customFormat="1" hidden="1">
      <c r="G340" s="152"/>
      <c r="N340" s="114" t="s">
        <v>676</v>
      </c>
      <c r="O340" s="118">
        <v>8</v>
      </c>
      <c r="P340" s="118">
        <v>13.6</v>
      </c>
      <c r="Q340" s="119">
        <f t="shared" si="5"/>
        <v>8.09</v>
      </c>
      <c r="R340" s="120" t="s">
        <v>166</v>
      </c>
      <c r="S340" s="121" t="s">
        <v>4269</v>
      </c>
      <c r="T340" s="122">
        <v>8.09</v>
      </c>
      <c r="U340" s="122" t="s">
        <v>4438</v>
      </c>
    </row>
    <row r="341" spans="7:21" s="145" customFormat="1" hidden="1">
      <c r="G341" s="152"/>
      <c r="N341" s="114" t="s">
        <v>677</v>
      </c>
      <c r="O341" s="118">
        <v>26</v>
      </c>
      <c r="P341" s="118">
        <v>42.5</v>
      </c>
      <c r="Q341" s="119">
        <f t="shared" si="5"/>
        <v>6.7</v>
      </c>
      <c r="R341" s="120" t="s">
        <v>343</v>
      </c>
      <c r="S341" s="121" t="s">
        <v>4399</v>
      </c>
      <c r="T341" s="122">
        <v>6.7</v>
      </c>
      <c r="U341" s="122" t="s">
        <v>604</v>
      </c>
    </row>
    <row r="342" spans="7:21" s="145" customFormat="1" hidden="1">
      <c r="G342" s="152"/>
      <c r="N342" s="114" t="s">
        <v>678</v>
      </c>
      <c r="O342" s="118">
        <v>8.1</v>
      </c>
      <c r="P342" s="118">
        <v>15.1</v>
      </c>
      <c r="Q342" s="119">
        <f t="shared" si="5"/>
        <v>10.8</v>
      </c>
      <c r="R342" s="120" t="s">
        <v>166</v>
      </c>
      <c r="S342" s="121" t="s">
        <v>4218</v>
      </c>
      <c r="T342" s="122">
        <v>10.8</v>
      </c>
      <c r="U342" s="122" t="s">
        <v>728</v>
      </c>
    </row>
    <row r="343" spans="7:21" s="145" customFormat="1" hidden="1">
      <c r="G343" s="152"/>
      <c r="N343" s="114" t="s">
        <v>801</v>
      </c>
      <c r="O343" s="118">
        <v>27.2</v>
      </c>
      <c r="P343" s="118">
        <v>44</v>
      </c>
      <c r="Q343" s="119">
        <f t="shared" si="5"/>
        <v>9.9</v>
      </c>
      <c r="R343" s="120" t="s">
        <v>343</v>
      </c>
      <c r="S343" s="121" t="s">
        <v>4219</v>
      </c>
      <c r="T343" s="122">
        <v>9.9</v>
      </c>
      <c r="U343" s="122" t="s">
        <v>223</v>
      </c>
    </row>
    <row r="344" spans="7:21" s="145" customFormat="1" hidden="1">
      <c r="G344" s="152"/>
      <c r="N344" s="114" t="s">
        <v>802</v>
      </c>
      <c r="O344" s="118">
        <v>7.8</v>
      </c>
      <c r="P344" s="118">
        <v>13.6</v>
      </c>
      <c r="Q344" s="119">
        <f t="shared" si="5"/>
        <v>10.199999999999999</v>
      </c>
      <c r="R344" s="122" t="s">
        <v>166</v>
      </c>
      <c r="S344" s="121" t="s">
        <v>4220</v>
      </c>
      <c r="T344" s="122">
        <v>10.199999999999999</v>
      </c>
      <c r="U344" s="122" t="s">
        <v>661</v>
      </c>
    </row>
    <row r="345" spans="7:21" s="145" customFormat="1" hidden="1">
      <c r="G345" s="152"/>
      <c r="N345" s="114" t="s">
        <v>803</v>
      </c>
      <c r="O345" s="118">
        <v>24.9</v>
      </c>
      <c r="P345" s="118">
        <v>40.799999999999997</v>
      </c>
      <c r="Q345" s="119">
        <f t="shared" si="5"/>
        <v>10.199999999999999</v>
      </c>
      <c r="R345" s="122" t="s">
        <v>343</v>
      </c>
      <c r="S345" s="121" t="s">
        <v>4221</v>
      </c>
      <c r="T345" s="122">
        <v>10.199999999999999</v>
      </c>
      <c r="U345" s="122" t="s">
        <v>661</v>
      </c>
    </row>
    <row r="346" spans="7:21" s="145" customFormat="1" hidden="1">
      <c r="G346" s="152"/>
      <c r="N346" s="114" t="s">
        <v>804</v>
      </c>
      <c r="O346" s="118">
        <v>10.3</v>
      </c>
      <c r="P346" s="118">
        <v>16.600000000000001</v>
      </c>
      <c r="Q346" s="119">
        <f t="shared" si="5"/>
        <v>9.66</v>
      </c>
      <c r="R346" s="120" t="s">
        <v>805</v>
      </c>
      <c r="S346" s="121" t="s">
        <v>4222</v>
      </c>
      <c r="T346" s="122">
        <v>9.66</v>
      </c>
      <c r="U346" s="122" t="s">
        <v>1754</v>
      </c>
    </row>
    <row r="347" spans="7:21" s="145" customFormat="1" hidden="1">
      <c r="G347" s="152"/>
      <c r="N347" s="114" t="s">
        <v>806</v>
      </c>
      <c r="O347" s="118">
        <v>9.1</v>
      </c>
      <c r="P347" s="118">
        <v>14.8</v>
      </c>
      <c r="Q347" s="119">
        <f t="shared" si="5"/>
        <v>8.4</v>
      </c>
      <c r="R347" s="122" t="s">
        <v>324</v>
      </c>
      <c r="S347" s="121" t="s">
        <v>4223</v>
      </c>
      <c r="T347" s="122">
        <v>8.4</v>
      </c>
      <c r="U347" s="122" t="s">
        <v>403</v>
      </c>
    </row>
    <row r="348" spans="7:21" s="145" customFormat="1" hidden="1">
      <c r="G348" s="152"/>
      <c r="N348" s="114" t="s">
        <v>807</v>
      </c>
      <c r="O348" s="118">
        <v>0.9</v>
      </c>
      <c r="P348" s="118">
        <v>5.0999999999999996</v>
      </c>
      <c r="Q348" s="119">
        <f t="shared" si="5"/>
        <v>4.76</v>
      </c>
      <c r="R348" s="120" t="s">
        <v>30</v>
      </c>
      <c r="S348" s="121" t="s">
        <v>3772</v>
      </c>
      <c r="T348" s="122">
        <v>4.76</v>
      </c>
      <c r="U348" s="122" t="s">
        <v>3993</v>
      </c>
    </row>
    <row r="349" spans="7:21" s="145" customFormat="1" hidden="1">
      <c r="G349" s="152"/>
      <c r="N349" s="114" t="s">
        <v>808</v>
      </c>
      <c r="O349" s="118">
        <v>0.7</v>
      </c>
      <c r="P349" s="118">
        <v>13.8</v>
      </c>
      <c r="Q349" s="119">
        <f t="shared" si="5"/>
        <v>8.99</v>
      </c>
      <c r="R349" s="120" t="s">
        <v>30</v>
      </c>
      <c r="S349" s="121" t="s">
        <v>4224</v>
      </c>
      <c r="T349" s="122">
        <v>8.99</v>
      </c>
      <c r="U349" s="122" t="s">
        <v>1721</v>
      </c>
    </row>
    <row r="350" spans="7:21" s="145" customFormat="1" hidden="1">
      <c r="G350" s="152"/>
      <c r="N350" s="114" t="s">
        <v>687</v>
      </c>
      <c r="O350" s="118">
        <v>0.8</v>
      </c>
      <c r="P350" s="118">
        <v>4.4000000000000004</v>
      </c>
      <c r="Q350" s="119">
        <f t="shared" si="5"/>
        <v>10</v>
      </c>
      <c r="R350" s="120" t="s">
        <v>30</v>
      </c>
      <c r="S350" s="121" t="s">
        <v>4225</v>
      </c>
      <c r="T350" s="122">
        <v>10</v>
      </c>
      <c r="U350" s="122" t="s">
        <v>661</v>
      </c>
    </row>
    <row r="351" spans="7:21" s="145" customFormat="1" hidden="1">
      <c r="G351" s="152"/>
      <c r="N351" s="114" t="s">
        <v>563</v>
      </c>
      <c r="O351" s="118">
        <v>0.4</v>
      </c>
      <c r="P351" s="118">
        <v>15.8</v>
      </c>
      <c r="Q351" s="119">
        <f t="shared" si="5"/>
        <v>8.6999999999999993</v>
      </c>
      <c r="R351" s="122" t="s">
        <v>304</v>
      </c>
      <c r="S351" s="121" t="s">
        <v>4226</v>
      </c>
      <c r="T351" s="122">
        <v>8.6999999999999993</v>
      </c>
      <c r="U351" s="122" t="s">
        <v>1098</v>
      </c>
    </row>
    <row r="352" spans="7:21" s="145" customFormat="1" hidden="1">
      <c r="G352" s="152"/>
      <c r="N352" s="114" t="s">
        <v>439</v>
      </c>
      <c r="O352" s="118">
        <v>0.5</v>
      </c>
      <c r="P352" s="118">
        <v>6.4</v>
      </c>
      <c r="Q352" s="119">
        <f t="shared" si="5"/>
        <v>8.18</v>
      </c>
      <c r="R352" s="122" t="s">
        <v>304</v>
      </c>
      <c r="S352" s="121" t="s">
        <v>3955</v>
      </c>
      <c r="T352" s="122">
        <v>8.18</v>
      </c>
      <c r="U352" s="122" t="s">
        <v>551</v>
      </c>
    </row>
    <row r="353" spans="7:21" s="145" customFormat="1" hidden="1">
      <c r="G353" s="152"/>
      <c r="N353" s="114" t="s">
        <v>440</v>
      </c>
      <c r="O353" s="118">
        <v>0</v>
      </c>
      <c r="P353" s="118">
        <v>7.2</v>
      </c>
      <c r="Q353" s="119">
        <f t="shared" si="5"/>
        <v>9.73</v>
      </c>
      <c r="R353" s="122" t="s">
        <v>418</v>
      </c>
      <c r="S353" s="121" t="s">
        <v>4554</v>
      </c>
      <c r="T353" s="122">
        <v>9.73</v>
      </c>
      <c r="U353" s="122" t="s">
        <v>2524</v>
      </c>
    </row>
    <row r="354" spans="7:21" s="145" customFormat="1" hidden="1">
      <c r="G354" s="152"/>
      <c r="N354" s="114" t="s">
        <v>441</v>
      </c>
      <c r="O354" s="118">
        <v>0.1</v>
      </c>
      <c r="P354" s="118">
        <v>54.2</v>
      </c>
      <c r="Q354" s="119">
        <f t="shared" si="5"/>
        <v>7.81</v>
      </c>
      <c r="R354" s="122" t="s">
        <v>418</v>
      </c>
      <c r="S354" s="121" t="s">
        <v>4151</v>
      </c>
      <c r="T354" s="122">
        <v>7.81</v>
      </c>
      <c r="U354" s="122" t="s">
        <v>1747</v>
      </c>
    </row>
    <row r="355" spans="7:21" s="145" customFormat="1" hidden="1">
      <c r="G355" s="152"/>
      <c r="N355" s="114" t="s">
        <v>442</v>
      </c>
      <c r="O355" s="118">
        <v>0.9</v>
      </c>
      <c r="P355" s="118">
        <v>6.6</v>
      </c>
      <c r="Q355" s="119">
        <f t="shared" si="5"/>
        <v>4.7</v>
      </c>
      <c r="R355" s="120" t="s">
        <v>30</v>
      </c>
      <c r="S355" s="121" t="s">
        <v>3955</v>
      </c>
      <c r="T355" s="122">
        <v>4.7</v>
      </c>
      <c r="U355" s="122" t="s">
        <v>270</v>
      </c>
    </row>
    <row r="356" spans="7:21" s="145" customFormat="1" hidden="1">
      <c r="G356" s="152"/>
      <c r="N356" s="114" t="s">
        <v>318</v>
      </c>
      <c r="O356" s="118">
        <v>0.7</v>
      </c>
      <c r="P356" s="118">
        <v>15</v>
      </c>
      <c r="Q356" s="119">
        <f t="shared" si="5"/>
        <v>1.9</v>
      </c>
      <c r="R356" s="120" t="s">
        <v>30</v>
      </c>
      <c r="S356" s="121" t="s">
        <v>4545</v>
      </c>
      <c r="T356" s="122">
        <v>1.9</v>
      </c>
      <c r="U356" s="122" t="s">
        <v>1589</v>
      </c>
    </row>
    <row r="357" spans="7:21" s="145" customFormat="1" hidden="1">
      <c r="G357" s="152"/>
      <c r="N357" s="114" t="s">
        <v>319</v>
      </c>
      <c r="O357" s="118">
        <v>0.8</v>
      </c>
      <c r="P357" s="118">
        <v>5.6</v>
      </c>
      <c r="Q357" s="119">
        <f t="shared" si="5"/>
        <v>8.8699999999999992</v>
      </c>
      <c r="R357" s="120" t="s">
        <v>30</v>
      </c>
      <c r="S357" s="121" t="s">
        <v>4540</v>
      </c>
      <c r="T357" s="122">
        <v>8.8699999999999992</v>
      </c>
      <c r="U357" s="122" t="s">
        <v>3515</v>
      </c>
    </row>
    <row r="358" spans="7:21" s="145" customFormat="1" hidden="1">
      <c r="G358" s="152"/>
      <c r="N358" s="114" t="s">
        <v>445</v>
      </c>
      <c r="O358" s="118">
        <v>3.3</v>
      </c>
      <c r="P358" s="118">
        <v>18.100000000000001</v>
      </c>
      <c r="Q358" s="119">
        <f t="shared" si="5"/>
        <v>3.21</v>
      </c>
      <c r="R358" s="122" t="s">
        <v>446</v>
      </c>
      <c r="S358" s="121" t="s">
        <v>4218</v>
      </c>
      <c r="T358" s="122">
        <v>3.21</v>
      </c>
      <c r="U358" s="122" t="s">
        <v>716</v>
      </c>
    </row>
    <row r="359" spans="7:21" s="145" customFormat="1" hidden="1">
      <c r="G359" s="152"/>
      <c r="N359" s="114" t="s">
        <v>325</v>
      </c>
      <c r="O359" s="118">
        <v>23.5</v>
      </c>
      <c r="P359" s="118">
        <v>0</v>
      </c>
      <c r="Q359" s="119">
        <f t="shared" si="5"/>
        <v>10.19</v>
      </c>
      <c r="R359" s="120" t="s">
        <v>556</v>
      </c>
      <c r="S359" s="121" t="s">
        <v>4272</v>
      </c>
      <c r="T359" s="120">
        <v>10.19</v>
      </c>
      <c r="U359" s="120" t="s">
        <v>1263</v>
      </c>
    </row>
    <row r="360" spans="7:21" s="145" customFormat="1" hidden="1">
      <c r="G360" s="152"/>
      <c r="N360" s="114" t="s">
        <v>573</v>
      </c>
      <c r="O360" s="118">
        <v>15.3</v>
      </c>
      <c r="P360" s="118">
        <v>0</v>
      </c>
      <c r="Q360" s="119">
        <f t="shared" si="5"/>
        <v>8.1</v>
      </c>
      <c r="R360" s="120" t="s">
        <v>369</v>
      </c>
      <c r="S360" s="121" t="s">
        <v>4260</v>
      </c>
      <c r="T360" s="120">
        <v>8.1</v>
      </c>
      <c r="U360" s="120" t="s">
        <v>403</v>
      </c>
    </row>
    <row r="361" spans="7:21" s="145" customFormat="1" hidden="1">
      <c r="G361" s="152"/>
      <c r="N361" s="114" t="s">
        <v>574</v>
      </c>
      <c r="O361" s="118">
        <v>0.9</v>
      </c>
      <c r="P361" s="118">
        <v>9.1</v>
      </c>
      <c r="Q361" s="119">
        <f t="shared" si="5"/>
        <v>8.9</v>
      </c>
      <c r="R361" s="120" t="s">
        <v>575</v>
      </c>
      <c r="S361" s="121" t="s">
        <v>4553</v>
      </c>
      <c r="T361" s="122">
        <v>8.9</v>
      </c>
      <c r="U361" s="122" t="s">
        <v>285</v>
      </c>
    </row>
    <row r="362" spans="7:21" s="145" customFormat="1" hidden="1">
      <c r="G362" s="152"/>
      <c r="N362" s="114" t="s">
        <v>576</v>
      </c>
      <c r="O362" s="118">
        <v>15.4</v>
      </c>
      <c r="P362" s="118">
        <v>0</v>
      </c>
      <c r="Q362" s="119">
        <f t="shared" si="5"/>
        <v>9.74</v>
      </c>
      <c r="R362" s="120" t="s">
        <v>147</v>
      </c>
      <c r="S362" s="121" t="s">
        <v>3782</v>
      </c>
      <c r="T362" s="122">
        <v>9.74</v>
      </c>
      <c r="U362" s="122" t="s">
        <v>2995</v>
      </c>
    </row>
    <row r="363" spans="7:21" s="145" customFormat="1" hidden="1">
      <c r="G363" s="152"/>
      <c r="N363" s="114" t="s">
        <v>577</v>
      </c>
      <c r="O363" s="118">
        <v>11.8</v>
      </c>
      <c r="P363" s="118">
        <v>2.8</v>
      </c>
      <c r="Q363" s="119">
        <f t="shared" si="5"/>
        <v>6.36</v>
      </c>
      <c r="R363" s="122" t="s">
        <v>578</v>
      </c>
      <c r="S363" s="121" t="s">
        <v>3970</v>
      </c>
      <c r="T363" s="122">
        <v>6.36</v>
      </c>
      <c r="U363" s="122" t="s">
        <v>534</v>
      </c>
    </row>
    <row r="364" spans="7:21" s="145" customFormat="1" hidden="1">
      <c r="G364" s="152"/>
      <c r="N364" s="114" t="s">
        <v>700</v>
      </c>
      <c r="O364" s="118">
        <v>13</v>
      </c>
      <c r="P364" s="118">
        <v>2.8</v>
      </c>
      <c r="Q364" s="119">
        <f t="shared" si="5"/>
        <v>6.69</v>
      </c>
      <c r="R364" s="122" t="s">
        <v>701</v>
      </c>
      <c r="S364" s="121" t="s">
        <v>3961</v>
      </c>
      <c r="T364" s="122">
        <v>6.69</v>
      </c>
      <c r="U364" s="122" t="s">
        <v>3994</v>
      </c>
    </row>
    <row r="365" spans="7:21" s="145" customFormat="1" hidden="1">
      <c r="G365" s="152"/>
      <c r="N365" s="114" t="s">
        <v>702</v>
      </c>
      <c r="O365" s="118">
        <v>61.7</v>
      </c>
      <c r="P365" s="118">
        <v>0</v>
      </c>
      <c r="Q365" s="119">
        <f t="shared" si="5"/>
        <v>9.06</v>
      </c>
      <c r="R365" s="120" t="s">
        <v>147</v>
      </c>
      <c r="S365" s="121" t="s">
        <v>4227</v>
      </c>
      <c r="T365" s="122">
        <v>9.06</v>
      </c>
      <c r="U365" s="122" t="s">
        <v>944</v>
      </c>
    </row>
    <row r="366" spans="7:21" s="145" customFormat="1" hidden="1">
      <c r="G366" s="152"/>
      <c r="N366" s="114" t="s">
        <v>703</v>
      </c>
      <c r="O366" s="118">
        <v>18.8</v>
      </c>
      <c r="P366" s="118">
        <v>35.1</v>
      </c>
      <c r="Q366" s="119">
        <f t="shared" si="5"/>
        <v>7.99</v>
      </c>
      <c r="R366" s="122" t="s">
        <v>704</v>
      </c>
      <c r="S366" s="121" t="s">
        <v>4228</v>
      </c>
      <c r="T366" s="122">
        <v>7.99</v>
      </c>
      <c r="U366" s="122" t="s">
        <v>867</v>
      </c>
    </row>
    <row r="367" spans="7:21" s="145" customFormat="1" hidden="1">
      <c r="G367" s="152"/>
      <c r="N367" s="114" t="s">
        <v>580</v>
      </c>
      <c r="O367" s="118">
        <v>11.3</v>
      </c>
      <c r="P367" s="118">
        <v>2</v>
      </c>
      <c r="Q367" s="119">
        <f t="shared" si="5"/>
        <v>8.84</v>
      </c>
      <c r="R367" s="122" t="s">
        <v>581</v>
      </c>
      <c r="S367" s="121" t="s">
        <v>3918</v>
      </c>
      <c r="T367" s="122">
        <v>8.84</v>
      </c>
      <c r="U367" s="122" t="s">
        <v>1505</v>
      </c>
    </row>
    <row r="368" spans="7:21" s="145" customFormat="1" hidden="1">
      <c r="G368" s="152"/>
      <c r="N368" s="114" t="s">
        <v>582</v>
      </c>
      <c r="O368" s="118">
        <v>3.7</v>
      </c>
      <c r="P368" s="118">
        <v>61</v>
      </c>
      <c r="Q368" s="119">
        <f t="shared" si="5"/>
        <v>10</v>
      </c>
      <c r="R368" s="122" t="s">
        <v>583</v>
      </c>
      <c r="S368" s="121" t="s">
        <v>4174</v>
      </c>
      <c r="T368" s="122">
        <v>10</v>
      </c>
      <c r="U368" s="122" t="s">
        <v>543</v>
      </c>
    </row>
    <row r="369" spans="7:21" s="145" customFormat="1" hidden="1">
      <c r="G369" s="152"/>
      <c r="N369" s="114" t="s">
        <v>584</v>
      </c>
      <c r="O369" s="118">
        <v>11.6</v>
      </c>
      <c r="P369" s="118">
        <v>0</v>
      </c>
      <c r="Q369" s="119">
        <f t="shared" si="5"/>
        <v>8.6</v>
      </c>
      <c r="R369" s="122" t="s">
        <v>332</v>
      </c>
      <c r="S369" s="121" t="s">
        <v>3972</v>
      </c>
      <c r="T369" s="122">
        <v>8.6</v>
      </c>
      <c r="U369" s="122" t="s">
        <v>217</v>
      </c>
    </row>
    <row r="370" spans="7:21" s="145" customFormat="1" hidden="1">
      <c r="G370" s="152"/>
      <c r="N370" s="114" t="s">
        <v>585</v>
      </c>
      <c r="O370" s="118">
        <v>14.8</v>
      </c>
      <c r="P370" s="118">
        <v>20.6</v>
      </c>
      <c r="Q370" s="119">
        <f t="shared" si="5"/>
        <v>7.18</v>
      </c>
      <c r="R370" s="122" t="s">
        <v>586</v>
      </c>
      <c r="S370" s="121" t="s">
        <v>4229</v>
      </c>
      <c r="T370" s="122">
        <v>7.18</v>
      </c>
      <c r="U370" s="122" t="s">
        <v>422</v>
      </c>
    </row>
    <row r="371" spans="7:21" s="145" customFormat="1" hidden="1">
      <c r="G371" s="152"/>
      <c r="N371" s="114" t="s">
        <v>587</v>
      </c>
      <c r="O371" s="118">
        <v>2.8</v>
      </c>
      <c r="P371" s="118">
        <v>72.099999999999994</v>
      </c>
      <c r="Q371" s="119">
        <f t="shared" si="5"/>
        <v>6.77</v>
      </c>
      <c r="R371" s="122" t="s">
        <v>588</v>
      </c>
      <c r="S371" s="121" t="s">
        <v>4183</v>
      </c>
      <c r="T371" s="122">
        <v>6.77</v>
      </c>
      <c r="U371" s="122" t="s">
        <v>483</v>
      </c>
    </row>
    <row r="372" spans="7:21" s="145" customFormat="1" hidden="1">
      <c r="G372" s="152"/>
      <c r="N372" s="114" t="s">
        <v>589</v>
      </c>
      <c r="O372" s="118">
        <v>12.4</v>
      </c>
      <c r="P372" s="118">
        <v>0</v>
      </c>
      <c r="Q372" s="119">
        <f t="shared" si="5"/>
        <v>7.39</v>
      </c>
      <c r="R372" s="120" t="s">
        <v>147</v>
      </c>
      <c r="S372" s="121" t="s">
        <v>4230</v>
      </c>
      <c r="T372" s="122">
        <v>7.39</v>
      </c>
      <c r="U372" s="122" t="s">
        <v>4013</v>
      </c>
    </row>
    <row r="373" spans="7:21" s="145" customFormat="1" hidden="1">
      <c r="G373" s="152"/>
      <c r="N373" s="114" t="s">
        <v>590</v>
      </c>
      <c r="O373" s="118">
        <v>14.3</v>
      </c>
      <c r="P373" s="118">
        <v>3.1</v>
      </c>
      <c r="Q373" s="119">
        <f t="shared" si="5"/>
        <v>7.3</v>
      </c>
      <c r="R373" s="122" t="s">
        <v>591</v>
      </c>
      <c r="S373" s="121" t="s">
        <v>4231</v>
      </c>
      <c r="T373" s="122">
        <v>7.3</v>
      </c>
      <c r="U373" s="122" t="s">
        <v>2394</v>
      </c>
    </row>
    <row r="374" spans="7:21" s="145" customFormat="1" hidden="1">
      <c r="G374" s="152"/>
      <c r="N374" s="114" t="s">
        <v>715</v>
      </c>
      <c r="O374" s="118">
        <v>6.5</v>
      </c>
      <c r="P374" s="118">
        <v>1.4</v>
      </c>
      <c r="Q374" s="119">
        <f t="shared" si="5"/>
        <v>7.82</v>
      </c>
      <c r="R374" s="122" t="s">
        <v>716</v>
      </c>
      <c r="S374" s="121" t="s">
        <v>4232</v>
      </c>
      <c r="T374" s="122">
        <v>7.82</v>
      </c>
      <c r="U374" s="122" t="s">
        <v>551</v>
      </c>
    </row>
    <row r="375" spans="7:21" s="145" customFormat="1" hidden="1">
      <c r="G375" s="152"/>
      <c r="N375" s="114" t="s">
        <v>717</v>
      </c>
      <c r="O375" s="118">
        <v>5.9</v>
      </c>
      <c r="P375" s="118">
        <v>48</v>
      </c>
      <c r="Q375" s="119">
        <f t="shared" si="5"/>
        <v>7.8</v>
      </c>
      <c r="R375" s="120" t="s">
        <v>147</v>
      </c>
      <c r="S375" s="121" t="s">
        <v>4233</v>
      </c>
      <c r="T375" s="122">
        <v>7.8</v>
      </c>
      <c r="U375" s="122" t="s">
        <v>551</v>
      </c>
    </row>
    <row r="376" spans="7:21" s="145" customFormat="1" hidden="1">
      <c r="G376" s="152"/>
      <c r="N376" s="114" t="s">
        <v>718</v>
      </c>
      <c r="O376" s="118">
        <v>10.3</v>
      </c>
      <c r="P376" s="118">
        <v>50.4</v>
      </c>
      <c r="Q376" s="119">
        <f t="shared" si="5"/>
        <v>8</v>
      </c>
      <c r="R376" s="122" t="s">
        <v>719</v>
      </c>
      <c r="S376" s="121" t="s">
        <v>4195</v>
      </c>
      <c r="T376" s="122">
        <v>8</v>
      </c>
      <c r="U376" s="122" t="s">
        <v>514</v>
      </c>
    </row>
    <row r="377" spans="7:21" s="145" customFormat="1" hidden="1">
      <c r="G377" s="152"/>
      <c r="N377" s="114" t="s">
        <v>720</v>
      </c>
      <c r="O377" s="118">
        <v>9.9</v>
      </c>
      <c r="P377" s="118">
        <v>44.8</v>
      </c>
      <c r="Q377" s="119">
        <f t="shared" si="5"/>
        <v>8.0399999999999991</v>
      </c>
      <c r="R377" s="122" t="s">
        <v>543</v>
      </c>
      <c r="S377" s="121" t="s">
        <v>4146</v>
      </c>
      <c r="T377" s="122">
        <v>8.0399999999999991</v>
      </c>
      <c r="U377" s="122" t="s">
        <v>2079</v>
      </c>
    </row>
    <row r="378" spans="7:21" s="145" customFormat="1" hidden="1">
      <c r="G378" s="152"/>
      <c r="N378" s="114" t="s">
        <v>721</v>
      </c>
      <c r="O378" s="118">
        <v>10</v>
      </c>
      <c r="P378" s="118">
        <v>42.7</v>
      </c>
      <c r="Q378" s="119">
        <f t="shared" si="5"/>
        <v>10.1</v>
      </c>
      <c r="R378" s="122" t="s">
        <v>722</v>
      </c>
      <c r="S378" s="121" t="s">
        <v>4556</v>
      </c>
      <c r="T378" s="122">
        <v>10.1</v>
      </c>
      <c r="U378" s="122" t="s">
        <v>141</v>
      </c>
    </row>
    <row r="379" spans="7:21" s="145" customFormat="1" hidden="1">
      <c r="G379" s="152"/>
      <c r="N379" s="114" t="s">
        <v>723</v>
      </c>
      <c r="O379" s="118">
        <v>9.1999999999999993</v>
      </c>
      <c r="P379" s="118">
        <v>54.9</v>
      </c>
      <c r="Q379" s="119">
        <f t="shared" si="5"/>
        <v>7.15</v>
      </c>
      <c r="R379" s="122" t="s">
        <v>850</v>
      </c>
      <c r="S379" s="121" t="s">
        <v>4196</v>
      </c>
      <c r="T379" s="122">
        <v>7.15</v>
      </c>
      <c r="U379" s="122" t="s">
        <v>1960</v>
      </c>
    </row>
    <row r="380" spans="7:21" s="145" customFormat="1" hidden="1">
      <c r="G380" s="152"/>
      <c r="N380" s="114" t="s">
        <v>981</v>
      </c>
      <c r="O380" s="118">
        <v>9.3000000000000007</v>
      </c>
      <c r="P380" s="118">
        <v>51.5</v>
      </c>
      <c r="Q380" s="119">
        <f t="shared" si="5"/>
        <v>8.2100000000000009</v>
      </c>
      <c r="R380" s="122" t="s">
        <v>982</v>
      </c>
      <c r="S380" s="121" t="s">
        <v>4144</v>
      </c>
      <c r="T380" s="122">
        <v>8.2100000000000009</v>
      </c>
      <c r="U380" s="122" t="s">
        <v>948</v>
      </c>
    </row>
    <row r="381" spans="7:21" s="145" customFormat="1" hidden="1">
      <c r="G381" s="152"/>
      <c r="N381" s="114" t="s">
        <v>983</v>
      </c>
      <c r="O381" s="118">
        <v>10.4</v>
      </c>
      <c r="P381" s="118">
        <v>46.1</v>
      </c>
      <c r="Q381" s="119">
        <f t="shared" si="5"/>
        <v>7.92</v>
      </c>
      <c r="R381" s="122" t="s">
        <v>728</v>
      </c>
      <c r="S381" s="121" t="s">
        <v>3950</v>
      </c>
      <c r="T381" s="122">
        <v>7.92</v>
      </c>
      <c r="U381" s="122" t="s">
        <v>1965</v>
      </c>
    </row>
    <row r="382" spans="7:21" s="145" customFormat="1" hidden="1">
      <c r="G382" s="152"/>
      <c r="N382" s="114" t="s">
        <v>851</v>
      </c>
      <c r="O382" s="118">
        <v>4</v>
      </c>
      <c r="P382" s="118">
        <v>15.6</v>
      </c>
      <c r="Q382" s="119">
        <f t="shared" si="5"/>
        <v>8.0500000000000007</v>
      </c>
      <c r="R382" s="122" t="s">
        <v>852</v>
      </c>
      <c r="S382" s="121" t="s">
        <v>3967</v>
      </c>
      <c r="T382" s="122">
        <v>8.0500000000000007</v>
      </c>
      <c r="U382" s="122" t="s">
        <v>692</v>
      </c>
    </row>
    <row r="383" spans="7:21" s="145" customFormat="1" hidden="1">
      <c r="G383" s="152"/>
      <c r="N383" s="114" t="s">
        <v>733</v>
      </c>
      <c r="O383" s="118">
        <v>4.2</v>
      </c>
      <c r="P383" s="118">
        <v>15.5</v>
      </c>
      <c r="Q383" s="119">
        <f t="shared" si="5"/>
        <v>8.9600000000000009</v>
      </c>
      <c r="R383" s="122" t="s">
        <v>734</v>
      </c>
      <c r="S383" s="121" t="s">
        <v>4197</v>
      </c>
      <c r="T383" s="122">
        <v>8.9600000000000009</v>
      </c>
      <c r="U383" s="122" t="s">
        <v>3288</v>
      </c>
    </row>
    <row r="384" spans="7:21" s="145" customFormat="1" hidden="1">
      <c r="G384" s="152"/>
      <c r="N384" s="114" t="s">
        <v>612</v>
      </c>
      <c r="O384" s="118">
        <v>4.0999999999999996</v>
      </c>
      <c r="P384" s="118">
        <v>15.4</v>
      </c>
      <c r="Q384" s="119">
        <f t="shared" si="5"/>
        <v>6.5</v>
      </c>
      <c r="R384" s="122" t="s">
        <v>670</v>
      </c>
      <c r="S384" s="121" t="s">
        <v>3961</v>
      </c>
      <c r="T384" s="122">
        <v>6.5</v>
      </c>
      <c r="U384" s="122" t="s">
        <v>556</v>
      </c>
    </row>
    <row r="385" spans="7:21" s="145" customFormat="1" hidden="1">
      <c r="G385" s="152"/>
      <c r="N385" s="114" t="s">
        <v>613</v>
      </c>
      <c r="O385" s="118">
        <v>7.9</v>
      </c>
      <c r="P385" s="118">
        <v>42.1</v>
      </c>
      <c r="Q385" s="119">
        <f t="shared" si="5"/>
        <v>7.22</v>
      </c>
      <c r="R385" s="122" t="s">
        <v>614</v>
      </c>
      <c r="S385" s="121" t="s">
        <v>3913</v>
      </c>
      <c r="T385" s="122">
        <v>7.22</v>
      </c>
      <c r="U385" s="122" t="s">
        <v>3537</v>
      </c>
    </row>
    <row r="386" spans="7:21" s="145" customFormat="1" hidden="1">
      <c r="G386" s="152"/>
      <c r="N386" s="114" t="s">
        <v>615</v>
      </c>
      <c r="O386" s="118">
        <v>10.1</v>
      </c>
      <c r="P386" s="118">
        <v>54</v>
      </c>
      <c r="Q386" s="119">
        <f t="shared" si="5"/>
        <v>7.3</v>
      </c>
      <c r="R386" s="122" t="s">
        <v>731</v>
      </c>
      <c r="S386" s="121" t="s">
        <v>4263</v>
      </c>
      <c r="T386" s="120">
        <v>7.3</v>
      </c>
      <c r="U386" s="120" t="s">
        <v>553</v>
      </c>
    </row>
    <row r="387" spans="7:21" s="145" customFormat="1" hidden="1">
      <c r="G387" s="152"/>
      <c r="N387" s="114" t="s">
        <v>856</v>
      </c>
      <c r="O387" s="118">
        <v>10.199999999999999</v>
      </c>
      <c r="P387" s="118">
        <v>52</v>
      </c>
      <c r="Q387" s="119">
        <f t="shared" si="5"/>
        <v>7</v>
      </c>
      <c r="R387" s="122" t="s">
        <v>857</v>
      </c>
      <c r="S387" s="121" t="s">
        <v>4198</v>
      </c>
      <c r="T387" s="122">
        <v>7</v>
      </c>
      <c r="U387" s="122" t="s">
        <v>422</v>
      </c>
    </row>
    <row r="388" spans="7:21" s="145" customFormat="1" hidden="1">
      <c r="G388" s="152"/>
      <c r="N388" s="114" t="s">
        <v>858</v>
      </c>
      <c r="O388" s="118">
        <v>7</v>
      </c>
      <c r="P388" s="118">
        <v>45.1</v>
      </c>
      <c r="Q388" s="119">
        <f t="shared" ref="Q388:Q451" si="6">SUM(T388:U388)</f>
        <v>7.8</v>
      </c>
      <c r="R388" s="122" t="s">
        <v>859</v>
      </c>
      <c r="S388" s="121" t="s">
        <v>4199</v>
      </c>
      <c r="T388" s="122">
        <v>7.8</v>
      </c>
      <c r="U388" s="122" t="s">
        <v>403</v>
      </c>
    </row>
    <row r="389" spans="7:21" s="145" customFormat="1" hidden="1">
      <c r="G389" s="152"/>
      <c r="N389" s="114" t="s">
        <v>735</v>
      </c>
      <c r="O389" s="118">
        <v>7.8</v>
      </c>
      <c r="P389" s="118">
        <v>64.900000000000006</v>
      </c>
      <c r="Q389" s="119">
        <f t="shared" si="6"/>
        <v>9.81</v>
      </c>
      <c r="R389" s="122" t="s">
        <v>459</v>
      </c>
      <c r="S389" s="121" t="s">
        <v>4424</v>
      </c>
      <c r="T389" s="122">
        <v>9.81</v>
      </c>
      <c r="U389" s="122" t="s">
        <v>3335</v>
      </c>
    </row>
    <row r="390" spans="7:21" s="145" customFormat="1" hidden="1">
      <c r="G390" s="152"/>
      <c r="N390" s="114" t="s">
        <v>736</v>
      </c>
      <c r="O390" s="118">
        <v>9.6</v>
      </c>
      <c r="P390" s="118">
        <v>47.4</v>
      </c>
      <c r="Q390" s="119">
        <f t="shared" si="6"/>
        <v>9.4499999999999993</v>
      </c>
      <c r="R390" s="122" t="s">
        <v>737</v>
      </c>
      <c r="S390" s="121" t="s">
        <v>4200</v>
      </c>
      <c r="T390" s="122">
        <v>9.4499999999999993</v>
      </c>
      <c r="U390" s="122" t="s">
        <v>661</v>
      </c>
    </row>
    <row r="391" spans="7:21" s="145" customFormat="1" hidden="1">
      <c r="G391" s="152"/>
      <c r="N391" s="114" t="s">
        <v>866</v>
      </c>
      <c r="O391" s="118">
        <v>7.6</v>
      </c>
      <c r="P391" s="118">
        <v>39.799999999999997</v>
      </c>
      <c r="Q391" s="119">
        <f t="shared" si="6"/>
        <v>7.56</v>
      </c>
      <c r="R391" s="122" t="s">
        <v>867</v>
      </c>
      <c r="S391" s="121" t="s">
        <v>4272</v>
      </c>
      <c r="T391" s="122">
        <v>7.56</v>
      </c>
      <c r="U391" s="122" t="s">
        <v>4002</v>
      </c>
    </row>
    <row r="392" spans="7:21" s="145" customFormat="1" hidden="1">
      <c r="G392" s="152"/>
      <c r="N392" s="114" t="s">
        <v>868</v>
      </c>
      <c r="O392" s="118">
        <v>7.8</v>
      </c>
      <c r="P392" s="118">
        <v>50.2</v>
      </c>
      <c r="Q392" s="119">
        <f t="shared" si="6"/>
        <v>3.2</v>
      </c>
      <c r="R392" s="122" t="s">
        <v>869</v>
      </c>
      <c r="S392" s="121" t="s">
        <v>4201</v>
      </c>
      <c r="T392" s="122">
        <v>3.2</v>
      </c>
      <c r="U392" s="122" t="s">
        <v>347</v>
      </c>
    </row>
    <row r="393" spans="7:21" s="145" customFormat="1" hidden="1">
      <c r="G393" s="152"/>
      <c r="N393" s="114" t="s">
        <v>870</v>
      </c>
      <c r="O393" s="118">
        <v>9.1</v>
      </c>
      <c r="P393" s="118">
        <v>55.1</v>
      </c>
      <c r="Q393" s="119">
        <f t="shared" si="6"/>
        <v>9.8000000000000007</v>
      </c>
      <c r="R393" s="122" t="s">
        <v>343</v>
      </c>
      <c r="S393" s="121" t="s">
        <v>4195</v>
      </c>
      <c r="T393" s="120">
        <v>9.8000000000000007</v>
      </c>
      <c r="U393" s="120" t="s">
        <v>377</v>
      </c>
    </row>
    <row r="394" spans="7:21" s="145" customFormat="1" hidden="1">
      <c r="G394" s="152"/>
      <c r="N394" s="114" t="s">
        <v>871</v>
      </c>
      <c r="O394" s="118">
        <v>9.9</v>
      </c>
      <c r="P394" s="118">
        <v>43.8</v>
      </c>
      <c r="Q394" s="119">
        <f t="shared" si="6"/>
        <v>9.8000000000000007</v>
      </c>
      <c r="R394" s="122" t="s">
        <v>377</v>
      </c>
      <c r="S394" s="121" t="s">
        <v>3990</v>
      </c>
      <c r="T394" s="122">
        <v>9.8000000000000007</v>
      </c>
      <c r="U394" s="122" t="s">
        <v>377</v>
      </c>
    </row>
    <row r="395" spans="7:21" s="145" customFormat="1" hidden="1">
      <c r="G395" s="152"/>
      <c r="N395" s="114" t="s">
        <v>872</v>
      </c>
      <c r="O395" s="118">
        <v>7.6</v>
      </c>
      <c r="P395" s="118">
        <v>57.3</v>
      </c>
      <c r="Q395" s="119">
        <f t="shared" si="6"/>
        <v>9.8000000000000007</v>
      </c>
      <c r="R395" s="122" t="s">
        <v>873</v>
      </c>
      <c r="S395" s="121" t="s">
        <v>3991</v>
      </c>
      <c r="T395" s="122">
        <v>9.8000000000000007</v>
      </c>
      <c r="U395" s="122" t="s">
        <v>377</v>
      </c>
    </row>
    <row r="396" spans="7:21" s="145" customFormat="1" hidden="1">
      <c r="G396" s="152"/>
      <c r="N396" s="114" t="s">
        <v>874</v>
      </c>
      <c r="O396" s="118">
        <v>11.1</v>
      </c>
      <c r="P396" s="118">
        <v>39.5</v>
      </c>
      <c r="Q396" s="119">
        <f t="shared" si="6"/>
        <v>9.8000000000000007</v>
      </c>
      <c r="R396" s="122" t="s">
        <v>875</v>
      </c>
      <c r="S396" s="121" t="s">
        <v>3826</v>
      </c>
      <c r="T396" s="120">
        <v>9.8000000000000007</v>
      </c>
      <c r="U396" s="120" t="s">
        <v>377</v>
      </c>
    </row>
    <row r="397" spans="7:21" s="145" customFormat="1" hidden="1">
      <c r="G397" s="152"/>
      <c r="N397" s="114" t="s">
        <v>750</v>
      </c>
      <c r="O397" s="118">
        <v>8.6999999999999993</v>
      </c>
      <c r="P397" s="118">
        <v>45.1</v>
      </c>
      <c r="Q397" s="119">
        <f t="shared" si="6"/>
        <v>7.5</v>
      </c>
      <c r="R397" s="122" t="s">
        <v>751</v>
      </c>
      <c r="S397" s="121" t="s">
        <v>3939</v>
      </c>
      <c r="T397" s="122">
        <v>7.5</v>
      </c>
      <c r="U397" s="122" t="s">
        <v>240</v>
      </c>
    </row>
    <row r="398" spans="7:21" s="145" customFormat="1" hidden="1">
      <c r="G398" s="152"/>
      <c r="N398" s="114" t="s">
        <v>752</v>
      </c>
      <c r="O398" s="118">
        <v>10.4</v>
      </c>
      <c r="P398" s="118">
        <v>53.7</v>
      </c>
      <c r="Q398" s="119">
        <f t="shared" si="6"/>
        <v>7.2</v>
      </c>
      <c r="R398" s="122" t="s">
        <v>234</v>
      </c>
      <c r="S398" s="121" t="s">
        <v>4263</v>
      </c>
      <c r="T398" s="122">
        <v>7.2</v>
      </c>
      <c r="U398" s="122" t="s">
        <v>553</v>
      </c>
    </row>
    <row r="399" spans="7:21" s="145" customFormat="1" hidden="1">
      <c r="G399" s="152"/>
      <c r="N399" s="114" t="s">
        <v>630</v>
      </c>
      <c r="O399" s="118">
        <v>8.6999999999999993</v>
      </c>
      <c r="P399" s="118">
        <v>48.7</v>
      </c>
      <c r="Q399" s="119">
        <f t="shared" si="6"/>
        <v>9.3800000000000008</v>
      </c>
      <c r="R399" s="120" t="s">
        <v>147</v>
      </c>
      <c r="S399" s="121" t="s">
        <v>4146</v>
      </c>
      <c r="T399" s="122">
        <v>9.3800000000000008</v>
      </c>
      <c r="U399" s="122" t="s">
        <v>566</v>
      </c>
    </row>
    <row r="400" spans="7:21" s="145" customFormat="1" hidden="1">
      <c r="G400" s="152"/>
      <c r="N400" s="114" t="s">
        <v>627</v>
      </c>
      <c r="O400" s="118">
        <v>9.1999999999999993</v>
      </c>
      <c r="P400" s="118">
        <v>52.3</v>
      </c>
      <c r="Q400" s="119">
        <f t="shared" si="6"/>
        <v>7.83</v>
      </c>
      <c r="R400" s="122" t="s">
        <v>628</v>
      </c>
      <c r="S400" s="121" t="s">
        <v>3732</v>
      </c>
      <c r="T400" s="122">
        <v>7.83</v>
      </c>
      <c r="U400" s="122" t="s">
        <v>1734</v>
      </c>
    </row>
    <row r="401" spans="7:21" s="145" customFormat="1" hidden="1">
      <c r="G401" s="152"/>
      <c r="N401" s="114" t="s">
        <v>629</v>
      </c>
      <c r="O401" s="118">
        <v>9.1</v>
      </c>
      <c r="P401" s="118">
        <v>44.5</v>
      </c>
      <c r="Q401" s="119">
        <f t="shared" si="6"/>
        <v>9.6</v>
      </c>
      <c r="R401" s="120" t="s">
        <v>234</v>
      </c>
      <c r="S401" s="121" t="s">
        <v>3724</v>
      </c>
      <c r="T401" s="122">
        <v>9.6</v>
      </c>
      <c r="U401" s="122" t="s">
        <v>3575</v>
      </c>
    </row>
    <row r="402" spans="7:21" s="145" customFormat="1" hidden="1">
      <c r="G402" s="152"/>
      <c r="N402" s="114" t="s">
        <v>496</v>
      </c>
      <c r="O402" s="118">
        <v>9</v>
      </c>
      <c r="P402" s="118">
        <v>49.9</v>
      </c>
      <c r="Q402" s="119">
        <f t="shared" si="6"/>
        <v>8.9</v>
      </c>
      <c r="R402" s="122" t="s">
        <v>497</v>
      </c>
      <c r="S402" s="121" t="s">
        <v>4479</v>
      </c>
      <c r="T402" s="122">
        <v>8.9</v>
      </c>
      <c r="U402" s="122" t="s">
        <v>452</v>
      </c>
    </row>
    <row r="403" spans="7:21" s="145" customFormat="1" hidden="1">
      <c r="G403" s="152"/>
      <c r="N403" s="114" t="s">
        <v>498</v>
      </c>
      <c r="O403" s="118">
        <v>9</v>
      </c>
      <c r="P403" s="118">
        <v>56.1</v>
      </c>
      <c r="Q403" s="119">
        <f t="shared" si="6"/>
        <v>9.6999999999999993</v>
      </c>
      <c r="R403" s="122" t="s">
        <v>499</v>
      </c>
      <c r="S403" s="121" t="s">
        <v>4152</v>
      </c>
      <c r="T403" s="120">
        <v>9.6999999999999993</v>
      </c>
      <c r="U403" s="120" t="s">
        <v>377</v>
      </c>
    </row>
    <row r="404" spans="7:21" s="145" customFormat="1" hidden="1">
      <c r="G404" s="152"/>
      <c r="N404" s="114" t="s">
        <v>500</v>
      </c>
      <c r="O404" s="118">
        <v>8.3000000000000007</v>
      </c>
      <c r="P404" s="118">
        <v>47</v>
      </c>
      <c r="Q404" s="119">
        <f t="shared" si="6"/>
        <v>7.6</v>
      </c>
      <c r="R404" s="120" t="s">
        <v>147</v>
      </c>
      <c r="S404" s="121" t="s">
        <v>3827</v>
      </c>
      <c r="T404" s="122">
        <v>7.6</v>
      </c>
      <c r="U404" s="122" t="s">
        <v>403</v>
      </c>
    </row>
    <row r="405" spans="7:21" s="145" customFormat="1" hidden="1">
      <c r="G405" s="152"/>
      <c r="N405" s="114" t="s">
        <v>380</v>
      </c>
      <c r="O405" s="118">
        <v>7.9</v>
      </c>
      <c r="P405" s="118">
        <v>46.1</v>
      </c>
      <c r="Q405" s="119">
        <f t="shared" si="6"/>
        <v>7.6</v>
      </c>
      <c r="R405" s="122" t="s">
        <v>381</v>
      </c>
      <c r="S405" s="121" t="s">
        <v>3828</v>
      </c>
      <c r="T405" s="122">
        <v>7.6</v>
      </c>
      <c r="U405" s="122" t="s">
        <v>403</v>
      </c>
    </row>
    <row r="406" spans="7:21" s="145" customFormat="1" hidden="1">
      <c r="G406" s="152"/>
      <c r="N406" s="114" t="s">
        <v>382</v>
      </c>
      <c r="O406" s="118">
        <v>8.1</v>
      </c>
      <c r="P406" s="118">
        <v>46.8</v>
      </c>
      <c r="Q406" s="119">
        <f t="shared" si="6"/>
        <v>7.04</v>
      </c>
      <c r="R406" s="122" t="s">
        <v>285</v>
      </c>
      <c r="S406" s="121" t="s">
        <v>3829</v>
      </c>
      <c r="T406" s="122">
        <v>7.04</v>
      </c>
      <c r="U406" s="122" t="s">
        <v>986</v>
      </c>
    </row>
    <row r="407" spans="7:21" s="145" customFormat="1" hidden="1">
      <c r="G407" s="152"/>
      <c r="N407" s="114" t="s">
        <v>502</v>
      </c>
      <c r="O407" s="118">
        <v>9.6999999999999993</v>
      </c>
      <c r="P407" s="118">
        <v>56.2</v>
      </c>
      <c r="Q407" s="119">
        <f t="shared" si="6"/>
        <v>8.84</v>
      </c>
      <c r="R407" s="122" t="s">
        <v>503</v>
      </c>
      <c r="S407" s="121" t="s">
        <v>3830</v>
      </c>
      <c r="T407" s="122">
        <v>8.84</v>
      </c>
      <c r="U407" s="122" t="s">
        <v>335</v>
      </c>
    </row>
    <row r="408" spans="7:21" s="145" customFormat="1" hidden="1">
      <c r="G408" s="152"/>
      <c r="N408" s="114" t="s">
        <v>504</v>
      </c>
      <c r="O408" s="118">
        <v>9.4</v>
      </c>
      <c r="P408" s="118">
        <v>42</v>
      </c>
      <c r="Q408" s="119">
        <f t="shared" si="6"/>
        <v>6.38</v>
      </c>
      <c r="R408" s="122" t="s">
        <v>426</v>
      </c>
      <c r="S408" s="121" t="s">
        <v>4136</v>
      </c>
      <c r="T408" s="122">
        <v>6.38</v>
      </c>
      <c r="U408" s="122" t="s">
        <v>3089</v>
      </c>
    </row>
    <row r="409" spans="7:21" s="145" customFormat="1" hidden="1">
      <c r="G409" s="152"/>
      <c r="N409" s="114" t="s">
        <v>641</v>
      </c>
      <c r="O409" s="118">
        <v>11.2</v>
      </c>
      <c r="P409" s="118">
        <v>49.2</v>
      </c>
      <c r="Q409" s="119">
        <f t="shared" si="6"/>
        <v>7.16</v>
      </c>
      <c r="R409" s="122" t="s">
        <v>642</v>
      </c>
      <c r="S409" s="121" t="s">
        <v>4195</v>
      </c>
      <c r="T409" s="122">
        <v>7.16</v>
      </c>
      <c r="U409" s="122" t="s">
        <v>366</v>
      </c>
    </row>
    <row r="410" spans="7:21" s="145" customFormat="1" hidden="1">
      <c r="G410" s="152"/>
      <c r="N410" s="114" t="s">
        <v>766</v>
      </c>
      <c r="O410" s="118">
        <v>1.6</v>
      </c>
      <c r="P410" s="118">
        <v>29</v>
      </c>
      <c r="Q410" s="119">
        <f t="shared" si="6"/>
        <v>7.91</v>
      </c>
      <c r="R410" s="120" t="s">
        <v>147</v>
      </c>
      <c r="S410" s="121" t="s">
        <v>3783</v>
      </c>
      <c r="T410" s="122">
        <v>7.91</v>
      </c>
      <c r="U410" s="122" t="s">
        <v>3992</v>
      </c>
    </row>
    <row r="411" spans="7:21" s="145" customFormat="1" hidden="1">
      <c r="G411" s="152"/>
      <c r="N411" s="114" t="s">
        <v>767</v>
      </c>
      <c r="O411" s="118">
        <v>1.3</v>
      </c>
      <c r="P411" s="118">
        <v>23.1</v>
      </c>
      <c r="Q411" s="119">
        <f t="shared" si="6"/>
        <v>9.3000000000000007</v>
      </c>
      <c r="R411" s="120" t="s">
        <v>147</v>
      </c>
      <c r="S411" s="121" t="s">
        <v>3898</v>
      </c>
      <c r="T411" s="122">
        <v>9.3000000000000007</v>
      </c>
      <c r="U411" s="122" t="s">
        <v>1146</v>
      </c>
    </row>
    <row r="412" spans="7:21" s="145" customFormat="1" hidden="1">
      <c r="G412" s="152"/>
      <c r="N412" s="114" t="s">
        <v>768</v>
      </c>
      <c r="O412" s="118">
        <v>8.6</v>
      </c>
      <c r="P412" s="118">
        <v>73.8</v>
      </c>
      <c r="Q412" s="119">
        <f t="shared" si="6"/>
        <v>9.4</v>
      </c>
      <c r="R412" s="122" t="s">
        <v>234</v>
      </c>
      <c r="S412" s="121" t="s">
        <v>3831</v>
      </c>
      <c r="T412" s="122">
        <v>9.4</v>
      </c>
      <c r="U412" s="122" t="s">
        <v>797</v>
      </c>
    </row>
    <row r="413" spans="7:21" s="145" customFormat="1" hidden="1">
      <c r="G413" s="152"/>
      <c r="N413" s="114" t="s">
        <v>769</v>
      </c>
      <c r="O413" s="118">
        <v>10.9</v>
      </c>
      <c r="P413" s="118">
        <v>72.900000000000006</v>
      </c>
      <c r="Q413" s="119">
        <f t="shared" si="6"/>
        <v>8.1999999999999993</v>
      </c>
      <c r="R413" s="122" t="s">
        <v>770</v>
      </c>
      <c r="S413" s="121" t="s">
        <v>3832</v>
      </c>
      <c r="T413" s="122">
        <v>8.1999999999999993</v>
      </c>
      <c r="U413" s="122" t="s">
        <v>404</v>
      </c>
    </row>
    <row r="414" spans="7:21" s="145" customFormat="1" hidden="1">
      <c r="G414" s="152"/>
      <c r="N414" s="114" t="s">
        <v>771</v>
      </c>
      <c r="O414" s="118">
        <v>9.6</v>
      </c>
      <c r="P414" s="118">
        <v>73.3</v>
      </c>
      <c r="Q414" s="119">
        <f t="shared" si="6"/>
        <v>9.18</v>
      </c>
      <c r="R414" s="122" t="s">
        <v>772</v>
      </c>
      <c r="S414" s="121" t="s">
        <v>3833</v>
      </c>
      <c r="T414" s="122">
        <v>9.18</v>
      </c>
      <c r="U414" s="122" t="s">
        <v>661</v>
      </c>
    </row>
    <row r="415" spans="7:21" s="145" customFormat="1" hidden="1">
      <c r="G415" s="152"/>
      <c r="N415" s="114" t="s">
        <v>773</v>
      </c>
      <c r="O415" s="118">
        <v>12.4</v>
      </c>
      <c r="P415" s="118">
        <v>49.7</v>
      </c>
      <c r="Q415" s="119">
        <f t="shared" si="6"/>
        <v>7.99</v>
      </c>
      <c r="R415" s="122" t="s">
        <v>774</v>
      </c>
      <c r="S415" s="121" t="s">
        <v>3830</v>
      </c>
      <c r="T415" s="122">
        <v>7.99</v>
      </c>
      <c r="U415" s="122" t="s">
        <v>4014</v>
      </c>
    </row>
    <row r="416" spans="7:21" s="145" customFormat="1" hidden="1">
      <c r="G416" s="152"/>
      <c r="N416" s="114" t="s">
        <v>645</v>
      </c>
      <c r="O416" s="118">
        <v>5.3</v>
      </c>
      <c r="P416" s="118">
        <v>86.6</v>
      </c>
      <c r="Q416" s="119">
        <f t="shared" si="6"/>
        <v>9.43</v>
      </c>
      <c r="R416" s="122" t="s">
        <v>873</v>
      </c>
      <c r="S416" s="121" t="s">
        <v>3834</v>
      </c>
      <c r="T416" s="122">
        <v>9.43</v>
      </c>
      <c r="U416" s="122" t="s">
        <v>543</v>
      </c>
    </row>
    <row r="417" spans="7:21" s="145" customFormat="1" hidden="1">
      <c r="G417" s="152"/>
      <c r="N417" s="114" t="s">
        <v>646</v>
      </c>
      <c r="O417" s="118">
        <v>7.1</v>
      </c>
      <c r="P417" s="118">
        <v>90.9</v>
      </c>
      <c r="Q417" s="119">
        <f t="shared" si="6"/>
        <v>9.1999999999999993</v>
      </c>
      <c r="R417" s="122" t="s">
        <v>647</v>
      </c>
      <c r="S417" s="121" t="s">
        <v>3835</v>
      </c>
      <c r="T417" s="122">
        <v>9.1999999999999993</v>
      </c>
      <c r="U417" s="122" t="s">
        <v>1146</v>
      </c>
    </row>
    <row r="418" spans="7:21" s="145" customFormat="1" hidden="1">
      <c r="G418" s="152"/>
      <c r="N418" s="114" t="s">
        <v>648</v>
      </c>
      <c r="O418" s="118">
        <v>4.7</v>
      </c>
      <c r="P418" s="118">
        <v>87</v>
      </c>
      <c r="Q418" s="119">
        <f t="shared" si="6"/>
        <v>7.7</v>
      </c>
      <c r="R418" s="120" t="s">
        <v>287</v>
      </c>
      <c r="S418" s="121" t="s">
        <v>4478</v>
      </c>
      <c r="T418" s="122">
        <v>7.7</v>
      </c>
      <c r="U418" s="122" t="s">
        <v>558</v>
      </c>
    </row>
    <row r="419" spans="7:21" s="145" customFormat="1" hidden="1">
      <c r="G419" s="152"/>
      <c r="N419" s="114" t="s">
        <v>649</v>
      </c>
      <c r="O419" s="118">
        <v>7.1</v>
      </c>
      <c r="P419" s="118">
        <v>91.4</v>
      </c>
      <c r="Q419" s="119">
        <f t="shared" si="6"/>
        <v>7.6</v>
      </c>
      <c r="R419" s="122" t="s">
        <v>647</v>
      </c>
      <c r="S419" s="121" t="s">
        <v>4061</v>
      </c>
      <c r="T419" s="120">
        <v>7.6</v>
      </c>
      <c r="U419" s="120" t="s">
        <v>369</v>
      </c>
    </row>
    <row r="420" spans="7:21" s="145" customFormat="1" hidden="1">
      <c r="G420" s="152"/>
      <c r="N420" s="114" t="s">
        <v>781</v>
      </c>
      <c r="O420" s="118">
        <v>7.2</v>
      </c>
      <c r="P420" s="118">
        <v>71</v>
      </c>
      <c r="Q420" s="119">
        <f t="shared" si="6"/>
        <v>6.85</v>
      </c>
      <c r="R420" s="122" t="s">
        <v>782</v>
      </c>
      <c r="S420" s="121" t="s">
        <v>4062</v>
      </c>
      <c r="T420" s="122">
        <v>6.85</v>
      </c>
      <c r="U420" s="122" t="s">
        <v>1465</v>
      </c>
    </row>
    <row r="421" spans="7:21" s="145" customFormat="1" hidden="1">
      <c r="G421" s="152"/>
      <c r="N421" s="114" t="s">
        <v>783</v>
      </c>
      <c r="O421" s="118">
        <v>8.4</v>
      </c>
      <c r="P421" s="118">
        <v>61.9</v>
      </c>
      <c r="Q421" s="119">
        <f t="shared" si="6"/>
        <v>6.43</v>
      </c>
      <c r="R421" s="122" t="s">
        <v>784</v>
      </c>
      <c r="S421" s="121" t="s">
        <v>4063</v>
      </c>
      <c r="T421" s="122">
        <v>6.43</v>
      </c>
      <c r="U421" s="122" t="s">
        <v>2711</v>
      </c>
    </row>
    <row r="422" spans="7:21" s="145" customFormat="1" hidden="1">
      <c r="G422" s="152"/>
      <c r="N422" s="114" t="s">
        <v>785</v>
      </c>
      <c r="O422" s="118">
        <v>8</v>
      </c>
      <c r="P422" s="118">
        <v>70.3</v>
      </c>
      <c r="Q422" s="119">
        <f t="shared" si="6"/>
        <v>8.27</v>
      </c>
      <c r="R422" s="122" t="s">
        <v>786</v>
      </c>
      <c r="S422" s="121" t="s">
        <v>4199</v>
      </c>
      <c r="T422" s="122">
        <v>8.27</v>
      </c>
      <c r="U422" s="122" t="s">
        <v>3100</v>
      </c>
    </row>
    <row r="423" spans="7:21" s="145" customFormat="1" hidden="1">
      <c r="G423" s="152"/>
      <c r="N423" s="114" t="s">
        <v>923</v>
      </c>
      <c r="O423" s="118">
        <v>6.6</v>
      </c>
      <c r="P423" s="118">
        <v>78.7</v>
      </c>
      <c r="Q423" s="119">
        <f t="shared" si="6"/>
        <v>9.4</v>
      </c>
      <c r="R423" s="122" t="s">
        <v>924</v>
      </c>
      <c r="S423" s="121" t="s">
        <v>4064</v>
      </c>
      <c r="T423" s="122">
        <v>9.4</v>
      </c>
      <c r="U423" s="122" t="s">
        <v>377</v>
      </c>
    </row>
    <row r="424" spans="7:21" s="145" customFormat="1" hidden="1">
      <c r="G424" s="152"/>
      <c r="N424" s="114" t="s">
        <v>796</v>
      </c>
      <c r="O424" s="118">
        <v>11</v>
      </c>
      <c r="P424" s="118">
        <v>64.599999999999994</v>
      </c>
      <c r="Q424" s="119">
        <f t="shared" si="6"/>
        <v>3.4</v>
      </c>
      <c r="R424" s="122" t="s">
        <v>797</v>
      </c>
      <c r="S424" s="121" t="s">
        <v>4065</v>
      </c>
      <c r="T424" s="122">
        <v>3.4</v>
      </c>
      <c r="U424" s="122" t="s">
        <v>2000</v>
      </c>
    </row>
    <row r="425" spans="7:21" s="145" customFormat="1" hidden="1">
      <c r="G425" s="152"/>
      <c r="N425" s="114" t="s">
        <v>798</v>
      </c>
      <c r="O425" s="118">
        <v>11.8</v>
      </c>
      <c r="P425" s="118">
        <v>83.4</v>
      </c>
      <c r="Q425" s="119">
        <f t="shared" si="6"/>
        <v>7.3</v>
      </c>
      <c r="R425" s="122" t="s">
        <v>799</v>
      </c>
      <c r="S425" s="121" t="s">
        <v>4066</v>
      </c>
      <c r="T425" s="122">
        <v>7.3</v>
      </c>
      <c r="U425" s="122" t="s">
        <v>403</v>
      </c>
    </row>
    <row r="426" spans="7:21" s="145" customFormat="1" hidden="1">
      <c r="G426" s="152"/>
      <c r="N426" s="114" t="s">
        <v>931</v>
      </c>
      <c r="O426" s="118">
        <v>8.6999999999999993</v>
      </c>
      <c r="P426" s="118">
        <v>75.7</v>
      </c>
      <c r="Q426" s="119">
        <f t="shared" si="6"/>
        <v>9.6</v>
      </c>
      <c r="R426" s="122" t="s">
        <v>454</v>
      </c>
      <c r="S426" s="121" t="s">
        <v>3958</v>
      </c>
      <c r="T426" s="122">
        <v>9.6</v>
      </c>
      <c r="U426" s="122" t="s">
        <v>728</v>
      </c>
    </row>
    <row r="427" spans="7:21" s="145" customFormat="1" hidden="1">
      <c r="G427" s="152"/>
      <c r="N427" s="114" t="s">
        <v>932</v>
      </c>
      <c r="O427" s="118">
        <v>7.9</v>
      </c>
      <c r="P427" s="118">
        <v>80.7</v>
      </c>
      <c r="Q427" s="119">
        <f t="shared" si="6"/>
        <v>7.1</v>
      </c>
      <c r="R427" s="122" t="s">
        <v>466</v>
      </c>
      <c r="S427" s="121" t="s">
        <v>4067</v>
      </c>
      <c r="T427" s="122">
        <v>7.1</v>
      </c>
      <c r="U427" s="122" t="s">
        <v>240</v>
      </c>
    </row>
    <row r="428" spans="7:21" s="145" customFormat="1" hidden="1">
      <c r="G428" s="152"/>
      <c r="N428" s="114" t="s">
        <v>800</v>
      </c>
      <c r="O428" s="118">
        <v>4.4000000000000004</v>
      </c>
      <c r="P428" s="118">
        <v>15.6</v>
      </c>
      <c r="Q428" s="119">
        <f t="shared" si="6"/>
        <v>8.39</v>
      </c>
      <c r="R428" s="122" t="s">
        <v>543</v>
      </c>
      <c r="S428" s="121" t="s">
        <v>4119</v>
      </c>
      <c r="T428" s="122">
        <v>8.39</v>
      </c>
      <c r="U428" s="122" t="s">
        <v>332</v>
      </c>
    </row>
    <row r="429" spans="7:21" s="145" customFormat="1" hidden="1">
      <c r="G429" s="152"/>
      <c r="N429" s="114" t="s">
        <v>938</v>
      </c>
      <c r="O429" s="118">
        <v>4.9000000000000004</v>
      </c>
      <c r="P429" s="118">
        <v>14.2</v>
      </c>
      <c r="Q429" s="119">
        <f t="shared" si="6"/>
        <v>9.16</v>
      </c>
      <c r="R429" s="122" t="s">
        <v>722</v>
      </c>
      <c r="S429" s="121" t="s">
        <v>3898</v>
      </c>
      <c r="T429" s="122">
        <v>9.16</v>
      </c>
      <c r="U429" s="122" t="s">
        <v>1067</v>
      </c>
    </row>
    <row r="430" spans="7:21" s="145" customFormat="1" hidden="1">
      <c r="G430" s="152"/>
      <c r="N430" s="114" t="s">
        <v>939</v>
      </c>
      <c r="O430" s="118">
        <v>4.7</v>
      </c>
      <c r="P430" s="118">
        <v>86.8</v>
      </c>
      <c r="Q430" s="119">
        <f t="shared" si="6"/>
        <v>8.65</v>
      </c>
      <c r="R430" s="122" t="s">
        <v>940</v>
      </c>
      <c r="S430" s="121" t="s">
        <v>3775</v>
      </c>
      <c r="T430" s="122">
        <v>8.65</v>
      </c>
      <c r="U430" s="122" t="s">
        <v>223</v>
      </c>
    </row>
    <row r="431" spans="7:21" s="145" customFormat="1" hidden="1">
      <c r="G431" s="152"/>
      <c r="N431" s="114" t="s">
        <v>941</v>
      </c>
      <c r="O431" s="118">
        <v>13.2</v>
      </c>
      <c r="P431" s="118">
        <v>72</v>
      </c>
      <c r="Q431" s="119">
        <f t="shared" si="6"/>
        <v>6.18</v>
      </c>
      <c r="R431" s="122" t="s">
        <v>499</v>
      </c>
      <c r="S431" s="121" t="s">
        <v>4068</v>
      </c>
      <c r="T431" s="122">
        <v>6.18</v>
      </c>
      <c r="U431" s="122" t="s">
        <v>4007</v>
      </c>
    </row>
    <row r="432" spans="7:21" s="145" customFormat="1" hidden="1">
      <c r="G432" s="152"/>
      <c r="N432" s="114" t="s">
        <v>942</v>
      </c>
      <c r="O432" s="118">
        <v>4.5999999999999996</v>
      </c>
      <c r="P432" s="118">
        <v>89.6</v>
      </c>
      <c r="Q432" s="119">
        <f t="shared" si="6"/>
        <v>5.1100000000000003</v>
      </c>
      <c r="R432" s="122" t="s">
        <v>797</v>
      </c>
      <c r="S432" s="121" t="s">
        <v>4069</v>
      </c>
      <c r="T432" s="122">
        <v>5.1100000000000003</v>
      </c>
      <c r="U432" s="122" t="s">
        <v>776</v>
      </c>
    </row>
    <row r="433" spans="7:21" s="145" customFormat="1" hidden="1">
      <c r="G433" s="152"/>
      <c r="N433" s="114" t="s">
        <v>809</v>
      </c>
      <c r="O433" s="118">
        <v>5.7</v>
      </c>
      <c r="P433" s="118">
        <v>91.2</v>
      </c>
      <c r="Q433" s="119">
        <f t="shared" si="6"/>
        <v>9</v>
      </c>
      <c r="R433" s="122" t="s">
        <v>364</v>
      </c>
      <c r="S433" s="121" t="s">
        <v>4070</v>
      </c>
      <c r="T433" s="122">
        <v>9</v>
      </c>
      <c r="U433" s="122" t="s">
        <v>1146</v>
      </c>
    </row>
    <row r="434" spans="7:21" s="145" customFormat="1" hidden="1">
      <c r="G434" s="152"/>
      <c r="N434" s="114" t="s">
        <v>810</v>
      </c>
      <c r="O434" s="118">
        <v>3.8</v>
      </c>
      <c r="P434" s="118">
        <v>95.4</v>
      </c>
      <c r="Q434" s="119">
        <f t="shared" si="6"/>
        <v>7.9</v>
      </c>
      <c r="R434" s="122" t="s">
        <v>287</v>
      </c>
      <c r="S434" s="121" t="s">
        <v>4071</v>
      </c>
      <c r="T434" s="122">
        <v>7.9</v>
      </c>
      <c r="U434" s="122" t="s">
        <v>404</v>
      </c>
    </row>
    <row r="435" spans="7:21" s="145" customFormat="1" hidden="1">
      <c r="G435" s="152"/>
      <c r="N435" s="114" t="s">
        <v>689</v>
      </c>
      <c r="O435" s="118">
        <v>8.4</v>
      </c>
      <c r="P435" s="118">
        <v>74</v>
      </c>
      <c r="Q435" s="119">
        <f t="shared" si="6"/>
        <v>8.6</v>
      </c>
      <c r="R435" s="122" t="s">
        <v>690</v>
      </c>
      <c r="S435" s="121" t="s">
        <v>4072</v>
      </c>
      <c r="T435" s="122">
        <v>8.6</v>
      </c>
      <c r="U435" s="122" t="s">
        <v>223</v>
      </c>
    </row>
    <row r="436" spans="7:21" s="145" customFormat="1" hidden="1">
      <c r="G436" s="152"/>
      <c r="N436" s="114" t="s">
        <v>688</v>
      </c>
      <c r="O436" s="118">
        <v>10.9</v>
      </c>
      <c r="P436" s="118">
        <v>71.2</v>
      </c>
      <c r="Q436" s="119">
        <f t="shared" si="6"/>
        <v>7.94</v>
      </c>
      <c r="R436" s="122" t="s">
        <v>499</v>
      </c>
      <c r="S436" s="121" t="s">
        <v>3833</v>
      </c>
      <c r="T436" s="122">
        <v>7.94</v>
      </c>
      <c r="U436" s="122" t="s">
        <v>1505</v>
      </c>
    </row>
    <row r="437" spans="7:21" s="145" customFormat="1" hidden="1">
      <c r="G437" s="152"/>
      <c r="N437" s="114" t="s">
        <v>564</v>
      </c>
      <c r="O437" s="118">
        <v>9.8000000000000007</v>
      </c>
      <c r="P437" s="118">
        <v>72.8</v>
      </c>
      <c r="Q437" s="119">
        <f t="shared" si="6"/>
        <v>8.6</v>
      </c>
      <c r="R437" s="122" t="s">
        <v>335</v>
      </c>
      <c r="S437" s="121" t="s">
        <v>4073</v>
      </c>
      <c r="T437" s="122">
        <v>8.6</v>
      </c>
      <c r="U437" s="122" t="s">
        <v>283</v>
      </c>
    </row>
    <row r="438" spans="7:21" s="145" customFormat="1" hidden="1">
      <c r="G438" s="152"/>
      <c r="N438" s="114" t="s">
        <v>565</v>
      </c>
      <c r="O438" s="118">
        <v>6.5</v>
      </c>
      <c r="P438" s="118">
        <v>83.2</v>
      </c>
      <c r="Q438" s="119">
        <f t="shared" si="6"/>
        <v>7.75</v>
      </c>
      <c r="R438" s="122" t="s">
        <v>566</v>
      </c>
      <c r="S438" s="121" t="s">
        <v>4069</v>
      </c>
      <c r="T438" s="122">
        <v>7.75</v>
      </c>
      <c r="U438" s="122" t="s">
        <v>4092</v>
      </c>
    </row>
    <row r="439" spans="7:21" s="145" customFormat="1" hidden="1">
      <c r="G439" s="152"/>
      <c r="N439" s="114" t="s">
        <v>443</v>
      </c>
      <c r="O439" s="118">
        <v>10.5</v>
      </c>
      <c r="P439" s="118">
        <v>72.7</v>
      </c>
      <c r="Q439" s="119">
        <f t="shared" si="6"/>
        <v>7.88</v>
      </c>
      <c r="R439" s="122" t="s">
        <v>444</v>
      </c>
      <c r="S439" s="121" t="s">
        <v>4074</v>
      </c>
      <c r="T439" s="122">
        <v>7.88</v>
      </c>
      <c r="U439" s="122" t="s">
        <v>2549</v>
      </c>
    </row>
    <row r="440" spans="7:21" s="145" customFormat="1" hidden="1">
      <c r="G440" s="152"/>
      <c r="N440" s="114" t="s">
        <v>567</v>
      </c>
      <c r="O440" s="118">
        <v>10.5</v>
      </c>
      <c r="P440" s="118">
        <v>72.7</v>
      </c>
      <c r="Q440" s="119">
        <f t="shared" si="6"/>
        <v>7.41</v>
      </c>
      <c r="R440" s="120" t="s">
        <v>444</v>
      </c>
      <c r="S440" s="121">
        <v>332</v>
      </c>
      <c r="T440" s="122">
        <v>7.41</v>
      </c>
      <c r="U440" s="122" t="s">
        <v>4015</v>
      </c>
    </row>
    <row r="441" spans="7:21" s="145" customFormat="1" hidden="1">
      <c r="G441" s="152"/>
      <c r="N441" s="114" t="s">
        <v>568</v>
      </c>
      <c r="O441" s="118">
        <v>17.5</v>
      </c>
      <c r="P441" s="118">
        <v>0</v>
      </c>
      <c r="Q441" s="119">
        <f t="shared" si="6"/>
        <v>8.74</v>
      </c>
      <c r="R441" s="120" t="s">
        <v>147</v>
      </c>
      <c r="S441" s="121" t="s">
        <v>4218</v>
      </c>
      <c r="T441" s="122">
        <v>8.74</v>
      </c>
      <c r="U441" s="122" t="s">
        <v>1552</v>
      </c>
    </row>
    <row r="442" spans="7:21" s="145" customFormat="1" hidden="1">
      <c r="G442" s="152"/>
      <c r="N442" s="114" t="s">
        <v>447</v>
      </c>
      <c r="O442" s="118">
        <v>7.3</v>
      </c>
      <c r="P442" s="118">
        <v>5.9</v>
      </c>
      <c r="Q442" s="119">
        <f t="shared" si="6"/>
        <v>7.71</v>
      </c>
      <c r="R442" s="122" t="s">
        <v>448</v>
      </c>
      <c r="S442" s="121" t="s">
        <v>3902</v>
      </c>
      <c r="T442" s="122">
        <v>7.71</v>
      </c>
      <c r="U442" s="122" t="s">
        <v>404</v>
      </c>
    </row>
    <row r="443" spans="7:21" s="145" customFormat="1" hidden="1">
      <c r="G443" s="152"/>
      <c r="N443" s="114" t="s">
        <v>831</v>
      </c>
      <c r="O443" s="118">
        <v>7.3</v>
      </c>
      <c r="P443" s="118">
        <v>5.9</v>
      </c>
      <c r="Q443" s="119">
        <f t="shared" si="6"/>
        <v>8.81</v>
      </c>
      <c r="R443" s="122" t="s">
        <v>832</v>
      </c>
      <c r="S443" s="121" t="s">
        <v>3894</v>
      </c>
      <c r="T443" s="122">
        <v>8.81</v>
      </c>
      <c r="U443" s="122" t="s">
        <v>3277</v>
      </c>
    </row>
    <row r="444" spans="7:21" s="145" customFormat="1" hidden="1">
      <c r="G444" s="152"/>
      <c r="N444" s="114" t="s">
        <v>833</v>
      </c>
      <c r="O444" s="118">
        <v>7.3</v>
      </c>
      <c r="P444" s="118">
        <v>5.8</v>
      </c>
      <c r="Q444" s="119">
        <f t="shared" si="6"/>
        <v>6.9</v>
      </c>
      <c r="R444" s="122" t="s">
        <v>44</v>
      </c>
      <c r="S444" s="121" t="s">
        <v>4075</v>
      </c>
      <c r="T444" s="122">
        <v>6.9</v>
      </c>
      <c r="U444" s="122" t="s">
        <v>551</v>
      </c>
    </row>
    <row r="445" spans="7:21" s="145" customFormat="1" hidden="1">
      <c r="G445" s="152"/>
      <c r="N445" s="114" t="s">
        <v>834</v>
      </c>
      <c r="O445" s="118">
        <v>3.3</v>
      </c>
      <c r="P445" s="118">
        <v>2.8</v>
      </c>
      <c r="Q445" s="119">
        <f t="shared" si="6"/>
        <v>6.9</v>
      </c>
      <c r="R445" s="122" t="s">
        <v>56</v>
      </c>
      <c r="S445" s="121" t="s">
        <v>3955</v>
      </c>
      <c r="T445" s="122">
        <v>6.9</v>
      </c>
      <c r="U445" s="122" t="s">
        <v>551</v>
      </c>
    </row>
    <row r="446" spans="7:21" s="145" customFormat="1" hidden="1">
      <c r="G446" s="152"/>
      <c r="N446" s="114" t="s">
        <v>835</v>
      </c>
      <c r="O446" s="118">
        <v>3.3</v>
      </c>
      <c r="P446" s="118">
        <v>2.8</v>
      </c>
      <c r="Q446" s="119">
        <f t="shared" si="6"/>
        <v>8.9</v>
      </c>
      <c r="R446" s="120" t="s">
        <v>56</v>
      </c>
      <c r="S446" s="121" t="s">
        <v>3955</v>
      </c>
      <c r="T446" s="122">
        <v>8.9</v>
      </c>
      <c r="U446" s="122" t="s">
        <v>797</v>
      </c>
    </row>
    <row r="447" spans="7:21" s="145" customFormat="1" hidden="1">
      <c r="G447" s="152"/>
      <c r="N447" s="114" t="s">
        <v>836</v>
      </c>
      <c r="O447" s="118">
        <v>4.3</v>
      </c>
      <c r="P447" s="118">
        <v>3.2</v>
      </c>
      <c r="Q447" s="119">
        <f t="shared" si="6"/>
        <v>7.1</v>
      </c>
      <c r="R447" s="122" t="s">
        <v>710</v>
      </c>
      <c r="S447" s="121" t="s">
        <v>4295</v>
      </c>
      <c r="T447" s="122">
        <v>7.1</v>
      </c>
      <c r="U447" s="122" t="s">
        <v>514</v>
      </c>
    </row>
    <row r="448" spans="7:21" s="145" customFormat="1" hidden="1">
      <c r="G448" s="152"/>
      <c r="N448" s="114" t="s">
        <v>705</v>
      </c>
      <c r="O448" s="118">
        <v>4.0999999999999996</v>
      </c>
      <c r="P448" s="118">
        <v>3.5</v>
      </c>
      <c r="Q448" s="119">
        <f t="shared" si="6"/>
        <v>6</v>
      </c>
      <c r="R448" s="120" t="s">
        <v>56</v>
      </c>
      <c r="S448" s="121" t="s">
        <v>4295</v>
      </c>
      <c r="T448" s="122">
        <v>6</v>
      </c>
      <c r="U448" s="122" t="s">
        <v>4016</v>
      </c>
    </row>
    <row r="449" spans="7:21" s="145" customFormat="1" hidden="1">
      <c r="G449" s="152"/>
      <c r="N449" s="114" t="s">
        <v>706</v>
      </c>
      <c r="O449" s="118">
        <v>2.1</v>
      </c>
      <c r="P449" s="118">
        <v>1.3</v>
      </c>
      <c r="Q449" s="119">
        <v>3.7</v>
      </c>
      <c r="R449" s="122" t="s">
        <v>166</v>
      </c>
      <c r="S449" s="121" t="s">
        <v>4296</v>
      </c>
      <c r="T449" s="122">
        <v>8.8000000000000007</v>
      </c>
      <c r="U449" s="122" t="s">
        <v>797</v>
      </c>
    </row>
    <row r="450" spans="7:21" s="145" customFormat="1" hidden="1">
      <c r="G450" s="152"/>
      <c r="N450" s="114" t="s">
        <v>707</v>
      </c>
      <c r="O450" s="118">
        <v>3.9</v>
      </c>
      <c r="P450" s="118">
        <v>2.6</v>
      </c>
      <c r="Q450" s="119">
        <v>5.8</v>
      </c>
      <c r="R450" s="122" t="s">
        <v>343</v>
      </c>
      <c r="S450" s="121" t="s">
        <v>4289</v>
      </c>
      <c r="T450" s="122">
        <v>9</v>
      </c>
      <c r="U450" s="122" t="s">
        <v>377</v>
      </c>
    </row>
    <row r="451" spans="7:21" s="145" customFormat="1" hidden="1">
      <c r="G451" s="152"/>
      <c r="N451" s="114" t="s">
        <v>708</v>
      </c>
      <c r="O451" s="118">
        <v>1.2</v>
      </c>
      <c r="P451" s="118">
        <v>22.2</v>
      </c>
      <c r="Q451" s="119">
        <f t="shared" si="6"/>
        <v>9.1</v>
      </c>
      <c r="R451" s="120" t="s">
        <v>30</v>
      </c>
      <c r="S451" s="121" t="s">
        <v>4119</v>
      </c>
      <c r="T451" s="122">
        <v>9.1</v>
      </c>
      <c r="U451" s="122" t="s">
        <v>141</v>
      </c>
    </row>
    <row r="452" spans="7:21" s="145" customFormat="1" hidden="1">
      <c r="G452" s="152"/>
      <c r="N452" s="114" t="s">
        <v>709</v>
      </c>
      <c r="O452" s="118">
        <v>0.7</v>
      </c>
      <c r="P452" s="118">
        <v>20</v>
      </c>
      <c r="Q452" s="119">
        <f t="shared" ref="Q452:Q515" si="7">SUM(T452:U452)</f>
        <v>9.1</v>
      </c>
      <c r="R452" s="120" t="s">
        <v>30</v>
      </c>
      <c r="S452" s="121" t="s">
        <v>4197</v>
      </c>
      <c r="T452" s="122">
        <v>9.1</v>
      </c>
      <c r="U452" s="122" t="s">
        <v>141</v>
      </c>
    </row>
    <row r="453" spans="7:21" s="145" customFormat="1" hidden="1">
      <c r="G453" s="152"/>
      <c r="N453" s="114" t="s">
        <v>842</v>
      </c>
      <c r="O453" s="118">
        <v>6.2</v>
      </c>
      <c r="P453" s="118">
        <v>54.3</v>
      </c>
      <c r="Q453" s="119">
        <f t="shared" si="7"/>
        <v>9.1</v>
      </c>
      <c r="R453" s="122" t="s">
        <v>843</v>
      </c>
      <c r="S453" s="121" t="s">
        <v>4175</v>
      </c>
      <c r="T453" s="120">
        <v>9.1</v>
      </c>
      <c r="U453" s="120" t="s">
        <v>141</v>
      </c>
    </row>
    <row r="454" spans="7:21" s="145" customFormat="1" hidden="1">
      <c r="G454" s="152"/>
      <c r="N454" s="114" t="s">
        <v>844</v>
      </c>
      <c r="O454" s="118">
        <v>2.9</v>
      </c>
      <c r="P454" s="118">
        <v>3.5</v>
      </c>
      <c r="Q454" s="119">
        <f t="shared" si="7"/>
        <v>6.69</v>
      </c>
      <c r="R454" s="122" t="s">
        <v>213</v>
      </c>
      <c r="S454" s="121" t="s">
        <v>4289</v>
      </c>
      <c r="T454" s="122">
        <v>6.69</v>
      </c>
      <c r="U454" s="122" t="s">
        <v>4017</v>
      </c>
    </row>
    <row r="455" spans="7:21" s="145" customFormat="1" hidden="1">
      <c r="G455" s="152"/>
      <c r="N455" s="114" t="s">
        <v>845</v>
      </c>
      <c r="O455" s="118">
        <v>3.5</v>
      </c>
      <c r="P455" s="118">
        <v>4.0999999999999996</v>
      </c>
      <c r="Q455" s="119">
        <f t="shared" si="7"/>
        <v>7.14</v>
      </c>
      <c r="R455" s="122" t="s">
        <v>213</v>
      </c>
      <c r="S455" s="121" t="s">
        <v>3953</v>
      </c>
      <c r="T455" s="122">
        <v>7.14</v>
      </c>
      <c r="U455" s="122" t="s">
        <v>3079</v>
      </c>
    </row>
    <row r="456" spans="7:21" s="145" customFormat="1" hidden="1">
      <c r="G456" s="152"/>
      <c r="N456" s="114" t="s">
        <v>846</v>
      </c>
      <c r="O456" s="118">
        <v>1.7</v>
      </c>
      <c r="P456" s="118">
        <v>10.1</v>
      </c>
      <c r="Q456" s="119">
        <f t="shared" si="7"/>
        <v>8.6999999999999993</v>
      </c>
      <c r="R456" s="122" t="s">
        <v>982</v>
      </c>
      <c r="S456" s="121" t="s">
        <v>3972</v>
      </c>
      <c r="T456" s="122">
        <v>8.6999999999999993</v>
      </c>
      <c r="U456" s="122" t="s">
        <v>797</v>
      </c>
    </row>
    <row r="457" spans="7:21" s="145" customFormat="1" hidden="1">
      <c r="G457" s="152"/>
      <c r="N457" s="114" t="s">
        <v>847</v>
      </c>
      <c r="O457" s="118">
        <v>1.7</v>
      </c>
      <c r="P457" s="118">
        <v>10.199999999999999</v>
      </c>
      <c r="Q457" s="119">
        <f t="shared" si="7"/>
        <v>6.58</v>
      </c>
      <c r="R457" s="122" t="s">
        <v>595</v>
      </c>
      <c r="S457" s="121" t="s">
        <v>3962</v>
      </c>
      <c r="T457" s="122">
        <v>6.58</v>
      </c>
      <c r="U457" s="122" t="s">
        <v>910</v>
      </c>
    </row>
    <row r="458" spans="7:21" s="145" customFormat="1" hidden="1">
      <c r="G458" s="152"/>
      <c r="N458" s="114" t="s">
        <v>848</v>
      </c>
      <c r="O458" s="118">
        <v>8.1</v>
      </c>
      <c r="P458" s="118">
        <v>84.9</v>
      </c>
      <c r="Q458" s="119">
        <f t="shared" si="7"/>
        <v>8.5</v>
      </c>
      <c r="R458" s="114"/>
      <c r="S458" s="121" t="s">
        <v>4290</v>
      </c>
      <c r="T458" s="122">
        <v>8.5</v>
      </c>
      <c r="U458" s="122" t="s">
        <v>1146</v>
      </c>
    </row>
    <row r="459" spans="7:21" s="145" customFormat="1" hidden="1">
      <c r="G459" s="152"/>
      <c r="N459" s="114" t="s">
        <v>849</v>
      </c>
      <c r="O459" s="118">
        <v>20.5</v>
      </c>
      <c r="P459" s="118">
        <v>63</v>
      </c>
      <c r="Q459" s="119">
        <f t="shared" si="7"/>
        <v>8</v>
      </c>
      <c r="R459" s="122" t="s">
        <v>468</v>
      </c>
      <c r="S459" s="121" t="s">
        <v>3895</v>
      </c>
      <c r="T459" s="122">
        <v>8</v>
      </c>
      <c r="U459" s="122" t="s">
        <v>452</v>
      </c>
    </row>
    <row r="460" spans="7:21" s="145" customFormat="1" hidden="1">
      <c r="G460" s="152"/>
      <c r="N460" s="114" t="s">
        <v>987</v>
      </c>
      <c r="O460" s="118">
        <v>14.4</v>
      </c>
      <c r="P460" s="118">
        <v>57.3</v>
      </c>
      <c r="Q460" s="119">
        <f t="shared" si="7"/>
        <v>7.4</v>
      </c>
      <c r="R460" s="122" t="s">
        <v>129</v>
      </c>
      <c r="S460" s="121" t="s">
        <v>4291</v>
      </c>
      <c r="T460" s="122">
        <v>7.4</v>
      </c>
      <c r="U460" s="122" t="s">
        <v>404</v>
      </c>
    </row>
    <row r="461" spans="7:21" s="145" customFormat="1" hidden="1">
      <c r="G461" s="152"/>
      <c r="N461" s="114" t="s">
        <v>853</v>
      </c>
      <c r="O461" s="118">
        <v>15.9</v>
      </c>
      <c r="P461" s="118">
        <v>4.9000000000000004</v>
      </c>
      <c r="Q461" s="119">
        <f t="shared" si="7"/>
        <v>9.1</v>
      </c>
      <c r="R461" s="122" t="s">
        <v>340</v>
      </c>
      <c r="S461" s="121" t="s">
        <v>3828</v>
      </c>
      <c r="T461" s="122">
        <v>9.1</v>
      </c>
      <c r="U461" s="122" t="s">
        <v>466</v>
      </c>
    </row>
    <row r="462" spans="7:21" s="145" customFormat="1" hidden="1">
      <c r="G462" s="152"/>
      <c r="N462" s="114" t="s">
        <v>854</v>
      </c>
      <c r="O462" s="118">
        <v>18.3</v>
      </c>
      <c r="P462" s="118">
        <v>8.5</v>
      </c>
      <c r="Q462" s="119">
        <f t="shared" si="7"/>
        <v>9.1</v>
      </c>
      <c r="R462" s="122" t="s">
        <v>855</v>
      </c>
      <c r="S462" s="121" t="s">
        <v>4543</v>
      </c>
      <c r="T462" s="122">
        <v>9.1</v>
      </c>
      <c r="U462" s="122" t="s">
        <v>466</v>
      </c>
    </row>
    <row r="463" spans="7:21" s="145" customFormat="1" hidden="1">
      <c r="G463" s="152"/>
      <c r="N463" s="114" t="s">
        <v>990</v>
      </c>
      <c r="O463" s="118">
        <v>28.5</v>
      </c>
      <c r="P463" s="118">
        <v>0.1</v>
      </c>
      <c r="Q463" s="119">
        <f t="shared" si="7"/>
        <v>7.58</v>
      </c>
      <c r="R463" s="122" t="s">
        <v>991</v>
      </c>
      <c r="S463" s="121" t="s">
        <v>4292</v>
      </c>
      <c r="T463" s="122">
        <v>7.58</v>
      </c>
      <c r="U463" s="122" t="s">
        <v>2374</v>
      </c>
    </row>
    <row r="464" spans="7:21" s="145" customFormat="1" hidden="1">
      <c r="G464" s="152"/>
      <c r="N464" s="114" t="s">
        <v>992</v>
      </c>
      <c r="O464" s="118">
        <v>26.5</v>
      </c>
      <c r="P464" s="118">
        <v>0.1</v>
      </c>
      <c r="Q464" s="119">
        <f t="shared" si="7"/>
        <v>7.17</v>
      </c>
      <c r="R464" s="122" t="s">
        <v>993</v>
      </c>
      <c r="S464" s="121" t="s">
        <v>4072</v>
      </c>
      <c r="T464" s="122">
        <v>7.17</v>
      </c>
      <c r="U464" s="122" t="s">
        <v>4014</v>
      </c>
    </row>
    <row r="465" spans="7:21" s="145" customFormat="1" hidden="1">
      <c r="G465" s="152"/>
      <c r="N465" s="114" t="s">
        <v>860</v>
      </c>
      <c r="O465" s="118">
        <v>17.100000000000001</v>
      </c>
      <c r="P465" s="118">
        <v>0.1</v>
      </c>
      <c r="Q465" s="119">
        <f t="shared" si="7"/>
        <v>7.63</v>
      </c>
      <c r="R465" s="122" t="s">
        <v>861</v>
      </c>
      <c r="S465" s="121" t="s">
        <v>3900</v>
      </c>
      <c r="T465" s="122">
        <v>7.63</v>
      </c>
      <c r="U465" s="122" t="s">
        <v>260</v>
      </c>
    </row>
    <row r="466" spans="7:21" s="145" customFormat="1" hidden="1">
      <c r="G466" s="152"/>
      <c r="N466" s="114" t="s">
        <v>862</v>
      </c>
      <c r="O466" s="118">
        <v>23.9</v>
      </c>
      <c r="P466" s="118">
        <v>1.1000000000000001</v>
      </c>
      <c r="Q466" s="119">
        <f t="shared" si="7"/>
        <v>8.4</v>
      </c>
      <c r="R466" s="122" t="s">
        <v>863</v>
      </c>
      <c r="S466" s="121" t="s">
        <v>4222</v>
      </c>
      <c r="T466" s="122">
        <v>8.4</v>
      </c>
      <c r="U466" s="122" t="s">
        <v>1146</v>
      </c>
    </row>
    <row r="467" spans="7:21" s="145" customFormat="1" hidden="1">
      <c r="G467" s="152"/>
      <c r="N467" s="114" t="s">
        <v>864</v>
      </c>
      <c r="O467" s="118">
        <v>25</v>
      </c>
      <c r="P467" s="118">
        <v>1.1000000000000001</v>
      </c>
      <c r="Q467" s="119">
        <f t="shared" si="7"/>
        <v>8.9</v>
      </c>
      <c r="R467" s="122" t="s">
        <v>865</v>
      </c>
      <c r="S467" s="121" t="s">
        <v>4293</v>
      </c>
      <c r="T467" s="122">
        <v>8.9</v>
      </c>
      <c r="U467" s="122" t="s">
        <v>728</v>
      </c>
    </row>
    <row r="468" spans="7:21" s="145" customFormat="1" hidden="1">
      <c r="G468" s="152"/>
      <c r="N468" s="114" t="s">
        <v>998</v>
      </c>
      <c r="O468" s="118">
        <v>21</v>
      </c>
      <c r="P468" s="118">
        <v>10.3</v>
      </c>
      <c r="Q468" s="119">
        <f t="shared" si="7"/>
        <v>8.6999999999999993</v>
      </c>
      <c r="R468" s="122" t="s">
        <v>999</v>
      </c>
      <c r="S468" s="121" t="s">
        <v>3900</v>
      </c>
      <c r="T468" s="122">
        <v>8.6999999999999993</v>
      </c>
      <c r="U468" s="122" t="s">
        <v>377</v>
      </c>
    </row>
    <row r="469" spans="7:21" s="145" customFormat="1" hidden="1">
      <c r="G469" s="152"/>
      <c r="N469" s="114" t="s">
        <v>1000</v>
      </c>
      <c r="O469" s="118">
        <v>21.9</v>
      </c>
      <c r="P469" s="118">
        <v>10.3</v>
      </c>
      <c r="Q469" s="119">
        <f t="shared" si="7"/>
        <v>6.51</v>
      </c>
      <c r="R469" s="122" t="s">
        <v>1001</v>
      </c>
      <c r="S469" s="121" t="s">
        <v>4227</v>
      </c>
      <c r="T469" s="122">
        <v>6.51</v>
      </c>
      <c r="U469" s="122" t="s">
        <v>1696</v>
      </c>
    </row>
    <row r="470" spans="7:21" s="145" customFormat="1" hidden="1">
      <c r="G470" s="152"/>
      <c r="N470" s="114" t="s">
        <v>1002</v>
      </c>
      <c r="O470" s="118">
        <v>13.1</v>
      </c>
      <c r="P470" s="118">
        <v>20.9</v>
      </c>
      <c r="Q470" s="119">
        <f t="shared" si="7"/>
        <v>7.09</v>
      </c>
      <c r="R470" s="122" t="s">
        <v>221</v>
      </c>
      <c r="S470" s="121" t="s">
        <v>4045</v>
      </c>
      <c r="T470" s="122">
        <v>7.09</v>
      </c>
      <c r="U470" s="122" t="s">
        <v>3054</v>
      </c>
    </row>
    <row r="471" spans="7:21" s="145" customFormat="1" hidden="1">
      <c r="G471" s="152"/>
      <c r="N471" s="114" t="s">
        <v>1003</v>
      </c>
      <c r="O471" s="118">
        <v>13.6</v>
      </c>
      <c r="P471" s="118">
        <v>28.3</v>
      </c>
      <c r="Q471" s="119">
        <f t="shared" si="7"/>
        <v>6.4</v>
      </c>
      <c r="R471" s="122" t="s">
        <v>604</v>
      </c>
      <c r="S471" s="121" t="s">
        <v>4144</v>
      </c>
      <c r="T471" s="122">
        <v>6.4</v>
      </c>
      <c r="U471" s="122" t="s">
        <v>299</v>
      </c>
    </row>
    <row r="472" spans="7:21" s="145" customFormat="1" hidden="1">
      <c r="G472" s="152"/>
      <c r="N472" s="114" t="s">
        <v>1004</v>
      </c>
      <c r="O472" s="118">
        <v>12.5</v>
      </c>
      <c r="P472" s="118">
        <v>23.4</v>
      </c>
      <c r="Q472" s="119">
        <f t="shared" si="7"/>
        <v>7.51</v>
      </c>
      <c r="R472" s="120" t="s">
        <v>147</v>
      </c>
      <c r="S472" s="121" t="s">
        <v>4046</v>
      </c>
      <c r="T472" s="122">
        <v>7.51</v>
      </c>
      <c r="U472" s="122" t="s">
        <v>212</v>
      </c>
    </row>
    <row r="473" spans="7:21" s="145" customFormat="1" hidden="1">
      <c r="G473" s="152"/>
      <c r="N473" s="114" t="s">
        <v>1005</v>
      </c>
      <c r="O473" s="118">
        <v>14.2</v>
      </c>
      <c r="P473" s="118">
        <v>18.7</v>
      </c>
      <c r="Q473" s="119">
        <f t="shared" si="7"/>
        <v>5.78</v>
      </c>
      <c r="R473" s="122" t="s">
        <v>1006</v>
      </c>
      <c r="S473" s="121" t="s">
        <v>4263</v>
      </c>
      <c r="T473" s="122">
        <v>5.78</v>
      </c>
      <c r="U473" s="122" t="s">
        <v>675</v>
      </c>
    </row>
    <row r="474" spans="7:21" s="145" customFormat="1" hidden="1">
      <c r="G474" s="152"/>
      <c r="N474" s="114" t="s">
        <v>876</v>
      </c>
      <c r="O474" s="118">
        <v>13.5</v>
      </c>
      <c r="P474" s="118">
        <v>31.2</v>
      </c>
      <c r="Q474" s="119">
        <f t="shared" si="7"/>
        <v>7.81</v>
      </c>
      <c r="R474" s="122" t="s">
        <v>371</v>
      </c>
      <c r="S474" s="121" t="s">
        <v>3916</v>
      </c>
      <c r="T474" s="122">
        <v>7.81</v>
      </c>
      <c r="U474" s="122" t="s">
        <v>50</v>
      </c>
    </row>
    <row r="475" spans="7:21" s="145" customFormat="1" hidden="1">
      <c r="G475" s="152"/>
      <c r="N475" s="114" t="s">
        <v>877</v>
      </c>
      <c r="O475" s="118">
        <v>16.3</v>
      </c>
      <c r="P475" s="118">
        <v>21.2</v>
      </c>
      <c r="Q475" s="119">
        <f t="shared" si="7"/>
        <v>6.35</v>
      </c>
      <c r="R475" s="122" t="s">
        <v>245</v>
      </c>
      <c r="S475" s="121" t="s">
        <v>4152</v>
      </c>
      <c r="T475" s="122">
        <v>6.35</v>
      </c>
      <c r="U475" s="122" t="s">
        <v>4017</v>
      </c>
    </row>
    <row r="476" spans="7:21" s="145" customFormat="1" hidden="1">
      <c r="G476" s="152"/>
      <c r="N476" s="114" t="s">
        <v>878</v>
      </c>
      <c r="O476" s="118">
        <v>10.4</v>
      </c>
      <c r="P476" s="118">
        <v>19.2</v>
      </c>
      <c r="Q476" s="119">
        <f t="shared" si="7"/>
        <v>8.5500000000000007</v>
      </c>
      <c r="R476" s="122" t="s">
        <v>240</v>
      </c>
      <c r="S476" s="121" t="s">
        <v>4547</v>
      </c>
      <c r="T476" s="122">
        <v>8.5500000000000007</v>
      </c>
      <c r="U476" s="122" t="s">
        <v>1661</v>
      </c>
    </row>
    <row r="477" spans="7:21" s="145" customFormat="1" hidden="1">
      <c r="G477" s="152"/>
      <c r="N477" s="114" t="s">
        <v>879</v>
      </c>
      <c r="O477" s="118">
        <v>0.6</v>
      </c>
      <c r="P477" s="118">
        <v>0.6</v>
      </c>
      <c r="Q477" s="119">
        <f t="shared" si="7"/>
        <v>6.9</v>
      </c>
      <c r="R477" s="122" t="s">
        <v>880</v>
      </c>
      <c r="S477" s="121" t="s">
        <v>4047</v>
      </c>
      <c r="T477" s="122">
        <v>6.9</v>
      </c>
      <c r="U477" s="122" t="s">
        <v>1098</v>
      </c>
    </row>
    <row r="478" spans="7:21" s="145" customFormat="1" hidden="1">
      <c r="G478" s="152"/>
      <c r="N478" s="114" t="s">
        <v>753</v>
      </c>
      <c r="O478" s="118">
        <v>0.4</v>
      </c>
      <c r="P478" s="118">
        <v>0.5</v>
      </c>
      <c r="Q478" s="119">
        <f t="shared" si="7"/>
        <v>8.4</v>
      </c>
      <c r="R478" s="122" t="s">
        <v>754</v>
      </c>
      <c r="S478" s="121" t="s">
        <v>4048</v>
      </c>
      <c r="T478" s="122">
        <v>8.4</v>
      </c>
      <c r="U478" s="122" t="s">
        <v>797</v>
      </c>
    </row>
    <row r="479" spans="7:21" s="145" customFormat="1" hidden="1">
      <c r="G479" s="152"/>
      <c r="N479" s="114" t="s">
        <v>631</v>
      </c>
      <c r="O479" s="118">
        <v>0.5</v>
      </c>
      <c r="P479" s="118">
        <v>0.8</v>
      </c>
      <c r="Q479" s="119">
        <f t="shared" si="7"/>
        <v>5.39</v>
      </c>
      <c r="R479" s="122" t="s">
        <v>632</v>
      </c>
      <c r="S479" s="121" t="s">
        <v>4049</v>
      </c>
      <c r="T479" s="122">
        <v>5.39</v>
      </c>
      <c r="U479" s="122" t="s">
        <v>4018</v>
      </c>
    </row>
    <row r="480" spans="7:21" s="145" customFormat="1" hidden="1">
      <c r="G480" s="152"/>
      <c r="N480" s="114" t="s">
        <v>633</v>
      </c>
      <c r="O480" s="118">
        <v>0.6</v>
      </c>
      <c r="P480" s="118">
        <v>0.6</v>
      </c>
      <c r="Q480" s="119">
        <f t="shared" si="7"/>
        <v>7.33</v>
      </c>
      <c r="R480" s="122" t="s">
        <v>880</v>
      </c>
      <c r="S480" s="121" t="s">
        <v>4047</v>
      </c>
      <c r="T480" s="122">
        <v>7.33</v>
      </c>
      <c r="U480" s="122" t="s">
        <v>2460</v>
      </c>
    </row>
    <row r="481" spans="7:21" s="145" customFormat="1" hidden="1">
      <c r="G481" s="152"/>
      <c r="N481" s="114" t="s">
        <v>634</v>
      </c>
      <c r="O481" s="118">
        <v>0.6</v>
      </c>
      <c r="P481" s="120" t="s">
        <v>30</v>
      </c>
      <c r="Q481" s="119">
        <f t="shared" si="7"/>
        <v>5.64</v>
      </c>
      <c r="R481" s="122" t="s">
        <v>635</v>
      </c>
      <c r="S481" s="121" t="s">
        <v>4050</v>
      </c>
      <c r="T481" s="122">
        <v>5.64</v>
      </c>
      <c r="U481" s="122" t="s">
        <v>704</v>
      </c>
    </row>
    <row r="482" spans="7:21" s="145" customFormat="1" hidden="1">
      <c r="G482" s="152"/>
      <c r="N482" s="114" t="s">
        <v>501</v>
      </c>
      <c r="O482" s="118">
        <v>7.1</v>
      </c>
      <c r="P482" s="118">
        <v>8.3000000000000007</v>
      </c>
      <c r="Q482" s="119">
        <f t="shared" si="7"/>
        <v>9.0299999999999994</v>
      </c>
      <c r="R482" s="122" t="s">
        <v>452</v>
      </c>
      <c r="S482" s="121" t="s">
        <v>4051</v>
      </c>
      <c r="T482" s="122">
        <v>9.0299999999999994</v>
      </c>
      <c r="U482" s="122" t="s">
        <v>1615</v>
      </c>
    </row>
    <row r="483" spans="7:21" s="145" customFormat="1" hidden="1">
      <c r="G483" s="152"/>
      <c r="N483" s="114" t="s">
        <v>636</v>
      </c>
      <c r="O483" s="118">
        <v>1.1000000000000001</v>
      </c>
      <c r="P483" s="118">
        <v>2.8</v>
      </c>
      <c r="Q483" s="119">
        <f t="shared" si="7"/>
        <v>6.77</v>
      </c>
      <c r="R483" s="122" t="s">
        <v>575</v>
      </c>
      <c r="S483" s="121" t="s">
        <v>4420</v>
      </c>
      <c r="T483" s="122">
        <v>6.77</v>
      </c>
      <c r="U483" s="122" t="s">
        <v>558</v>
      </c>
    </row>
    <row r="484" spans="7:21" s="145" customFormat="1" hidden="1">
      <c r="G484" s="152"/>
      <c r="N484" s="114" t="s">
        <v>637</v>
      </c>
      <c r="O484" s="118">
        <v>1.8</v>
      </c>
      <c r="P484" s="118">
        <v>4.4000000000000004</v>
      </c>
      <c r="Q484" s="119">
        <f t="shared" si="7"/>
        <v>7.45</v>
      </c>
      <c r="R484" s="122" t="s">
        <v>575</v>
      </c>
      <c r="S484" s="121" t="s">
        <v>3778</v>
      </c>
      <c r="T484" s="122">
        <v>7.45</v>
      </c>
      <c r="U484" s="122" t="s">
        <v>548</v>
      </c>
    </row>
    <row r="485" spans="7:21" s="145" customFormat="1" hidden="1">
      <c r="G485" s="152"/>
      <c r="N485" s="114" t="s">
        <v>638</v>
      </c>
      <c r="O485" s="118">
        <v>1</v>
      </c>
      <c r="P485" s="118">
        <v>1.4</v>
      </c>
      <c r="Q485" s="119">
        <f t="shared" si="7"/>
        <v>8.3699999999999992</v>
      </c>
      <c r="R485" s="120" t="s">
        <v>30</v>
      </c>
      <c r="S485" s="121" t="s">
        <v>4052</v>
      </c>
      <c r="T485" s="122">
        <v>8.3699999999999992</v>
      </c>
      <c r="U485" s="122" t="s">
        <v>738</v>
      </c>
    </row>
    <row r="486" spans="7:21" s="145" customFormat="1" hidden="1">
      <c r="G486" s="152"/>
      <c r="N486" s="114" t="s">
        <v>505</v>
      </c>
      <c r="O486" s="118">
        <v>1.5</v>
      </c>
      <c r="P486" s="118">
        <v>2.2999999999999998</v>
      </c>
      <c r="Q486" s="119">
        <f t="shared" si="7"/>
        <v>7.26</v>
      </c>
      <c r="R486" s="120" t="s">
        <v>51</v>
      </c>
      <c r="S486" s="121" t="s">
        <v>4420</v>
      </c>
      <c r="T486" s="122">
        <v>7.26</v>
      </c>
      <c r="U486" s="122" t="s">
        <v>1505</v>
      </c>
    </row>
    <row r="487" spans="7:21" s="145" customFormat="1" hidden="1">
      <c r="G487" s="152"/>
      <c r="N487" s="114" t="s">
        <v>506</v>
      </c>
      <c r="O487" s="118">
        <v>2.4</v>
      </c>
      <c r="P487" s="118">
        <v>4.0999999999999996</v>
      </c>
      <c r="Q487" s="119">
        <f t="shared" si="7"/>
        <v>5.8</v>
      </c>
      <c r="R487" s="120" t="s">
        <v>51</v>
      </c>
      <c r="S487" s="121" t="s">
        <v>4554</v>
      </c>
      <c r="T487" s="122">
        <v>5.8</v>
      </c>
      <c r="U487" s="122" t="s">
        <v>666</v>
      </c>
    </row>
    <row r="488" spans="7:21" s="145" customFormat="1" hidden="1">
      <c r="G488" s="152"/>
      <c r="N488" s="114" t="s">
        <v>639</v>
      </c>
      <c r="O488" s="118">
        <v>0.8</v>
      </c>
      <c r="P488" s="118">
        <v>2.2999999999999998</v>
      </c>
      <c r="Q488" s="119">
        <f t="shared" si="7"/>
        <v>8</v>
      </c>
      <c r="R488" s="120" t="s">
        <v>30</v>
      </c>
      <c r="S488" s="121" t="s">
        <v>3780</v>
      </c>
      <c r="T488" s="122">
        <v>8</v>
      </c>
      <c r="U488" s="122" t="s">
        <v>338</v>
      </c>
    </row>
    <row r="489" spans="7:21" s="145" customFormat="1" hidden="1">
      <c r="G489" s="152"/>
      <c r="N489" s="114" t="s">
        <v>640</v>
      </c>
      <c r="O489" s="118">
        <v>0.9</v>
      </c>
      <c r="P489" s="118">
        <v>7.9</v>
      </c>
      <c r="Q489" s="119">
        <f t="shared" si="7"/>
        <v>6.4</v>
      </c>
      <c r="R489" s="122" t="s">
        <v>894</v>
      </c>
      <c r="S489" s="121" t="s">
        <v>4551</v>
      </c>
      <c r="T489" s="122">
        <v>6.4</v>
      </c>
      <c r="U489" s="122" t="s">
        <v>403</v>
      </c>
    </row>
    <row r="490" spans="7:21" s="145" customFormat="1" hidden="1">
      <c r="G490" s="152"/>
      <c r="N490" s="114" t="s">
        <v>895</v>
      </c>
      <c r="O490" s="118">
        <v>1.1000000000000001</v>
      </c>
      <c r="P490" s="118">
        <v>3.7</v>
      </c>
      <c r="Q490" s="119">
        <f t="shared" si="7"/>
        <v>6.8</v>
      </c>
      <c r="R490" s="120" t="s">
        <v>30</v>
      </c>
      <c r="S490" s="121" t="s">
        <v>4225</v>
      </c>
      <c r="T490" s="122">
        <v>6.8</v>
      </c>
      <c r="U490" s="122" t="s">
        <v>1098</v>
      </c>
    </row>
    <row r="491" spans="7:21" s="145" customFormat="1" hidden="1">
      <c r="G491" s="152"/>
      <c r="N491" s="114" t="s">
        <v>896</v>
      </c>
      <c r="O491" s="118">
        <v>0.8</v>
      </c>
      <c r="P491" s="118">
        <v>3.2</v>
      </c>
      <c r="Q491" s="119">
        <f t="shared" si="7"/>
        <v>7.3</v>
      </c>
      <c r="R491" s="120" t="s">
        <v>30</v>
      </c>
      <c r="S491" s="121" t="s">
        <v>4538</v>
      </c>
      <c r="T491" s="122">
        <v>7.3</v>
      </c>
      <c r="U491" s="122" t="s">
        <v>254</v>
      </c>
    </row>
    <row r="492" spans="7:21" s="145" customFormat="1" hidden="1">
      <c r="G492" s="152"/>
      <c r="N492" s="114" t="s">
        <v>897</v>
      </c>
      <c r="O492" s="118">
        <v>1.2</v>
      </c>
      <c r="P492" s="118">
        <v>4.8</v>
      </c>
      <c r="Q492" s="119">
        <f t="shared" si="7"/>
        <v>8.1199999999999992</v>
      </c>
      <c r="R492" s="120" t="s">
        <v>30</v>
      </c>
      <c r="S492" s="121" t="s">
        <v>4540</v>
      </c>
      <c r="T492" s="122">
        <v>8.1199999999999992</v>
      </c>
      <c r="U492" s="122" t="s">
        <v>1552</v>
      </c>
    </row>
    <row r="493" spans="7:21" s="145" customFormat="1" hidden="1">
      <c r="G493" s="152"/>
      <c r="N493" s="114" t="s">
        <v>898</v>
      </c>
      <c r="O493" s="118">
        <v>5</v>
      </c>
      <c r="P493" s="118">
        <v>57.5</v>
      </c>
      <c r="Q493" s="119">
        <f t="shared" si="7"/>
        <v>8.8000000000000007</v>
      </c>
      <c r="R493" s="122" t="s">
        <v>899</v>
      </c>
      <c r="S493" s="121" t="s">
        <v>4053</v>
      </c>
      <c r="T493" s="122">
        <v>8.8000000000000007</v>
      </c>
      <c r="U493" s="122" t="s">
        <v>466</v>
      </c>
    </row>
    <row r="494" spans="7:21" s="145" customFormat="1" hidden="1">
      <c r="G494" s="152"/>
      <c r="N494" s="114" t="s">
        <v>900</v>
      </c>
      <c r="O494" s="118">
        <v>8.6999999999999993</v>
      </c>
      <c r="P494" s="118">
        <v>55.7</v>
      </c>
      <c r="Q494" s="119">
        <f t="shared" si="7"/>
        <v>8.6999999999999993</v>
      </c>
      <c r="R494" s="122" t="s">
        <v>901</v>
      </c>
      <c r="S494" s="121" t="s">
        <v>4054</v>
      </c>
      <c r="T494" s="122">
        <v>8.6999999999999993</v>
      </c>
      <c r="U494" s="122" t="s">
        <v>4019</v>
      </c>
    </row>
    <row r="495" spans="7:21" s="145" customFormat="1" hidden="1">
      <c r="G495" s="152"/>
      <c r="N495" s="114" t="s">
        <v>902</v>
      </c>
      <c r="O495" s="118">
        <v>4.4000000000000004</v>
      </c>
      <c r="P495" s="118">
        <v>65.900000000000006</v>
      </c>
      <c r="Q495" s="119">
        <f t="shared" si="7"/>
        <v>1.7</v>
      </c>
      <c r="R495" s="122" t="s">
        <v>903</v>
      </c>
      <c r="S495" s="121" t="s">
        <v>4055</v>
      </c>
      <c r="T495" s="122">
        <v>1.7</v>
      </c>
      <c r="U495" s="122" t="s">
        <v>4020</v>
      </c>
    </row>
    <row r="496" spans="7:21" s="145" customFormat="1" hidden="1">
      <c r="G496" s="152"/>
      <c r="N496" s="114" t="s">
        <v>904</v>
      </c>
      <c r="O496" s="118">
        <v>4.2</v>
      </c>
      <c r="P496" s="118">
        <v>46.8</v>
      </c>
      <c r="Q496" s="119">
        <f t="shared" si="7"/>
        <v>6.05</v>
      </c>
      <c r="R496" s="122" t="s">
        <v>905</v>
      </c>
      <c r="S496" s="121" t="s">
        <v>4070</v>
      </c>
      <c r="T496" s="122">
        <v>6.05</v>
      </c>
      <c r="U496" s="122" t="s">
        <v>532</v>
      </c>
    </row>
    <row r="497" spans="7:21" s="145" customFormat="1" hidden="1">
      <c r="G497" s="152"/>
      <c r="N497" s="114" t="s">
        <v>775</v>
      </c>
      <c r="O497" s="118">
        <v>4</v>
      </c>
      <c r="P497" s="118">
        <v>37.700000000000003</v>
      </c>
      <c r="Q497" s="119">
        <f t="shared" si="7"/>
        <v>7.71</v>
      </c>
      <c r="R497" s="122" t="s">
        <v>776</v>
      </c>
      <c r="S497" s="121" t="s">
        <v>4056</v>
      </c>
      <c r="T497" s="122">
        <v>7.71</v>
      </c>
      <c r="U497" s="122" t="s">
        <v>1336</v>
      </c>
    </row>
    <row r="498" spans="7:21" s="145" customFormat="1" hidden="1">
      <c r="G498" s="152"/>
      <c r="N498" s="114" t="s">
        <v>777</v>
      </c>
      <c r="O498" s="118">
        <v>5</v>
      </c>
      <c r="P498" s="118">
        <v>66.5</v>
      </c>
      <c r="Q498" s="119">
        <f t="shared" si="7"/>
        <v>6.65</v>
      </c>
      <c r="R498" s="122" t="s">
        <v>650</v>
      </c>
      <c r="S498" s="121" t="s">
        <v>4057</v>
      </c>
      <c r="T498" s="122">
        <v>6.65</v>
      </c>
      <c r="U498" s="122" t="s">
        <v>948</v>
      </c>
    </row>
    <row r="499" spans="7:21" s="145" customFormat="1" hidden="1">
      <c r="G499" s="152"/>
      <c r="N499" s="114" t="s">
        <v>651</v>
      </c>
      <c r="O499" s="118">
        <v>5.2</v>
      </c>
      <c r="P499" s="118">
        <v>55.7</v>
      </c>
      <c r="Q499" s="119">
        <f t="shared" si="7"/>
        <v>5.8</v>
      </c>
      <c r="R499" s="122" t="s">
        <v>652</v>
      </c>
      <c r="S499" s="121" t="s">
        <v>4058</v>
      </c>
      <c r="T499" s="122">
        <v>5.8</v>
      </c>
      <c r="U499" s="122" t="s">
        <v>553</v>
      </c>
    </row>
    <row r="500" spans="7:21" s="145" customFormat="1" hidden="1">
      <c r="G500" s="152"/>
      <c r="N500" s="114" t="s">
        <v>653</v>
      </c>
      <c r="O500" s="118">
        <v>7.3</v>
      </c>
      <c r="P500" s="118">
        <v>51.3</v>
      </c>
      <c r="Q500" s="119">
        <f t="shared" si="7"/>
        <v>8.65</v>
      </c>
      <c r="R500" s="122" t="s">
        <v>780</v>
      </c>
      <c r="S500" s="121" t="s">
        <v>4059</v>
      </c>
      <c r="T500" s="122">
        <v>8.65</v>
      </c>
      <c r="U500" s="122" t="s">
        <v>2603</v>
      </c>
    </row>
    <row r="501" spans="7:21" s="145" customFormat="1" hidden="1">
      <c r="G501" s="152"/>
      <c r="N501" s="114" t="s">
        <v>911</v>
      </c>
      <c r="O501" s="118">
        <v>5.8</v>
      </c>
      <c r="P501" s="118">
        <v>53.8</v>
      </c>
      <c r="Q501" s="119">
        <f t="shared" si="7"/>
        <v>8</v>
      </c>
      <c r="R501" s="122" t="s">
        <v>912</v>
      </c>
      <c r="S501" s="121" t="s">
        <v>4054</v>
      </c>
      <c r="T501" s="122">
        <v>8</v>
      </c>
      <c r="U501" s="122" t="s">
        <v>661</v>
      </c>
    </row>
    <row r="502" spans="7:21" s="145" customFormat="1" hidden="1">
      <c r="G502" s="152"/>
      <c r="N502" s="114" t="s">
        <v>913</v>
      </c>
      <c r="O502" s="118">
        <v>4.5</v>
      </c>
      <c r="P502" s="118">
        <v>48.6</v>
      </c>
      <c r="Q502" s="119">
        <f t="shared" si="7"/>
        <v>6.6</v>
      </c>
      <c r="R502" s="122" t="s">
        <v>914</v>
      </c>
      <c r="S502" s="121" t="s">
        <v>4177</v>
      </c>
      <c r="T502" s="122">
        <v>6.6</v>
      </c>
      <c r="U502" s="122" t="s">
        <v>558</v>
      </c>
    </row>
    <row r="503" spans="7:21" s="145" customFormat="1" hidden="1">
      <c r="G503" s="152"/>
      <c r="N503" s="114" t="s">
        <v>915</v>
      </c>
      <c r="O503" s="118">
        <v>6.7</v>
      </c>
      <c r="P503" s="118">
        <v>52.6</v>
      </c>
      <c r="Q503" s="119">
        <f t="shared" si="7"/>
        <v>5.78</v>
      </c>
      <c r="R503" s="122" t="s">
        <v>916</v>
      </c>
      <c r="S503" s="121" t="s">
        <v>4060</v>
      </c>
      <c r="T503" s="122">
        <v>5.78</v>
      </c>
      <c r="U503" s="122" t="s">
        <v>553</v>
      </c>
    </row>
    <row r="504" spans="7:21" s="145" customFormat="1" hidden="1">
      <c r="G504" s="152"/>
      <c r="N504" s="114" t="s">
        <v>917</v>
      </c>
      <c r="O504" s="118">
        <v>4.5</v>
      </c>
      <c r="P504" s="118">
        <v>55.2</v>
      </c>
      <c r="Q504" s="119">
        <f t="shared" si="7"/>
        <v>7.67</v>
      </c>
      <c r="R504" s="122" t="s">
        <v>918</v>
      </c>
      <c r="S504" s="121" t="s">
        <v>4283</v>
      </c>
      <c r="T504" s="122">
        <v>7.67</v>
      </c>
      <c r="U504" s="122" t="s">
        <v>1086</v>
      </c>
    </row>
    <row r="505" spans="7:21" s="145" customFormat="1" hidden="1">
      <c r="G505" s="152"/>
      <c r="N505" s="114" t="s">
        <v>919</v>
      </c>
      <c r="O505" s="118">
        <v>4</v>
      </c>
      <c r="P505" s="118">
        <v>61.5</v>
      </c>
      <c r="Q505" s="119">
        <f t="shared" si="7"/>
        <v>6.23</v>
      </c>
      <c r="R505" s="122" t="s">
        <v>920</v>
      </c>
      <c r="S505" s="121" t="s">
        <v>4064</v>
      </c>
      <c r="T505" s="122">
        <v>6.23</v>
      </c>
      <c r="U505" s="122" t="s">
        <v>867</v>
      </c>
    </row>
    <row r="506" spans="7:21" s="145" customFormat="1" hidden="1">
      <c r="G506" s="152"/>
      <c r="N506" s="114" t="s">
        <v>921</v>
      </c>
      <c r="O506" s="118">
        <v>3.7</v>
      </c>
      <c r="P506" s="118">
        <v>67</v>
      </c>
      <c r="Q506" s="119">
        <f t="shared" si="7"/>
        <v>7.1</v>
      </c>
      <c r="R506" s="122" t="s">
        <v>1047</v>
      </c>
      <c r="S506" s="121" t="s">
        <v>3775</v>
      </c>
      <c r="T506" s="122">
        <v>7.1</v>
      </c>
      <c r="U506" s="122" t="s">
        <v>3329</v>
      </c>
    </row>
    <row r="507" spans="7:21" s="145" customFormat="1" hidden="1">
      <c r="G507" s="152"/>
      <c r="N507" s="114" t="s">
        <v>925</v>
      </c>
      <c r="O507" s="118">
        <v>5.8</v>
      </c>
      <c r="P507" s="118">
        <v>52.4</v>
      </c>
      <c r="Q507" s="119">
        <f t="shared" si="7"/>
        <v>7.53</v>
      </c>
      <c r="R507" s="122" t="s">
        <v>926</v>
      </c>
      <c r="S507" s="121" t="s">
        <v>4284</v>
      </c>
      <c r="T507" s="122">
        <v>7.53</v>
      </c>
      <c r="U507" s="122" t="s">
        <v>1554</v>
      </c>
    </row>
    <row r="508" spans="7:21" s="145" customFormat="1" hidden="1">
      <c r="G508" s="152"/>
      <c r="N508" s="114" t="s">
        <v>927</v>
      </c>
      <c r="O508" s="118">
        <v>6.7</v>
      </c>
      <c r="P508" s="118">
        <v>53.7</v>
      </c>
      <c r="Q508" s="119">
        <f t="shared" si="7"/>
        <v>7.42</v>
      </c>
      <c r="R508" s="122" t="s">
        <v>928</v>
      </c>
      <c r="S508" s="121" t="s">
        <v>4217</v>
      </c>
      <c r="T508" s="122">
        <v>7.42</v>
      </c>
      <c r="U508" s="122" t="s">
        <v>670</v>
      </c>
    </row>
    <row r="509" spans="7:21" s="145" customFormat="1" hidden="1">
      <c r="G509" s="152"/>
      <c r="N509" s="114" t="s">
        <v>929</v>
      </c>
      <c r="O509" s="118">
        <v>3.3</v>
      </c>
      <c r="P509" s="118">
        <v>56.2</v>
      </c>
      <c r="Q509" s="119">
        <f t="shared" si="7"/>
        <v>7.87</v>
      </c>
      <c r="R509" s="122" t="s">
        <v>930</v>
      </c>
      <c r="S509" s="121" t="s">
        <v>4285</v>
      </c>
      <c r="T509" s="122">
        <v>7.87</v>
      </c>
      <c r="U509" s="122" t="s">
        <v>3750</v>
      </c>
    </row>
    <row r="510" spans="7:21" s="145" customFormat="1" hidden="1">
      <c r="G510" s="152"/>
      <c r="N510" s="114" t="s">
        <v>1053</v>
      </c>
      <c r="O510" s="118">
        <v>9.9</v>
      </c>
      <c r="P510" s="118">
        <v>53.9</v>
      </c>
      <c r="Q510" s="119">
        <f t="shared" si="7"/>
        <v>7.43</v>
      </c>
      <c r="R510" s="122" t="s">
        <v>1054</v>
      </c>
      <c r="S510" s="121" t="s">
        <v>4264</v>
      </c>
      <c r="T510" s="122">
        <v>7.43</v>
      </c>
      <c r="U510" s="122" t="s">
        <v>2472</v>
      </c>
    </row>
    <row r="511" spans="7:21" s="145" customFormat="1" hidden="1">
      <c r="G511" s="152"/>
      <c r="N511" s="114" t="s">
        <v>1055</v>
      </c>
      <c r="O511" s="118">
        <v>6.4</v>
      </c>
      <c r="P511" s="118">
        <v>53.1</v>
      </c>
      <c r="Q511" s="119">
        <f t="shared" si="7"/>
        <v>8.3000000000000007</v>
      </c>
      <c r="R511" s="122" t="s">
        <v>1056</v>
      </c>
      <c r="S511" s="121" t="s">
        <v>4173</v>
      </c>
      <c r="T511" s="122">
        <v>8.3000000000000007</v>
      </c>
      <c r="U511" s="122" t="s">
        <v>377</v>
      </c>
    </row>
    <row r="512" spans="7:21" s="145" customFormat="1" hidden="1">
      <c r="G512" s="152"/>
      <c r="N512" s="114" t="s">
        <v>933</v>
      </c>
      <c r="O512" s="118">
        <v>4.8</v>
      </c>
      <c r="P512" s="118">
        <v>55</v>
      </c>
      <c r="Q512" s="119">
        <f t="shared" si="7"/>
        <v>6.5</v>
      </c>
      <c r="R512" s="122" t="s">
        <v>934</v>
      </c>
      <c r="S512" s="121" t="s">
        <v>4067</v>
      </c>
      <c r="T512" s="122">
        <v>6.5</v>
      </c>
      <c r="U512" s="122" t="s">
        <v>558</v>
      </c>
    </row>
    <row r="513" spans="7:21" s="145" customFormat="1" hidden="1">
      <c r="G513" s="152"/>
      <c r="N513" s="114" t="s">
        <v>935</v>
      </c>
      <c r="O513" s="118">
        <v>4.5</v>
      </c>
      <c r="P513" s="118">
        <v>56.2</v>
      </c>
      <c r="Q513" s="119">
        <f t="shared" si="7"/>
        <v>6.34</v>
      </c>
      <c r="R513" s="122" t="s">
        <v>936</v>
      </c>
      <c r="S513" s="121" t="s">
        <v>4286</v>
      </c>
      <c r="T513" s="122">
        <v>6.34</v>
      </c>
      <c r="U513" s="122" t="s">
        <v>3357</v>
      </c>
    </row>
    <row r="514" spans="7:21" s="145" customFormat="1" hidden="1">
      <c r="G514" s="152"/>
      <c r="N514" s="114" t="s">
        <v>937</v>
      </c>
      <c r="O514" s="118">
        <v>4.3</v>
      </c>
      <c r="P514" s="118">
        <v>43.9</v>
      </c>
      <c r="Q514" s="119">
        <f t="shared" si="7"/>
        <v>6.52</v>
      </c>
      <c r="R514" s="120" t="s">
        <v>147</v>
      </c>
      <c r="S514" s="121" t="s">
        <v>4287</v>
      </c>
      <c r="T514" s="122">
        <v>6.52</v>
      </c>
      <c r="U514" s="122" t="s">
        <v>3470</v>
      </c>
    </row>
    <row r="515" spans="7:21" s="145" customFormat="1" hidden="1">
      <c r="G515" s="152"/>
      <c r="N515" s="114" t="s">
        <v>1061</v>
      </c>
      <c r="O515" s="118">
        <v>3.7</v>
      </c>
      <c r="P515" s="118">
        <v>55.1</v>
      </c>
      <c r="Q515" s="119">
        <f t="shared" si="7"/>
        <v>6.33</v>
      </c>
      <c r="R515" s="122" t="s">
        <v>1062</v>
      </c>
      <c r="S515" s="121" t="s">
        <v>4055</v>
      </c>
      <c r="T515" s="122">
        <v>6.33</v>
      </c>
      <c r="U515" s="122" t="s">
        <v>369</v>
      </c>
    </row>
    <row r="516" spans="7:21" s="145" customFormat="1" hidden="1">
      <c r="G516" s="152"/>
      <c r="N516" s="114" t="s">
        <v>1063</v>
      </c>
      <c r="O516" s="118">
        <v>7.4</v>
      </c>
      <c r="P516" s="118">
        <v>58.4</v>
      </c>
      <c r="Q516" s="119">
        <f t="shared" ref="Q516:Q579" si="8">SUM(T516:U516)</f>
        <v>3.33</v>
      </c>
      <c r="R516" s="122" t="s">
        <v>54</v>
      </c>
      <c r="S516" s="121" t="s">
        <v>3899</v>
      </c>
      <c r="T516" s="122">
        <v>3.33</v>
      </c>
      <c r="U516" s="122" t="s">
        <v>4021</v>
      </c>
    </row>
    <row r="517" spans="7:21" s="145" customFormat="1" hidden="1">
      <c r="G517" s="152"/>
      <c r="N517" s="114" t="s">
        <v>1064</v>
      </c>
      <c r="O517" s="118">
        <v>4.5</v>
      </c>
      <c r="P517" s="118">
        <v>51</v>
      </c>
      <c r="Q517" s="119">
        <f t="shared" si="8"/>
        <v>8.1</v>
      </c>
      <c r="R517" s="122" t="s">
        <v>1065</v>
      </c>
      <c r="S517" s="121" t="s">
        <v>4253</v>
      </c>
      <c r="T517" s="122">
        <v>8.1</v>
      </c>
      <c r="U517" s="122" t="s">
        <v>543</v>
      </c>
    </row>
    <row r="518" spans="7:21" s="145" customFormat="1" hidden="1">
      <c r="G518" s="152"/>
      <c r="N518" s="114" t="s">
        <v>1066</v>
      </c>
      <c r="O518" s="118">
        <v>3.3</v>
      </c>
      <c r="P518" s="118">
        <v>58.8</v>
      </c>
      <c r="Q518" s="119">
        <f t="shared" si="8"/>
        <v>6.2</v>
      </c>
      <c r="R518" s="122" t="s">
        <v>1067</v>
      </c>
      <c r="S518" s="121" t="s">
        <v>4423</v>
      </c>
      <c r="T518" s="122">
        <v>6.2</v>
      </c>
      <c r="U518" s="122" t="s">
        <v>514</v>
      </c>
    </row>
    <row r="519" spans="7:21" s="145" customFormat="1" hidden="1">
      <c r="G519" s="152"/>
      <c r="N519" s="114" t="s">
        <v>1068</v>
      </c>
      <c r="O519" s="118">
        <v>5.5</v>
      </c>
      <c r="P519" s="118">
        <v>73.7</v>
      </c>
      <c r="Q519" s="119">
        <f t="shared" si="8"/>
        <v>7.6</v>
      </c>
      <c r="R519" s="122" t="s">
        <v>520</v>
      </c>
      <c r="S519" s="121" t="s">
        <v>4254</v>
      </c>
      <c r="T519" s="122">
        <v>7.6</v>
      </c>
      <c r="U519" s="122" t="s">
        <v>283</v>
      </c>
    </row>
    <row r="520" spans="7:21" s="145" customFormat="1" hidden="1">
      <c r="G520" s="152"/>
      <c r="N520" s="114" t="s">
        <v>1069</v>
      </c>
      <c r="O520" s="118">
        <v>3.3</v>
      </c>
      <c r="P520" s="118">
        <v>57.6</v>
      </c>
      <c r="Q520" s="119">
        <f t="shared" si="8"/>
        <v>5.89</v>
      </c>
      <c r="R520" s="122" t="s">
        <v>1070</v>
      </c>
      <c r="S520" s="121" t="s">
        <v>4255</v>
      </c>
      <c r="T520" s="122">
        <v>5.89</v>
      </c>
      <c r="U520" s="122" t="s">
        <v>240</v>
      </c>
    </row>
    <row r="521" spans="7:21" s="145" customFormat="1" hidden="1">
      <c r="G521" s="152"/>
      <c r="N521" s="114" t="s">
        <v>943</v>
      </c>
      <c r="O521" s="118">
        <v>8.5</v>
      </c>
      <c r="P521" s="118">
        <v>25.9</v>
      </c>
      <c r="Q521" s="119">
        <f t="shared" si="8"/>
        <v>6.54</v>
      </c>
      <c r="R521" s="122" t="s">
        <v>944</v>
      </c>
      <c r="S521" s="121" t="s">
        <v>4293</v>
      </c>
      <c r="T521" s="122">
        <v>6.54</v>
      </c>
      <c r="U521" s="122" t="s">
        <v>1357</v>
      </c>
    </row>
    <row r="522" spans="7:21" s="145" customFormat="1" hidden="1">
      <c r="G522" s="152"/>
      <c r="N522" s="114" t="s">
        <v>945</v>
      </c>
      <c r="O522" s="118">
        <v>1.9</v>
      </c>
      <c r="P522" s="118">
        <v>2.6</v>
      </c>
      <c r="Q522" s="119">
        <f t="shared" si="8"/>
        <v>6.4</v>
      </c>
      <c r="R522" s="122" t="s">
        <v>946</v>
      </c>
      <c r="S522" s="121" t="s">
        <v>4561</v>
      </c>
      <c r="T522" s="122">
        <v>6.4</v>
      </c>
      <c r="U522" s="122" t="s">
        <v>1098</v>
      </c>
    </row>
    <row r="523" spans="7:21" s="145" customFormat="1" hidden="1">
      <c r="G523" s="152"/>
      <c r="N523" s="114" t="s">
        <v>947</v>
      </c>
      <c r="O523" s="118">
        <v>1.8</v>
      </c>
      <c r="P523" s="118">
        <v>2.2000000000000002</v>
      </c>
      <c r="Q523" s="119">
        <f t="shared" si="8"/>
        <v>6.4</v>
      </c>
      <c r="R523" s="122" t="s">
        <v>948</v>
      </c>
      <c r="S523" s="121" t="s">
        <v>4256</v>
      </c>
      <c r="T523" s="122">
        <v>6.4</v>
      </c>
      <c r="U523" s="122" t="s">
        <v>1098</v>
      </c>
    </row>
    <row r="524" spans="7:21" s="145" customFormat="1" hidden="1">
      <c r="G524" s="152"/>
      <c r="N524" s="114" t="s">
        <v>949</v>
      </c>
      <c r="O524" s="118">
        <v>5.2</v>
      </c>
      <c r="P524" s="118">
        <v>15.4</v>
      </c>
      <c r="Q524" s="119">
        <f t="shared" si="8"/>
        <v>6.9</v>
      </c>
      <c r="R524" s="122" t="s">
        <v>950</v>
      </c>
      <c r="S524" s="121" t="s">
        <v>4265</v>
      </c>
      <c r="T524" s="122">
        <v>6.9</v>
      </c>
      <c r="U524" s="122" t="s">
        <v>254</v>
      </c>
    </row>
    <row r="525" spans="7:21" s="145" customFormat="1" hidden="1">
      <c r="G525" s="152"/>
      <c r="N525" s="114" t="s">
        <v>691</v>
      </c>
      <c r="O525" s="118">
        <v>4.9000000000000004</v>
      </c>
      <c r="P525" s="118">
        <v>15.5</v>
      </c>
      <c r="Q525" s="119">
        <f t="shared" si="8"/>
        <v>7.2</v>
      </c>
      <c r="R525" s="122" t="s">
        <v>692</v>
      </c>
      <c r="S525" s="121" t="s">
        <v>4125</v>
      </c>
      <c r="T525" s="122">
        <v>7.2</v>
      </c>
      <c r="U525" s="122" t="s">
        <v>670</v>
      </c>
    </row>
    <row r="526" spans="7:21" s="145" customFormat="1" hidden="1">
      <c r="G526" s="152"/>
      <c r="N526" s="114" t="s">
        <v>693</v>
      </c>
      <c r="O526" s="118">
        <v>4.2</v>
      </c>
      <c r="P526" s="118">
        <v>70.2</v>
      </c>
      <c r="Q526" s="119">
        <f t="shared" si="8"/>
        <v>6.5</v>
      </c>
      <c r="R526" s="122" t="s">
        <v>694</v>
      </c>
      <c r="S526" s="121" t="s">
        <v>4257</v>
      </c>
      <c r="T526" s="122">
        <v>6.5</v>
      </c>
      <c r="U526" s="122" t="s">
        <v>663</v>
      </c>
    </row>
    <row r="527" spans="7:21" s="145" customFormat="1" hidden="1">
      <c r="G527" s="152"/>
      <c r="N527" s="114" t="s">
        <v>695</v>
      </c>
      <c r="O527" s="118">
        <v>19.8</v>
      </c>
      <c r="P527" s="120" t="s">
        <v>147</v>
      </c>
      <c r="Q527" s="119">
        <f t="shared" si="8"/>
        <v>6.5</v>
      </c>
      <c r="R527" s="122" t="s">
        <v>719</v>
      </c>
      <c r="S527" s="120" t="s">
        <v>147</v>
      </c>
      <c r="T527" s="122">
        <v>6.5</v>
      </c>
      <c r="U527" s="122" t="s">
        <v>663</v>
      </c>
    </row>
    <row r="528" spans="7:21" s="145" customFormat="1" hidden="1">
      <c r="G528" s="152"/>
      <c r="N528" s="114" t="s">
        <v>696</v>
      </c>
      <c r="O528" s="118">
        <v>12.7</v>
      </c>
      <c r="P528" s="118">
        <v>5.2</v>
      </c>
      <c r="Q528" s="119">
        <f t="shared" si="8"/>
        <v>5.95</v>
      </c>
      <c r="R528" s="122" t="s">
        <v>569</v>
      </c>
      <c r="S528" s="121" t="s">
        <v>3785</v>
      </c>
      <c r="T528" s="122">
        <v>5.95</v>
      </c>
      <c r="U528" s="122" t="s">
        <v>4022</v>
      </c>
    </row>
    <row r="529" spans="7:21" s="145" customFormat="1" hidden="1">
      <c r="G529" s="152"/>
      <c r="N529" s="114" t="s">
        <v>570</v>
      </c>
      <c r="O529" s="118">
        <v>10.8</v>
      </c>
      <c r="P529" s="120" t="s">
        <v>147</v>
      </c>
      <c r="Q529" s="119">
        <f t="shared" si="8"/>
        <v>6.37</v>
      </c>
      <c r="R529" s="120" t="s">
        <v>147</v>
      </c>
      <c r="S529" s="120" t="s">
        <v>147</v>
      </c>
      <c r="T529" s="122">
        <v>6.37</v>
      </c>
      <c r="U529" s="122" t="s">
        <v>4023</v>
      </c>
    </row>
    <row r="530" spans="7:21" s="145" customFormat="1" hidden="1">
      <c r="G530" s="152"/>
      <c r="N530" s="114" t="s">
        <v>571</v>
      </c>
      <c r="O530" s="118">
        <v>17.5</v>
      </c>
      <c r="P530" s="118">
        <v>0</v>
      </c>
      <c r="Q530" s="119">
        <f t="shared" si="8"/>
        <v>5.84</v>
      </c>
      <c r="R530" s="122" t="s">
        <v>141</v>
      </c>
      <c r="S530" s="121" t="s">
        <v>4035</v>
      </c>
      <c r="T530" s="122">
        <v>5.84</v>
      </c>
      <c r="U530" s="122" t="s">
        <v>1052</v>
      </c>
    </row>
    <row r="531" spans="7:21" s="145" customFormat="1" hidden="1">
      <c r="G531" s="152"/>
      <c r="N531" s="114" t="s">
        <v>572</v>
      </c>
      <c r="O531" s="118">
        <v>0.5</v>
      </c>
      <c r="P531" s="118">
        <v>5.7</v>
      </c>
      <c r="Q531" s="119">
        <f t="shared" si="8"/>
        <v>6.63</v>
      </c>
      <c r="R531" s="120" t="s">
        <v>30</v>
      </c>
      <c r="S531" s="121" t="s">
        <v>4540</v>
      </c>
      <c r="T531" s="122">
        <v>6.63</v>
      </c>
      <c r="U531" s="122" t="s">
        <v>3148</v>
      </c>
    </row>
    <row r="532" spans="7:21" s="145" customFormat="1" hidden="1">
      <c r="G532" s="152"/>
      <c r="N532" s="114" t="s">
        <v>698</v>
      </c>
      <c r="O532" s="118">
        <v>0.5</v>
      </c>
      <c r="P532" s="118">
        <v>6</v>
      </c>
      <c r="Q532" s="119">
        <f t="shared" si="8"/>
        <v>7.72</v>
      </c>
      <c r="R532" s="122" t="s">
        <v>710</v>
      </c>
      <c r="S532" s="121" t="s">
        <v>4563</v>
      </c>
      <c r="T532" s="122">
        <v>7.72</v>
      </c>
      <c r="U532" s="122" t="s">
        <v>1340</v>
      </c>
    </row>
    <row r="533" spans="7:21" s="145" customFormat="1" hidden="1">
      <c r="G533" s="152"/>
      <c r="N533" s="114" t="s">
        <v>699</v>
      </c>
      <c r="O533" s="118">
        <v>0.6</v>
      </c>
      <c r="P533" s="118">
        <v>7.5</v>
      </c>
      <c r="Q533" s="119">
        <f t="shared" si="8"/>
        <v>7.81</v>
      </c>
      <c r="R533" s="122" t="s">
        <v>176</v>
      </c>
      <c r="S533" s="121" t="s">
        <v>4036</v>
      </c>
      <c r="T533" s="122">
        <v>7.81</v>
      </c>
      <c r="U533" s="122" t="s">
        <v>1067</v>
      </c>
    </row>
    <row r="534" spans="7:21" s="145" customFormat="1" hidden="1">
      <c r="G534" s="152"/>
      <c r="N534" s="114" t="s">
        <v>829</v>
      </c>
      <c r="O534" s="118">
        <v>0.5</v>
      </c>
      <c r="P534" s="118">
        <v>7.7</v>
      </c>
      <c r="Q534" s="119">
        <f t="shared" si="8"/>
        <v>7.4</v>
      </c>
      <c r="R534" s="122" t="s">
        <v>166</v>
      </c>
      <c r="S534" s="121" t="s">
        <v>4295</v>
      </c>
      <c r="T534" s="122">
        <v>7.4</v>
      </c>
      <c r="U534" s="122" t="s">
        <v>1610</v>
      </c>
    </row>
    <row r="535" spans="7:21" s="145" customFormat="1" hidden="1">
      <c r="G535" s="152"/>
      <c r="N535" s="114" t="s">
        <v>830</v>
      </c>
      <c r="O535" s="118">
        <v>0.6</v>
      </c>
      <c r="P535" s="118">
        <v>4.4000000000000004</v>
      </c>
      <c r="Q535" s="119">
        <f t="shared" si="8"/>
        <v>7.43</v>
      </c>
      <c r="R535" s="122" t="s">
        <v>166</v>
      </c>
      <c r="S535" s="121" t="s">
        <v>3907</v>
      </c>
      <c r="T535" s="122">
        <v>7.43</v>
      </c>
      <c r="U535" s="122" t="s">
        <v>1054</v>
      </c>
    </row>
    <row r="536" spans="7:21" s="145" customFormat="1" hidden="1">
      <c r="G536" s="152"/>
      <c r="N536" s="114" t="s">
        <v>957</v>
      </c>
      <c r="O536" s="118">
        <v>0.5</v>
      </c>
      <c r="P536" s="118">
        <v>4.2</v>
      </c>
      <c r="Q536" s="119">
        <f t="shared" si="8"/>
        <v>6.43</v>
      </c>
      <c r="R536" s="120" t="s">
        <v>166</v>
      </c>
      <c r="S536" s="121" t="s">
        <v>4037</v>
      </c>
      <c r="T536" s="122">
        <v>6.43</v>
      </c>
      <c r="U536" s="122" t="s">
        <v>3804</v>
      </c>
    </row>
    <row r="537" spans="7:21" s="145" customFormat="1" hidden="1">
      <c r="G537" s="152"/>
      <c r="N537" s="114" t="s">
        <v>958</v>
      </c>
      <c r="O537" s="118">
        <v>0.7</v>
      </c>
      <c r="P537" s="118">
        <v>6</v>
      </c>
      <c r="Q537" s="119">
        <f t="shared" si="8"/>
        <v>8</v>
      </c>
      <c r="R537" s="122" t="s">
        <v>166</v>
      </c>
      <c r="S537" s="121" t="s">
        <v>3951</v>
      </c>
      <c r="T537" s="122">
        <v>8</v>
      </c>
      <c r="U537" s="122" t="s">
        <v>377</v>
      </c>
    </row>
    <row r="538" spans="7:21" s="145" customFormat="1" hidden="1">
      <c r="G538" s="152"/>
      <c r="N538" s="114" t="s">
        <v>959</v>
      </c>
      <c r="O538" s="118">
        <v>0.9</v>
      </c>
      <c r="P538" s="118">
        <v>6.8</v>
      </c>
      <c r="Q538" s="119">
        <f t="shared" si="8"/>
        <v>5.38</v>
      </c>
      <c r="R538" s="120" t="s">
        <v>147</v>
      </c>
      <c r="S538" s="121" t="s">
        <v>3952</v>
      </c>
      <c r="T538" s="122">
        <v>5.38</v>
      </c>
      <c r="U538" s="122" t="s">
        <v>1927</v>
      </c>
    </row>
    <row r="539" spans="7:21" s="145" customFormat="1" hidden="1">
      <c r="G539" s="152"/>
      <c r="N539" s="114" t="s">
        <v>960</v>
      </c>
      <c r="O539" s="118">
        <v>17.7</v>
      </c>
      <c r="P539" s="118">
        <v>18.100000000000001</v>
      </c>
      <c r="Q539" s="119">
        <f t="shared" si="8"/>
        <v>7.62</v>
      </c>
      <c r="R539" s="122" t="s">
        <v>961</v>
      </c>
      <c r="S539" s="121" t="s">
        <v>4038</v>
      </c>
      <c r="T539" s="122">
        <v>7.62</v>
      </c>
      <c r="U539" s="122" t="s">
        <v>1552</v>
      </c>
    </row>
    <row r="540" spans="7:21" s="145" customFormat="1" hidden="1">
      <c r="G540" s="152"/>
      <c r="N540" s="114" t="s">
        <v>962</v>
      </c>
      <c r="O540" s="118">
        <v>20.5</v>
      </c>
      <c r="P540" s="118">
        <v>18.8</v>
      </c>
      <c r="Q540" s="119">
        <f t="shared" si="8"/>
        <v>6.4</v>
      </c>
      <c r="R540" s="122" t="s">
        <v>963</v>
      </c>
      <c r="S540" s="121" t="s">
        <v>4456</v>
      </c>
      <c r="T540" s="122">
        <v>6.4</v>
      </c>
      <c r="U540" s="122" t="s">
        <v>663</v>
      </c>
    </row>
    <row r="541" spans="7:21" s="145" customFormat="1" hidden="1">
      <c r="G541" s="152"/>
      <c r="N541" s="114" t="s">
        <v>964</v>
      </c>
      <c r="O541" s="118">
        <v>0.7</v>
      </c>
      <c r="P541" s="118">
        <v>40.1</v>
      </c>
      <c r="Q541" s="119">
        <f t="shared" si="8"/>
        <v>6.4</v>
      </c>
      <c r="R541" s="122" t="s">
        <v>166</v>
      </c>
      <c r="S541" s="121" t="s">
        <v>4125</v>
      </c>
      <c r="T541" s="122">
        <v>6.4</v>
      </c>
      <c r="U541" s="122" t="s">
        <v>663</v>
      </c>
    </row>
    <row r="542" spans="7:21" s="145" customFormat="1" hidden="1">
      <c r="G542" s="152"/>
      <c r="N542" s="114" t="s">
        <v>711</v>
      </c>
      <c r="O542" s="118">
        <v>0.5</v>
      </c>
      <c r="P542" s="118">
        <v>33.5</v>
      </c>
      <c r="Q542" s="119">
        <f t="shared" si="8"/>
        <v>6.5</v>
      </c>
      <c r="R542" s="122" t="s">
        <v>166</v>
      </c>
      <c r="S542" s="121" t="s">
        <v>3932</v>
      </c>
      <c r="T542" s="122">
        <v>6.5</v>
      </c>
      <c r="U542" s="122" t="s">
        <v>217</v>
      </c>
    </row>
    <row r="543" spans="7:21" s="145" customFormat="1" hidden="1">
      <c r="G543" s="152"/>
      <c r="N543" s="114" t="s">
        <v>712</v>
      </c>
      <c r="O543" s="118">
        <v>0.6</v>
      </c>
      <c r="P543" s="118">
        <v>36.299999999999997</v>
      </c>
      <c r="Q543" s="119">
        <f t="shared" si="8"/>
        <v>6.3</v>
      </c>
      <c r="R543" s="122" t="s">
        <v>166</v>
      </c>
      <c r="S543" s="121" t="s">
        <v>4265</v>
      </c>
      <c r="T543" s="122">
        <v>6.3</v>
      </c>
      <c r="U543" s="122" t="s">
        <v>1098</v>
      </c>
    </row>
    <row r="544" spans="7:21" s="145" customFormat="1" hidden="1">
      <c r="G544" s="152"/>
      <c r="N544" s="114" t="s">
        <v>713</v>
      </c>
      <c r="O544" s="118">
        <v>0.6</v>
      </c>
      <c r="P544" s="118">
        <v>36.799999999999997</v>
      </c>
      <c r="Q544" s="119">
        <f t="shared" si="8"/>
        <v>6.26</v>
      </c>
      <c r="R544" s="122" t="s">
        <v>166</v>
      </c>
      <c r="S544" s="121" t="s">
        <v>4457</v>
      </c>
      <c r="T544" s="122">
        <v>6.26</v>
      </c>
      <c r="U544" s="122" t="s">
        <v>4023</v>
      </c>
    </row>
    <row r="545" spans="7:21" s="145" customFormat="1" hidden="1">
      <c r="G545" s="152"/>
      <c r="N545" s="114" t="s">
        <v>714</v>
      </c>
      <c r="O545" s="118">
        <v>0.6</v>
      </c>
      <c r="P545" s="118">
        <v>36.799999999999997</v>
      </c>
      <c r="Q545" s="119">
        <f t="shared" si="8"/>
        <v>6.58</v>
      </c>
      <c r="R545" s="122" t="s">
        <v>166</v>
      </c>
      <c r="S545" s="121" t="s">
        <v>4457</v>
      </c>
      <c r="T545" s="122">
        <v>6.58</v>
      </c>
      <c r="U545" s="122" t="s">
        <v>1125</v>
      </c>
    </row>
    <row r="546" spans="7:21" s="145" customFormat="1" hidden="1">
      <c r="G546" s="152"/>
      <c r="N546" s="114" t="s">
        <v>840</v>
      </c>
      <c r="O546" s="118">
        <v>2.7</v>
      </c>
      <c r="P546" s="118">
        <v>6.6</v>
      </c>
      <c r="Q546" s="119">
        <f t="shared" si="8"/>
        <v>7.21</v>
      </c>
      <c r="R546" s="122" t="s">
        <v>841</v>
      </c>
      <c r="S546" s="121" t="s">
        <v>3953</v>
      </c>
      <c r="T546" s="122">
        <v>7.21</v>
      </c>
      <c r="U546" s="122" t="s">
        <v>1336</v>
      </c>
    </row>
    <row r="547" spans="7:21" s="145" customFormat="1" hidden="1">
      <c r="G547" s="152"/>
      <c r="N547" s="114" t="s">
        <v>974</v>
      </c>
      <c r="O547" s="118">
        <v>3</v>
      </c>
      <c r="P547" s="118">
        <v>8.4</v>
      </c>
      <c r="Q547" s="119">
        <f t="shared" si="8"/>
        <v>6.3</v>
      </c>
      <c r="R547" s="122" t="s">
        <v>476</v>
      </c>
      <c r="S547" s="121" t="s">
        <v>3889</v>
      </c>
      <c r="T547" s="122">
        <v>6.3</v>
      </c>
      <c r="U547" s="122" t="s">
        <v>663</v>
      </c>
    </row>
    <row r="548" spans="7:21" s="145" customFormat="1" hidden="1">
      <c r="G548" s="152"/>
      <c r="N548" s="114" t="s">
        <v>975</v>
      </c>
      <c r="O548" s="118">
        <v>15</v>
      </c>
      <c r="P548" s="118">
        <v>4.8</v>
      </c>
      <c r="Q548" s="119">
        <f t="shared" si="8"/>
        <v>6.4</v>
      </c>
      <c r="R548" s="122" t="s">
        <v>948</v>
      </c>
      <c r="S548" s="121" t="s">
        <v>4274</v>
      </c>
      <c r="T548" s="122">
        <v>6.4</v>
      </c>
      <c r="U548" s="122" t="s">
        <v>217</v>
      </c>
    </row>
    <row r="549" spans="7:21" s="145" customFormat="1" hidden="1">
      <c r="G549" s="152"/>
      <c r="N549" s="114" t="s">
        <v>976</v>
      </c>
      <c r="O549" s="118">
        <v>11</v>
      </c>
      <c r="P549" s="118">
        <v>7.5</v>
      </c>
      <c r="Q549" s="119">
        <f t="shared" si="8"/>
        <v>6.3</v>
      </c>
      <c r="R549" s="122" t="s">
        <v>977</v>
      </c>
      <c r="S549" s="121" t="s">
        <v>4051</v>
      </c>
      <c r="T549" s="122">
        <v>6.3</v>
      </c>
      <c r="U549" s="122" t="s">
        <v>663</v>
      </c>
    </row>
    <row r="550" spans="7:21" s="145" customFormat="1" hidden="1">
      <c r="G550" s="152"/>
      <c r="N550" s="114" t="s">
        <v>978</v>
      </c>
      <c r="O550" s="118">
        <v>17</v>
      </c>
      <c r="P550" s="118">
        <v>4</v>
      </c>
      <c r="Q550" s="119">
        <f t="shared" si="8"/>
        <v>8.17</v>
      </c>
      <c r="R550" s="122" t="s">
        <v>979</v>
      </c>
      <c r="S550" s="121" t="s">
        <v>4273</v>
      </c>
      <c r="T550" s="122">
        <v>8.17</v>
      </c>
      <c r="U550" s="122" t="s">
        <v>873</v>
      </c>
    </row>
    <row r="551" spans="7:21" s="145" customFormat="1" hidden="1">
      <c r="G551" s="152"/>
      <c r="N551" s="114" t="s">
        <v>984</v>
      </c>
      <c r="O551" s="118">
        <v>11.4</v>
      </c>
      <c r="P551" s="118">
        <v>2.2000000000000002</v>
      </c>
      <c r="Q551" s="119">
        <f t="shared" si="8"/>
        <v>7.8</v>
      </c>
      <c r="R551" s="122" t="s">
        <v>566</v>
      </c>
      <c r="S551" s="121" t="s">
        <v>3967</v>
      </c>
      <c r="T551" s="122">
        <v>7.8</v>
      </c>
      <c r="U551" s="122" t="s">
        <v>543</v>
      </c>
    </row>
    <row r="552" spans="7:21" s="145" customFormat="1" hidden="1">
      <c r="G552" s="152"/>
      <c r="N552" s="114" t="s">
        <v>985</v>
      </c>
      <c r="O552" s="118">
        <v>11.9</v>
      </c>
      <c r="P552" s="118">
        <v>5.2</v>
      </c>
      <c r="Q552" s="119">
        <f t="shared" si="8"/>
        <v>3.23</v>
      </c>
      <c r="R552" s="122" t="s">
        <v>986</v>
      </c>
      <c r="S552" s="121" t="s">
        <v>4458</v>
      </c>
      <c r="T552" s="122">
        <v>3.23</v>
      </c>
      <c r="U552" s="122" t="s">
        <v>2257</v>
      </c>
    </row>
    <row r="553" spans="7:21" s="145" customFormat="1" hidden="1">
      <c r="G553" s="152"/>
      <c r="N553" s="114" t="s">
        <v>1110</v>
      </c>
      <c r="O553" s="118">
        <v>1.2</v>
      </c>
      <c r="P553" s="118">
        <v>31.2</v>
      </c>
      <c r="Q553" s="119">
        <f t="shared" si="8"/>
        <v>7.54</v>
      </c>
      <c r="R553" s="122" t="s">
        <v>1111</v>
      </c>
      <c r="S553" s="121" t="s">
        <v>3737</v>
      </c>
      <c r="T553" s="122">
        <v>7.54</v>
      </c>
      <c r="U553" s="122" t="s">
        <v>2898</v>
      </c>
    </row>
    <row r="554" spans="7:21" s="145" customFormat="1" hidden="1">
      <c r="G554" s="152"/>
      <c r="N554" s="114" t="s">
        <v>1112</v>
      </c>
      <c r="O554" s="118">
        <v>2.1</v>
      </c>
      <c r="P554" s="118">
        <v>10.6</v>
      </c>
      <c r="Q554" s="119">
        <f t="shared" si="8"/>
        <v>6.48</v>
      </c>
      <c r="R554" s="122" t="s">
        <v>174</v>
      </c>
      <c r="S554" s="121" t="s">
        <v>4459</v>
      </c>
      <c r="T554" s="122">
        <v>6.48</v>
      </c>
      <c r="U554" s="122" t="s">
        <v>2553</v>
      </c>
    </row>
    <row r="555" spans="7:21" s="145" customFormat="1" hidden="1">
      <c r="G555" s="152"/>
      <c r="N555" s="114" t="s">
        <v>988</v>
      </c>
      <c r="O555" s="118">
        <v>21.4</v>
      </c>
      <c r="P555" s="118">
        <v>0</v>
      </c>
      <c r="Q555" s="119">
        <f t="shared" si="8"/>
        <v>6.77</v>
      </c>
      <c r="R555" s="122" t="s">
        <v>234</v>
      </c>
      <c r="S555" s="121" t="s">
        <v>3783</v>
      </c>
      <c r="T555" s="122">
        <v>6.77</v>
      </c>
      <c r="U555" s="122" t="s">
        <v>3189</v>
      </c>
    </row>
    <row r="556" spans="7:21" s="145" customFormat="1" hidden="1">
      <c r="G556" s="152"/>
      <c r="N556" s="114" t="s">
        <v>989</v>
      </c>
      <c r="O556" s="118">
        <v>18.2</v>
      </c>
      <c r="P556" s="118">
        <v>0</v>
      </c>
      <c r="Q556" s="119">
        <f t="shared" si="8"/>
        <v>6.94</v>
      </c>
      <c r="R556" s="122" t="s">
        <v>468</v>
      </c>
      <c r="S556" s="121" t="s">
        <v>4460</v>
      </c>
      <c r="T556" s="122">
        <v>6.94</v>
      </c>
      <c r="U556" s="122" t="s">
        <v>2472</v>
      </c>
    </row>
    <row r="557" spans="7:21" s="145" customFormat="1" hidden="1">
      <c r="G557" s="152"/>
      <c r="N557" s="114" t="s">
        <v>1116</v>
      </c>
      <c r="O557" s="118">
        <v>17.600000000000001</v>
      </c>
      <c r="P557" s="118">
        <v>0</v>
      </c>
      <c r="Q557" s="119">
        <f t="shared" si="8"/>
        <v>7.9</v>
      </c>
      <c r="R557" s="122" t="s">
        <v>468</v>
      </c>
      <c r="S557" s="121" t="s">
        <v>4218</v>
      </c>
      <c r="T557" s="122">
        <v>7.9</v>
      </c>
      <c r="U557" s="122" t="s">
        <v>141</v>
      </c>
    </row>
    <row r="558" spans="7:21" s="145" customFormat="1" hidden="1">
      <c r="G558" s="152"/>
      <c r="N558" s="114" t="s">
        <v>1117</v>
      </c>
      <c r="O558" s="118">
        <v>5.3</v>
      </c>
      <c r="P558" s="118">
        <v>6.2</v>
      </c>
      <c r="Q558" s="119">
        <f t="shared" si="8"/>
        <v>6.3</v>
      </c>
      <c r="R558" s="122" t="s">
        <v>1118</v>
      </c>
      <c r="S558" s="121" t="s">
        <v>3967</v>
      </c>
      <c r="T558" s="122">
        <v>6.3</v>
      </c>
      <c r="U558" s="122" t="s">
        <v>217</v>
      </c>
    </row>
    <row r="559" spans="7:21" s="145" customFormat="1" hidden="1">
      <c r="G559" s="152"/>
      <c r="N559" s="114" t="s">
        <v>994</v>
      </c>
      <c r="O559" s="118">
        <v>5.3</v>
      </c>
      <c r="P559" s="118">
        <v>6.2</v>
      </c>
      <c r="Q559" s="119">
        <f t="shared" si="8"/>
        <v>6.6</v>
      </c>
      <c r="R559" s="122" t="s">
        <v>995</v>
      </c>
      <c r="S559" s="121" t="s">
        <v>4461</v>
      </c>
      <c r="T559" s="122">
        <v>6.6</v>
      </c>
      <c r="U559" s="122" t="s">
        <v>254</v>
      </c>
    </row>
    <row r="560" spans="7:21" s="145" customFormat="1" hidden="1">
      <c r="G560" s="152"/>
      <c r="N560" s="114" t="s">
        <v>996</v>
      </c>
      <c r="O560" s="118">
        <v>5.3</v>
      </c>
      <c r="P560" s="118">
        <v>6.1</v>
      </c>
      <c r="Q560" s="119">
        <f t="shared" si="8"/>
        <v>6.7</v>
      </c>
      <c r="R560" s="122" t="s">
        <v>997</v>
      </c>
      <c r="S560" s="121" t="s">
        <v>4462</v>
      </c>
      <c r="T560" s="122">
        <v>6.7</v>
      </c>
      <c r="U560" s="122" t="s">
        <v>548</v>
      </c>
    </row>
    <row r="561" spans="7:21" s="145" customFormat="1" hidden="1">
      <c r="G561" s="152"/>
      <c r="N561" s="114" t="s">
        <v>1120</v>
      </c>
      <c r="O561" s="118">
        <v>4.2</v>
      </c>
      <c r="P561" s="118">
        <v>5</v>
      </c>
      <c r="Q561" s="119">
        <f t="shared" si="8"/>
        <v>7.67</v>
      </c>
      <c r="R561" s="120" t="s">
        <v>147</v>
      </c>
      <c r="S561" s="121" t="s">
        <v>4197</v>
      </c>
      <c r="T561" s="122">
        <v>7.67</v>
      </c>
      <c r="U561" s="122" t="s">
        <v>1830</v>
      </c>
    </row>
    <row r="562" spans="7:21" s="145" customFormat="1" hidden="1">
      <c r="G562" s="152"/>
      <c r="N562" s="114" t="s">
        <v>1121</v>
      </c>
      <c r="O562" s="118">
        <v>2.7</v>
      </c>
      <c r="P562" s="118">
        <v>6</v>
      </c>
      <c r="Q562" s="119">
        <f t="shared" si="8"/>
        <v>4.8899999999999997</v>
      </c>
      <c r="R562" s="122" t="s">
        <v>452</v>
      </c>
      <c r="S562" s="121" t="s">
        <v>4226</v>
      </c>
      <c r="T562" s="122">
        <v>4.8899999999999997</v>
      </c>
      <c r="U562" s="122" t="s">
        <v>3805</v>
      </c>
    </row>
    <row r="563" spans="7:21" s="145" customFormat="1" hidden="1">
      <c r="G563" s="152"/>
      <c r="N563" s="114" t="s">
        <v>1122</v>
      </c>
      <c r="O563" s="118">
        <v>2.8</v>
      </c>
      <c r="P563" s="118">
        <v>6</v>
      </c>
      <c r="Q563" s="119">
        <f t="shared" si="8"/>
        <v>5.14</v>
      </c>
      <c r="R563" s="122" t="s">
        <v>1123</v>
      </c>
      <c r="S563" s="121" t="s">
        <v>4545</v>
      </c>
      <c r="T563" s="122">
        <v>5.14</v>
      </c>
      <c r="U563" s="122" t="s">
        <v>1927</v>
      </c>
    </row>
    <row r="564" spans="7:21" s="145" customFormat="1" hidden="1">
      <c r="G564" s="152"/>
      <c r="N564" s="114" t="s">
        <v>1124</v>
      </c>
      <c r="O564" s="118">
        <v>2.7</v>
      </c>
      <c r="P564" s="118">
        <v>6.2</v>
      </c>
      <c r="Q564" s="119">
        <f t="shared" si="8"/>
        <v>6.37</v>
      </c>
      <c r="R564" s="122" t="s">
        <v>1125</v>
      </c>
      <c r="S564" s="121" t="s">
        <v>4565</v>
      </c>
      <c r="T564" s="122">
        <v>6.37</v>
      </c>
      <c r="U564" s="122" t="s">
        <v>1125</v>
      </c>
    </row>
    <row r="565" spans="7:21" s="145" customFormat="1" hidden="1">
      <c r="G565" s="152"/>
      <c r="N565" s="114" t="s">
        <v>1126</v>
      </c>
      <c r="O565" s="118">
        <v>1.8</v>
      </c>
      <c r="P565" s="118">
        <v>4.5999999999999996</v>
      </c>
      <c r="Q565" s="119">
        <f t="shared" si="8"/>
        <v>3.7</v>
      </c>
      <c r="R565" s="122" t="s">
        <v>499</v>
      </c>
      <c r="S565" s="121" t="s">
        <v>4463</v>
      </c>
      <c r="T565" s="122">
        <v>3.7</v>
      </c>
      <c r="U565" s="122" t="s">
        <v>44</v>
      </c>
    </row>
    <row r="566" spans="7:21" s="145" customFormat="1" hidden="1">
      <c r="G566" s="152"/>
      <c r="N566" s="114" t="s">
        <v>1127</v>
      </c>
      <c r="O566" s="118">
        <v>1.9</v>
      </c>
      <c r="P566" s="118">
        <v>3.5</v>
      </c>
      <c r="Q566" s="119">
        <f t="shared" si="8"/>
        <v>7.7</v>
      </c>
      <c r="R566" s="122" t="s">
        <v>343</v>
      </c>
      <c r="S566" s="121" t="s">
        <v>4563</v>
      </c>
      <c r="T566" s="122">
        <v>7.7</v>
      </c>
      <c r="U566" s="122" t="s">
        <v>377</v>
      </c>
    </row>
    <row r="567" spans="7:21" s="145" customFormat="1" hidden="1">
      <c r="G567" s="152"/>
      <c r="N567" s="114" t="s">
        <v>1128</v>
      </c>
      <c r="O567" s="118">
        <v>2.5</v>
      </c>
      <c r="P567" s="118">
        <v>4.4000000000000004</v>
      </c>
      <c r="Q567" s="119">
        <f t="shared" si="8"/>
        <v>6.37</v>
      </c>
      <c r="R567" s="122" t="s">
        <v>287</v>
      </c>
      <c r="S567" s="121" t="s">
        <v>3951</v>
      </c>
      <c r="T567" s="122">
        <v>6.37</v>
      </c>
      <c r="U567" s="122" t="s">
        <v>3451</v>
      </c>
    </row>
    <row r="568" spans="7:21" s="145" customFormat="1" hidden="1">
      <c r="G568" s="152"/>
      <c r="N568" s="114" t="s">
        <v>1007</v>
      </c>
      <c r="O568" s="118">
        <v>10.9</v>
      </c>
      <c r="P568" s="118">
        <v>0</v>
      </c>
      <c r="Q568" s="119">
        <f t="shared" si="8"/>
        <v>6.36</v>
      </c>
      <c r="R568" s="122" t="s">
        <v>728</v>
      </c>
      <c r="S568" s="121" t="s">
        <v>4560</v>
      </c>
      <c r="T568" s="122">
        <v>6.36</v>
      </c>
      <c r="U568" s="122" t="s">
        <v>1404</v>
      </c>
    </row>
    <row r="569" spans="7:21" s="145" customFormat="1" hidden="1">
      <c r="G569" s="152"/>
      <c r="N569" s="114" t="s">
        <v>1008</v>
      </c>
      <c r="O569" s="118">
        <v>0.9</v>
      </c>
      <c r="P569" s="118">
        <v>1.9</v>
      </c>
      <c r="Q569" s="119">
        <f t="shared" si="8"/>
        <v>7.8</v>
      </c>
      <c r="R569" s="120" t="s">
        <v>147</v>
      </c>
      <c r="S569" s="121" t="s">
        <v>3780</v>
      </c>
      <c r="T569" s="122">
        <v>7.8</v>
      </c>
      <c r="U569" s="122" t="s">
        <v>141</v>
      </c>
    </row>
    <row r="570" spans="7:21" s="145" customFormat="1" hidden="1">
      <c r="G570" s="152"/>
      <c r="N570" s="114" t="s">
        <v>1009</v>
      </c>
      <c r="O570" s="118">
        <v>1.2</v>
      </c>
      <c r="P570" s="118">
        <v>2.2999999999999998</v>
      </c>
      <c r="Q570" s="119">
        <f t="shared" si="8"/>
        <v>6.36</v>
      </c>
      <c r="R570" s="120" t="s">
        <v>147</v>
      </c>
      <c r="S570" s="121" t="s">
        <v>4544</v>
      </c>
      <c r="T570" s="122">
        <v>6.36</v>
      </c>
      <c r="U570" s="122" t="s">
        <v>1250</v>
      </c>
    </row>
    <row r="571" spans="7:21" s="145" customFormat="1" hidden="1">
      <c r="G571" s="152"/>
      <c r="N571" s="114" t="s">
        <v>1010</v>
      </c>
      <c r="O571" s="118">
        <v>18.100000000000001</v>
      </c>
      <c r="P571" s="120" t="s">
        <v>147</v>
      </c>
      <c r="Q571" s="119">
        <f t="shared" si="8"/>
        <v>7.51</v>
      </c>
      <c r="R571" s="122" t="s">
        <v>254</v>
      </c>
      <c r="S571" s="120" t="s">
        <v>147</v>
      </c>
      <c r="T571" s="122">
        <v>7.51</v>
      </c>
      <c r="U571" s="122" t="s">
        <v>1756</v>
      </c>
    </row>
    <row r="572" spans="7:21" s="145" customFormat="1" hidden="1">
      <c r="G572" s="152"/>
      <c r="N572" s="114" t="s">
        <v>755</v>
      </c>
      <c r="O572" s="118">
        <v>0.5</v>
      </c>
      <c r="P572" s="118">
        <v>0.8</v>
      </c>
      <c r="Q572" s="119">
        <f t="shared" si="8"/>
        <v>5.6</v>
      </c>
      <c r="R572" s="122" t="s">
        <v>166</v>
      </c>
      <c r="S572" s="121" t="s">
        <v>3776</v>
      </c>
      <c r="T572" s="122">
        <v>5.6</v>
      </c>
      <c r="U572" s="122" t="s">
        <v>1252</v>
      </c>
    </row>
    <row r="573" spans="7:21" s="145" customFormat="1" hidden="1">
      <c r="G573" s="152"/>
      <c r="N573" s="114" t="s">
        <v>756</v>
      </c>
      <c r="O573" s="118">
        <v>0.5</v>
      </c>
      <c r="P573" s="118">
        <v>0.9</v>
      </c>
      <c r="Q573" s="119">
        <f t="shared" si="8"/>
        <v>5.75</v>
      </c>
      <c r="R573" s="120" t="s">
        <v>30</v>
      </c>
      <c r="S573" s="121" t="s">
        <v>4464</v>
      </c>
      <c r="T573" s="122">
        <v>5.75</v>
      </c>
      <c r="U573" s="122" t="s">
        <v>3806</v>
      </c>
    </row>
    <row r="574" spans="7:21" s="145" customFormat="1" hidden="1">
      <c r="G574" s="152"/>
      <c r="N574" s="114" t="s">
        <v>757</v>
      </c>
      <c r="O574" s="118">
        <v>5.6</v>
      </c>
      <c r="P574" s="118">
        <v>62.9</v>
      </c>
      <c r="Q574" s="119">
        <f t="shared" si="8"/>
        <v>6.31</v>
      </c>
      <c r="R574" s="122" t="s">
        <v>758</v>
      </c>
      <c r="S574" s="121" t="s">
        <v>4055</v>
      </c>
      <c r="T574" s="122">
        <v>6.31</v>
      </c>
      <c r="U574" s="122" t="s">
        <v>1250</v>
      </c>
    </row>
    <row r="575" spans="7:21" s="145" customFormat="1" hidden="1">
      <c r="G575" s="152"/>
      <c r="N575" s="114" t="s">
        <v>762</v>
      </c>
      <c r="O575" s="118">
        <v>6</v>
      </c>
      <c r="P575" s="118">
        <v>66</v>
      </c>
      <c r="Q575" s="119">
        <f t="shared" si="8"/>
        <v>7.44</v>
      </c>
      <c r="R575" s="122" t="s">
        <v>763</v>
      </c>
      <c r="S575" s="121" t="s">
        <v>4465</v>
      </c>
      <c r="T575" s="122">
        <v>7.44</v>
      </c>
      <c r="U575" s="122" t="s">
        <v>54</v>
      </c>
    </row>
    <row r="576" spans="7:21" s="145" customFormat="1" hidden="1">
      <c r="G576" s="152"/>
      <c r="N576" s="114" t="s">
        <v>764</v>
      </c>
      <c r="O576" s="118">
        <v>8.1</v>
      </c>
      <c r="P576" s="118">
        <v>48.3</v>
      </c>
      <c r="Q576" s="119">
        <f t="shared" si="8"/>
        <v>3.6</v>
      </c>
      <c r="R576" s="120" t="s">
        <v>147</v>
      </c>
      <c r="S576" s="121" t="s">
        <v>4466</v>
      </c>
      <c r="T576" s="122">
        <v>3.6</v>
      </c>
      <c r="U576" s="122" t="s">
        <v>44</v>
      </c>
    </row>
    <row r="577" spans="7:21" s="145" customFormat="1" hidden="1">
      <c r="G577" s="152"/>
      <c r="N577" s="114" t="s">
        <v>765</v>
      </c>
      <c r="O577" s="118">
        <v>7.3</v>
      </c>
      <c r="P577" s="118">
        <v>43.7</v>
      </c>
      <c r="Q577" s="119">
        <f t="shared" si="8"/>
        <v>2.1</v>
      </c>
      <c r="R577" s="122" t="s">
        <v>166</v>
      </c>
      <c r="S577" s="121" t="s">
        <v>4279</v>
      </c>
      <c r="T577" s="122">
        <v>2.1</v>
      </c>
      <c r="U577" s="122" t="s">
        <v>397</v>
      </c>
    </row>
    <row r="578" spans="7:21" s="145" customFormat="1" hidden="1">
      <c r="G578" s="152"/>
      <c r="N578" s="114" t="s">
        <v>892</v>
      </c>
      <c r="O578" s="118">
        <v>1.9</v>
      </c>
      <c r="P578" s="118">
        <v>3.2</v>
      </c>
      <c r="Q578" s="119">
        <f t="shared" si="8"/>
        <v>7.52</v>
      </c>
      <c r="R578" s="120" t="s">
        <v>30</v>
      </c>
      <c r="S578" s="121" t="s">
        <v>4037</v>
      </c>
      <c r="T578" s="122">
        <v>7.52</v>
      </c>
      <c r="U578" s="122" t="s">
        <v>722</v>
      </c>
    </row>
    <row r="579" spans="7:21" s="145" customFormat="1" hidden="1">
      <c r="G579" s="152"/>
      <c r="N579" s="114" t="s">
        <v>893</v>
      </c>
      <c r="O579" s="118">
        <v>1.8</v>
      </c>
      <c r="P579" s="118">
        <v>2.9</v>
      </c>
      <c r="Q579" s="119">
        <f t="shared" si="8"/>
        <v>6.5</v>
      </c>
      <c r="R579" s="120" t="s">
        <v>30</v>
      </c>
      <c r="S579" s="121" t="s">
        <v>4296</v>
      </c>
      <c r="T579" s="122">
        <v>6.5</v>
      </c>
      <c r="U579" s="122" t="s">
        <v>548</v>
      </c>
    </row>
    <row r="580" spans="7:21" s="145" customFormat="1" hidden="1">
      <c r="G580" s="152"/>
      <c r="N580" s="114" t="s">
        <v>1021</v>
      </c>
      <c r="O580" s="118">
        <v>8.1999999999999993</v>
      </c>
      <c r="P580" s="118">
        <v>30.4</v>
      </c>
      <c r="Q580" s="119">
        <f t="shared" ref="Q580:Q643" si="9">SUM(T580:U580)</f>
        <v>7.2</v>
      </c>
      <c r="R580" s="122" t="s">
        <v>1022</v>
      </c>
      <c r="S580" s="121" t="s">
        <v>3906</v>
      </c>
      <c r="T580" s="122">
        <v>7.2</v>
      </c>
      <c r="U580" s="122" t="s">
        <v>661</v>
      </c>
    </row>
    <row r="581" spans="7:21" s="145" customFormat="1" hidden="1">
      <c r="G581" s="152"/>
      <c r="N581" s="114" t="s">
        <v>1023</v>
      </c>
      <c r="O581" s="118">
        <v>10.6</v>
      </c>
      <c r="P581" s="118">
        <v>11.7</v>
      </c>
      <c r="Q581" s="119">
        <f t="shared" si="9"/>
        <v>7.6</v>
      </c>
      <c r="R581" s="122" t="s">
        <v>1024</v>
      </c>
      <c r="S581" s="121" t="s">
        <v>4467</v>
      </c>
      <c r="T581" s="122">
        <v>7.6</v>
      </c>
      <c r="U581" s="122" t="s">
        <v>377</v>
      </c>
    </row>
    <row r="582" spans="7:21" s="145" customFormat="1" hidden="1">
      <c r="G582" s="152"/>
      <c r="N582" s="114" t="s">
        <v>1025</v>
      </c>
      <c r="O582" s="118">
        <v>8.1999999999999993</v>
      </c>
      <c r="P582" s="118">
        <v>9</v>
      </c>
      <c r="Q582" s="119">
        <f t="shared" si="9"/>
        <v>6.74</v>
      </c>
      <c r="R582" s="122" t="s">
        <v>716</v>
      </c>
      <c r="S582" s="121" t="s">
        <v>4468</v>
      </c>
      <c r="T582" s="122">
        <v>6.74</v>
      </c>
      <c r="U582" s="122" t="s">
        <v>3807</v>
      </c>
    </row>
    <row r="583" spans="7:21" s="145" customFormat="1" hidden="1">
      <c r="G583" s="152"/>
      <c r="N583" s="114" t="s">
        <v>1026</v>
      </c>
      <c r="O583" s="118">
        <v>8.1999999999999993</v>
      </c>
      <c r="P583" s="118">
        <v>9.1</v>
      </c>
      <c r="Q583" s="119">
        <f t="shared" si="9"/>
        <v>7.85</v>
      </c>
      <c r="R583" s="122" t="s">
        <v>1027</v>
      </c>
      <c r="S583" s="121" t="s">
        <v>3942</v>
      </c>
      <c r="T583" s="122">
        <v>7.85</v>
      </c>
      <c r="U583" s="122" t="s">
        <v>466</v>
      </c>
    </row>
    <row r="584" spans="7:21" s="145" customFormat="1" hidden="1">
      <c r="G584" s="152"/>
      <c r="N584" s="114" t="s">
        <v>778</v>
      </c>
      <c r="O584" s="118">
        <v>8.1999999999999993</v>
      </c>
      <c r="P584" s="118">
        <v>8.9</v>
      </c>
      <c r="Q584" s="119">
        <f t="shared" si="9"/>
        <v>6.6</v>
      </c>
      <c r="R584" s="122" t="s">
        <v>779</v>
      </c>
      <c r="S584" s="121" t="s">
        <v>4135</v>
      </c>
      <c r="T584" s="122">
        <v>6.6</v>
      </c>
      <c r="U584" s="122" t="s">
        <v>2992</v>
      </c>
    </row>
    <row r="585" spans="7:21" s="145" customFormat="1" hidden="1">
      <c r="G585" s="152"/>
      <c r="N585" s="114" t="s">
        <v>909</v>
      </c>
      <c r="O585" s="118">
        <v>5.8</v>
      </c>
      <c r="P585" s="118">
        <v>9.6999999999999993</v>
      </c>
      <c r="Q585" s="119">
        <f t="shared" si="9"/>
        <v>2.89</v>
      </c>
      <c r="R585" s="122" t="s">
        <v>910</v>
      </c>
      <c r="S585" s="121" t="s">
        <v>3960</v>
      </c>
      <c r="T585" s="122">
        <v>2.89</v>
      </c>
      <c r="U585" s="122" t="s">
        <v>2811</v>
      </c>
    </row>
    <row r="586" spans="7:21" s="145" customFormat="1" hidden="1">
      <c r="G586" s="152"/>
      <c r="N586" s="114" t="s">
        <v>1035</v>
      </c>
      <c r="O586" s="118">
        <v>5.6</v>
      </c>
      <c r="P586" s="118">
        <v>9.1999999999999993</v>
      </c>
      <c r="Q586" s="119">
        <f t="shared" si="9"/>
        <v>5.41</v>
      </c>
      <c r="R586" s="120" t="s">
        <v>147</v>
      </c>
      <c r="S586" s="121" t="s">
        <v>4549</v>
      </c>
      <c r="T586" s="122">
        <v>5.41</v>
      </c>
      <c r="U586" s="122" t="s">
        <v>403</v>
      </c>
    </row>
    <row r="587" spans="7:21" s="145" customFormat="1" hidden="1">
      <c r="G587" s="152"/>
      <c r="N587" s="114" t="s">
        <v>1036</v>
      </c>
      <c r="O587" s="118">
        <v>5.5</v>
      </c>
      <c r="P587" s="118">
        <v>9</v>
      </c>
      <c r="Q587" s="119">
        <f t="shared" si="9"/>
        <v>4</v>
      </c>
      <c r="R587" s="120" t="s">
        <v>147</v>
      </c>
      <c r="S587" s="121" t="s">
        <v>3961</v>
      </c>
      <c r="T587" s="122">
        <v>4</v>
      </c>
      <c r="U587" s="122" t="s">
        <v>3659</v>
      </c>
    </row>
    <row r="588" spans="7:21" s="145" customFormat="1" hidden="1">
      <c r="G588" s="152"/>
      <c r="N588" s="114" t="s">
        <v>1037</v>
      </c>
      <c r="O588" s="118">
        <v>11.3</v>
      </c>
      <c r="P588" s="118">
        <v>6.5</v>
      </c>
      <c r="Q588" s="119">
        <f t="shared" si="9"/>
        <v>7.1</v>
      </c>
      <c r="R588" s="120" t="s">
        <v>1038</v>
      </c>
      <c r="S588" s="121" t="s">
        <v>4200</v>
      </c>
      <c r="T588" s="122">
        <v>7.1</v>
      </c>
      <c r="U588" s="122" t="s">
        <v>661</v>
      </c>
    </row>
    <row r="589" spans="7:21" s="145" customFormat="1" hidden="1">
      <c r="G589" s="152"/>
      <c r="N589" s="114" t="s">
        <v>1039</v>
      </c>
      <c r="O589" s="118">
        <v>15</v>
      </c>
      <c r="P589" s="118">
        <v>7.9</v>
      </c>
      <c r="Q589" s="119">
        <f t="shared" si="9"/>
        <v>7.21</v>
      </c>
      <c r="R589" s="120" t="s">
        <v>1040</v>
      </c>
      <c r="S589" s="121" t="s">
        <v>4273</v>
      </c>
      <c r="T589" s="122">
        <v>7.21</v>
      </c>
      <c r="U589" s="122" t="s">
        <v>3277</v>
      </c>
    </row>
    <row r="590" spans="7:21" s="145" customFormat="1" hidden="1">
      <c r="G590" s="152"/>
      <c r="N590" s="114" t="s">
        <v>1042</v>
      </c>
      <c r="O590" s="118">
        <v>14.1</v>
      </c>
      <c r="P590" s="118">
        <v>48.3</v>
      </c>
      <c r="Q590" s="119">
        <f t="shared" si="9"/>
        <v>6.64</v>
      </c>
      <c r="R590" s="122" t="s">
        <v>1043</v>
      </c>
      <c r="S590" s="121" t="s">
        <v>4469</v>
      </c>
      <c r="T590" s="122">
        <v>6.64</v>
      </c>
      <c r="U590" s="122" t="s">
        <v>50</v>
      </c>
    </row>
    <row r="591" spans="7:21" s="145" customFormat="1" hidden="1">
      <c r="G591" s="152"/>
      <c r="N591" s="114" t="s">
        <v>1044</v>
      </c>
      <c r="O591" s="118">
        <v>16.5</v>
      </c>
      <c r="P591" s="114"/>
      <c r="Q591" s="119">
        <f t="shared" si="9"/>
        <v>7.5</v>
      </c>
      <c r="R591" s="114"/>
      <c r="S591" s="121" t="s">
        <v>4470</v>
      </c>
      <c r="T591" s="122">
        <v>7.5</v>
      </c>
      <c r="U591" s="122" t="s">
        <v>377</v>
      </c>
    </row>
    <row r="592" spans="7:21" s="145" customFormat="1" hidden="1">
      <c r="G592" s="152"/>
      <c r="N592" s="114" t="s">
        <v>1045</v>
      </c>
      <c r="O592" s="118">
        <v>20.3</v>
      </c>
      <c r="P592" s="120" t="s">
        <v>30</v>
      </c>
      <c r="Q592" s="119">
        <f t="shared" si="9"/>
        <v>7.54</v>
      </c>
      <c r="R592" s="122" t="s">
        <v>1046</v>
      </c>
      <c r="S592" s="121" t="s">
        <v>4471</v>
      </c>
      <c r="T592" s="122">
        <v>7.54</v>
      </c>
      <c r="U592" s="122" t="s">
        <v>2852</v>
      </c>
    </row>
    <row r="593" spans="7:21" s="145" customFormat="1" hidden="1">
      <c r="G593" s="152"/>
      <c r="N593" s="114" t="s">
        <v>1163</v>
      </c>
      <c r="O593" s="118">
        <v>23.2</v>
      </c>
      <c r="P593" s="118">
        <v>0.1</v>
      </c>
      <c r="Q593" s="119">
        <f t="shared" si="9"/>
        <v>7.47</v>
      </c>
      <c r="R593" s="122" t="s">
        <v>1164</v>
      </c>
      <c r="S593" s="121" t="s">
        <v>4069</v>
      </c>
      <c r="T593" s="122">
        <v>7.47</v>
      </c>
      <c r="U593" s="122" t="s">
        <v>189</v>
      </c>
    </row>
    <row r="594" spans="7:21" s="145" customFormat="1" hidden="1">
      <c r="G594" s="152"/>
      <c r="N594" s="114" t="s">
        <v>1165</v>
      </c>
      <c r="O594" s="118">
        <v>21.5</v>
      </c>
      <c r="P594" s="120" t="s">
        <v>30</v>
      </c>
      <c r="Q594" s="119">
        <f t="shared" si="9"/>
        <v>7.9</v>
      </c>
      <c r="R594" s="122" t="s">
        <v>1166</v>
      </c>
      <c r="S594" s="121" t="s">
        <v>3892</v>
      </c>
      <c r="T594" s="122">
        <v>7.9</v>
      </c>
      <c r="U594" s="122" t="s">
        <v>857</v>
      </c>
    </row>
    <row r="595" spans="7:21" s="145" customFormat="1" hidden="1">
      <c r="G595" s="152"/>
      <c r="N595" s="114" t="s">
        <v>1167</v>
      </c>
      <c r="O595" s="118">
        <v>27.9</v>
      </c>
      <c r="P595" s="118">
        <v>0.8</v>
      </c>
      <c r="Q595" s="119">
        <f t="shared" si="9"/>
        <v>6.09</v>
      </c>
      <c r="R595" s="122" t="s">
        <v>1168</v>
      </c>
      <c r="S595" s="121" t="s">
        <v>4232</v>
      </c>
      <c r="T595" s="122">
        <v>6.09</v>
      </c>
      <c r="U595" s="122" t="s">
        <v>3451</v>
      </c>
    </row>
    <row r="596" spans="7:21" s="145" customFormat="1" hidden="1">
      <c r="G596" s="152"/>
      <c r="N596" s="114" t="s">
        <v>1048</v>
      </c>
      <c r="O596" s="118">
        <v>32.700000000000003</v>
      </c>
      <c r="P596" s="120" t="s">
        <v>30</v>
      </c>
      <c r="Q596" s="119">
        <f t="shared" si="9"/>
        <v>7.9</v>
      </c>
      <c r="R596" s="122" t="s">
        <v>899</v>
      </c>
      <c r="S596" s="121" t="s">
        <v>4374</v>
      </c>
      <c r="T596" s="122">
        <v>7.9</v>
      </c>
      <c r="U596" s="122" t="s">
        <v>234</v>
      </c>
    </row>
    <row r="597" spans="7:21" s="145" customFormat="1" hidden="1">
      <c r="G597" s="152"/>
      <c r="N597" s="114" t="s">
        <v>1049</v>
      </c>
      <c r="O597" s="118">
        <v>25.4</v>
      </c>
      <c r="P597" s="118">
        <v>0.1</v>
      </c>
      <c r="Q597" s="119">
        <f t="shared" si="9"/>
        <v>5.8</v>
      </c>
      <c r="R597" s="122" t="s">
        <v>1050</v>
      </c>
      <c r="S597" s="121" t="s">
        <v>4472</v>
      </c>
      <c r="T597" s="122">
        <v>5.8</v>
      </c>
      <c r="U597" s="122" t="s">
        <v>663</v>
      </c>
    </row>
    <row r="598" spans="7:21" s="145" customFormat="1" hidden="1">
      <c r="G598" s="152"/>
      <c r="N598" s="114" t="s">
        <v>1051</v>
      </c>
      <c r="O598" s="118">
        <v>9.4</v>
      </c>
      <c r="P598" s="118">
        <v>3.1</v>
      </c>
      <c r="Q598" s="119">
        <f t="shared" si="9"/>
        <v>5.8</v>
      </c>
      <c r="R598" s="122" t="s">
        <v>1052</v>
      </c>
      <c r="S598" s="121" t="s">
        <v>3891</v>
      </c>
      <c r="T598" s="122">
        <v>5.8</v>
      </c>
      <c r="U598" s="122" t="s">
        <v>663</v>
      </c>
    </row>
    <row r="599" spans="7:21" s="145" customFormat="1" hidden="1">
      <c r="G599" s="152"/>
      <c r="N599" s="114" t="s">
        <v>1171</v>
      </c>
      <c r="O599" s="118">
        <v>10.6</v>
      </c>
      <c r="P599" s="118">
        <v>3.3</v>
      </c>
      <c r="Q599" s="119">
        <f t="shared" si="9"/>
        <v>5.9</v>
      </c>
      <c r="R599" s="122" t="s">
        <v>1172</v>
      </c>
      <c r="S599" s="121" t="s">
        <v>4473</v>
      </c>
      <c r="T599" s="122">
        <v>5.9</v>
      </c>
      <c r="U599" s="122" t="s">
        <v>217</v>
      </c>
    </row>
    <row r="600" spans="7:21" s="145" customFormat="1" hidden="1">
      <c r="G600" s="152"/>
      <c r="N600" s="114" t="s">
        <v>1173</v>
      </c>
      <c r="O600" s="118">
        <v>20.5</v>
      </c>
      <c r="P600" s="118" t="s">
        <v>30</v>
      </c>
      <c r="Q600" s="119">
        <f t="shared" si="9"/>
        <v>7.7</v>
      </c>
      <c r="R600" s="122" t="s">
        <v>1174</v>
      </c>
      <c r="S600" s="121" t="s">
        <v>4474</v>
      </c>
      <c r="T600" s="122">
        <v>7.7</v>
      </c>
      <c r="U600" s="122" t="s">
        <v>466</v>
      </c>
    </row>
    <row r="601" spans="7:21" s="145" customFormat="1" hidden="1">
      <c r="G601" s="152"/>
      <c r="N601" s="114" t="s">
        <v>1175</v>
      </c>
      <c r="O601" s="118">
        <v>24.2</v>
      </c>
      <c r="P601" s="118">
        <v>0.1</v>
      </c>
      <c r="Q601" s="119">
        <f t="shared" si="9"/>
        <v>7.7</v>
      </c>
      <c r="R601" s="122" t="s">
        <v>1176</v>
      </c>
      <c r="S601" s="121" t="s">
        <v>4475</v>
      </c>
      <c r="T601" s="122">
        <v>7.7</v>
      </c>
      <c r="U601" s="122" t="s">
        <v>466</v>
      </c>
    </row>
    <row r="602" spans="7:21" s="145" customFormat="1" hidden="1">
      <c r="G602" s="152"/>
      <c r="N602" s="114" t="s">
        <v>1057</v>
      </c>
      <c r="O602" s="118">
        <v>18</v>
      </c>
      <c r="P602" s="118" t="s">
        <v>30</v>
      </c>
      <c r="Q602" s="119">
        <f t="shared" si="9"/>
        <v>7.15</v>
      </c>
      <c r="R602" s="122" t="s">
        <v>1058</v>
      </c>
      <c r="S602" s="121" t="s">
        <v>4393</v>
      </c>
      <c r="T602" s="122">
        <v>7.15</v>
      </c>
      <c r="U602" s="122" t="s">
        <v>599</v>
      </c>
    </row>
    <row r="603" spans="7:21" s="145" customFormat="1" hidden="1">
      <c r="G603" s="152"/>
      <c r="N603" s="114" t="s">
        <v>1059</v>
      </c>
      <c r="O603" s="118">
        <v>24.4</v>
      </c>
      <c r="P603" s="118">
        <v>0.1</v>
      </c>
      <c r="Q603" s="119">
        <f t="shared" si="9"/>
        <v>7.44</v>
      </c>
      <c r="R603" s="120" t="s">
        <v>1060</v>
      </c>
      <c r="S603" s="121" t="s">
        <v>4177</v>
      </c>
      <c r="T603" s="122">
        <v>7.44</v>
      </c>
      <c r="U603" s="122" t="s">
        <v>3500</v>
      </c>
    </row>
    <row r="604" spans="7:21" s="145" customFormat="1" hidden="1">
      <c r="G604" s="152"/>
      <c r="N604" s="114" t="s">
        <v>1177</v>
      </c>
      <c r="O604" s="118">
        <v>26.7</v>
      </c>
      <c r="P604" s="120" t="s">
        <v>30</v>
      </c>
      <c r="Q604" s="119">
        <f t="shared" si="9"/>
        <v>6</v>
      </c>
      <c r="R604" s="122" t="s">
        <v>1178</v>
      </c>
      <c r="S604" s="121" t="s">
        <v>4068</v>
      </c>
      <c r="T604" s="122">
        <v>6</v>
      </c>
      <c r="U604" s="122" t="s">
        <v>1955</v>
      </c>
    </row>
    <row r="605" spans="7:21" s="145" customFormat="1" hidden="1">
      <c r="G605" s="152"/>
      <c r="N605" s="114" t="s">
        <v>1179</v>
      </c>
      <c r="O605" s="118">
        <v>30.2</v>
      </c>
      <c r="P605" s="118" t="s">
        <v>30</v>
      </c>
      <c r="Q605" s="119">
        <f t="shared" si="9"/>
        <v>6.45</v>
      </c>
      <c r="R605" s="122" t="s">
        <v>1180</v>
      </c>
      <c r="S605" s="121" t="s">
        <v>4062</v>
      </c>
      <c r="T605" s="122">
        <v>6.45</v>
      </c>
      <c r="U605" s="122" t="s">
        <v>2533</v>
      </c>
    </row>
    <row r="606" spans="7:21" s="145" customFormat="1" hidden="1">
      <c r="G606" s="152"/>
      <c r="N606" s="114" t="s">
        <v>1181</v>
      </c>
      <c r="O606" s="118">
        <v>15.6</v>
      </c>
      <c r="P606" s="118">
        <v>1.5</v>
      </c>
      <c r="Q606" s="119">
        <f t="shared" si="9"/>
        <v>7.43</v>
      </c>
      <c r="R606" s="120" t="s">
        <v>1182</v>
      </c>
      <c r="S606" s="121" t="s">
        <v>4394</v>
      </c>
      <c r="T606" s="122">
        <v>7.43</v>
      </c>
      <c r="U606" s="122" t="s">
        <v>3159</v>
      </c>
    </row>
    <row r="607" spans="7:21" s="145" customFormat="1" hidden="1">
      <c r="G607" s="152"/>
      <c r="N607" s="114" t="s">
        <v>1183</v>
      </c>
      <c r="O607" s="118">
        <v>21.1</v>
      </c>
      <c r="P607" s="118">
        <v>1</v>
      </c>
      <c r="Q607" s="119">
        <f t="shared" si="9"/>
        <v>7.01</v>
      </c>
      <c r="R607" s="122" t="s">
        <v>1184</v>
      </c>
      <c r="S607" s="121" t="s">
        <v>3897</v>
      </c>
      <c r="T607" s="122">
        <v>7.01</v>
      </c>
      <c r="U607" s="122" t="s">
        <v>581</v>
      </c>
    </row>
    <row r="608" spans="7:21" s="145" customFormat="1" hidden="1">
      <c r="G608" s="152"/>
      <c r="N608" s="114" t="s">
        <v>1185</v>
      </c>
      <c r="O608" s="118">
        <v>25.3</v>
      </c>
      <c r="P608" s="120" t="s">
        <v>30</v>
      </c>
      <c r="Q608" s="119">
        <f t="shared" si="9"/>
        <v>5.75</v>
      </c>
      <c r="R608" s="122" t="s">
        <v>1186</v>
      </c>
      <c r="S608" s="121" t="s">
        <v>4071</v>
      </c>
      <c r="T608" s="122">
        <v>5.75</v>
      </c>
      <c r="U608" s="122" t="s">
        <v>3054</v>
      </c>
    </row>
    <row r="609" spans="7:21" s="145" customFormat="1" hidden="1">
      <c r="G609" s="152"/>
      <c r="N609" s="114" t="s">
        <v>1187</v>
      </c>
      <c r="O609" s="118">
        <v>27.2</v>
      </c>
      <c r="P609" s="120" t="s">
        <v>30</v>
      </c>
      <c r="Q609" s="119">
        <f t="shared" si="9"/>
        <v>6.79</v>
      </c>
      <c r="R609" s="120" t="s">
        <v>1188</v>
      </c>
      <c r="S609" s="121" t="s">
        <v>4395</v>
      </c>
      <c r="T609" s="122">
        <v>6.79</v>
      </c>
      <c r="U609" s="122" t="s">
        <v>1507</v>
      </c>
    </row>
    <row r="610" spans="7:21" s="145" customFormat="1" hidden="1">
      <c r="G610" s="152"/>
      <c r="N610" s="114" t="s">
        <v>1189</v>
      </c>
      <c r="O610" s="118">
        <v>23.9</v>
      </c>
      <c r="P610" s="118">
        <v>1.7</v>
      </c>
      <c r="Q610" s="119">
        <f t="shared" si="9"/>
        <v>3.6</v>
      </c>
      <c r="R610" s="122" t="s">
        <v>1190</v>
      </c>
      <c r="S610" s="121" t="s">
        <v>4400</v>
      </c>
      <c r="T610" s="122">
        <v>3.6</v>
      </c>
      <c r="U610" s="122" t="s">
        <v>221</v>
      </c>
    </row>
    <row r="611" spans="7:21" s="145" customFormat="1" hidden="1">
      <c r="G611" s="152"/>
      <c r="N611" s="114" t="s">
        <v>1191</v>
      </c>
      <c r="O611" s="118">
        <v>24.9</v>
      </c>
      <c r="P611" s="118">
        <v>0.1</v>
      </c>
      <c r="Q611" s="119">
        <f t="shared" si="9"/>
        <v>2.2999999999999998</v>
      </c>
      <c r="R611" s="122" t="s">
        <v>1192</v>
      </c>
      <c r="S611" s="121" t="s">
        <v>4315</v>
      </c>
      <c r="T611" s="122">
        <v>2.2999999999999998</v>
      </c>
      <c r="U611" s="122" t="s">
        <v>74</v>
      </c>
    </row>
    <row r="612" spans="7:21" s="145" customFormat="1" hidden="1">
      <c r="G612" s="152"/>
      <c r="N612" s="114" t="s">
        <v>1193</v>
      </c>
      <c r="O612" s="118">
        <v>24.1</v>
      </c>
      <c r="P612" s="118">
        <v>0.1</v>
      </c>
      <c r="Q612" s="119">
        <f t="shared" si="9"/>
        <v>6.3</v>
      </c>
      <c r="R612" s="122" t="s">
        <v>1194</v>
      </c>
      <c r="S612" s="121" t="s">
        <v>4316</v>
      </c>
      <c r="T612" s="122">
        <v>6.3</v>
      </c>
      <c r="U612" s="122" t="s">
        <v>332</v>
      </c>
    </row>
    <row r="613" spans="7:21" s="145" customFormat="1" hidden="1">
      <c r="G613" s="152"/>
      <c r="N613" s="114" t="s">
        <v>1195</v>
      </c>
      <c r="O613" s="118">
        <v>4.5999999999999996</v>
      </c>
      <c r="P613" s="118">
        <v>4.3</v>
      </c>
      <c r="Q613" s="119">
        <f t="shared" si="9"/>
        <v>6.9</v>
      </c>
      <c r="R613" s="122" t="s">
        <v>1196</v>
      </c>
      <c r="S613" s="121" t="s">
        <v>4317</v>
      </c>
      <c r="T613" s="122">
        <v>6.9</v>
      </c>
      <c r="U613" s="122" t="s">
        <v>661</v>
      </c>
    </row>
    <row r="614" spans="7:21" s="145" customFormat="1" hidden="1">
      <c r="G614" s="152"/>
      <c r="N614" s="114" t="s">
        <v>1197</v>
      </c>
      <c r="O614" s="118">
        <v>18.600000000000001</v>
      </c>
      <c r="P614" s="120" t="s">
        <v>30</v>
      </c>
      <c r="Q614" s="119">
        <f t="shared" si="9"/>
        <v>7.7</v>
      </c>
      <c r="R614" s="122" t="s">
        <v>1198</v>
      </c>
      <c r="S614" s="121" t="s">
        <v>4423</v>
      </c>
      <c r="T614" s="122">
        <v>7.7</v>
      </c>
      <c r="U614" s="122" t="s">
        <v>719</v>
      </c>
    </row>
    <row r="615" spans="7:21" s="145" customFormat="1" hidden="1">
      <c r="G615" s="152"/>
      <c r="N615" s="114" t="s">
        <v>1199</v>
      </c>
      <c r="O615" s="118">
        <v>26</v>
      </c>
      <c r="P615" s="118">
        <v>0.9</v>
      </c>
      <c r="Q615" s="119">
        <f t="shared" si="9"/>
        <v>7.7</v>
      </c>
      <c r="R615" s="122" t="s">
        <v>1200</v>
      </c>
      <c r="S615" s="121" t="s">
        <v>4466</v>
      </c>
      <c r="T615" s="122">
        <v>7.7</v>
      </c>
      <c r="U615" s="122" t="s">
        <v>719</v>
      </c>
    </row>
    <row r="616" spans="7:21" s="145" customFormat="1" hidden="1">
      <c r="G616" s="152"/>
      <c r="N616" s="114" t="s">
        <v>1071</v>
      </c>
      <c r="O616" s="118">
        <v>36.200000000000003</v>
      </c>
      <c r="P616" s="118">
        <v>0.9</v>
      </c>
      <c r="Q616" s="119">
        <f t="shared" si="9"/>
        <v>7.3</v>
      </c>
      <c r="R616" s="122" t="s">
        <v>1072</v>
      </c>
      <c r="S616" s="121" t="s">
        <v>4318</v>
      </c>
      <c r="T616" s="122">
        <v>7.3</v>
      </c>
      <c r="U616" s="122" t="s">
        <v>377</v>
      </c>
    </row>
    <row r="617" spans="7:21" s="145" customFormat="1" hidden="1">
      <c r="G617" s="152"/>
      <c r="N617" s="114" t="s">
        <v>811</v>
      </c>
      <c r="O617" s="118">
        <v>25.5</v>
      </c>
      <c r="P617" s="118" t="s">
        <v>30</v>
      </c>
      <c r="Q617" s="119">
        <f t="shared" si="9"/>
        <v>6.45</v>
      </c>
      <c r="R617" s="122" t="s">
        <v>812</v>
      </c>
      <c r="S617" s="121" t="s">
        <v>3833</v>
      </c>
      <c r="T617" s="122">
        <v>6.45</v>
      </c>
      <c r="U617" s="122" t="s">
        <v>3807</v>
      </c>
    </row>
    <row r="618" spans="7:21" s="145" customFormat="1" hidden="1">
      <c r="G618" s="152"/>
      <c r="N618" s="114" t="s">
        <v>813</v>
      </c>
      <c r="O618" s="118">
        <v>17.8</v>
      </c>
      <c r="P618" s="118">
        <v>5</v>
      </c>
      <c r="Q618" s="119">
        <f t="shared" si="9"/>
        <v>4.42</v>
      </c>
      <c r="R618" s="122" t="s">
        <v>814</v>
      </c>
      <c r="S618" s="121" t="s">
        <v>4222</v>
      </c>
      <c r="T618" s="122">
        <v>4.42</v>
      </c>
      <c r="U618" s="122" t="s">
        <v>758</v>
      </c>
    </row>
    <row r="619" spans="7:21" s="145" customFormat="1" hidden="1">
      <c r="G619" s="152"/>
      <c r="N619" s="114" t="s">
        <v>815</v>
      </c>
      <c r="O619" s="118">
        <v>16.7</v>
      </c>
      <c r="P619" s="118">
        <v>9.6999999999999993</v>
      </c>
      <c r="Q619" s="119">
        <f t="shared" si="9"/>
        <v>4.3899999999999997</v>
      </c>
      <c r="R619" s="122" t="s">
        <v>816</v>
      </c>
      <c r="S619" s="121" t="s">
        <v>3784</v>
      </c>
      <c r="T619" s="122">
        <v>4.3899999999999997</v>
      </c>
      <c r="U619" s="122" t="s">
        <v>4004</v>
      </c>
    </row>
    <row r="620" spans="7:21" s="145" customFormat="1" hidden="1">
      <c r="G620" s="152"/>
      <c r="N620" s="114" t="s">
        <v>697</v>
      </c>
      <c r="O620" s="118">
        <v>20.5</v>
      </c>
      <c r="P620" s="118">
        <v>0.2</v>
      </c>
      <c r="Q620" s="119">
        <f t="shared" si="9"/>
        <v>7.03</v>
      </c>
      <c r="R620" s="122" t="s">
        <v>23</v>
      </c>
      <c r="S620" s="121" t="s">
        <v>4319</v>
      </c>
      <c r="T620" s="122">
        <v>7.03</v>
      </c>
      <c r="U620" s="122" t="s">
        <v>1447</v>
      </c>
    </row>
    <row r="621" spans="7:21" s="145" customFormat="1" hidden="1">
      <c r="G621" s="152"/>
      <c r="N621" s="114" t="s">
        <v>823</v>
      </c>
      <c r="O621" s="118">
        <v>14.6</v>
      </c>
      <c r="P621" s="118">
        <v>4</v>
      </c>
      <c r="Q621" s="119">
        <f t="shared" si="9"/>
        <v>7.14</v>
      </c>
      <c r="R621" s="120" t="s">
        <v>30</v>
      </c>
      <c r="S621" s="121" t="s">
        <v>4320</v>
      </c>
      <c r="T621" s="122">
        <v>7.14</v>
      </c>
      <c r="U621" s="122" t="s">
        <v>543</v>
      </c>
    </row>
    <row r="622" spans="7:21" s="145" customFormat="1" hidden="1">
      <c r="G622" s="152"/>
      <c r="N622" s="114" t="s">
        <v>824</v>
      </c>
      <c r="O622" s="118">
        <v>25</v>
      </c>
      <c r="P622" s="118">
        <v>0.1</v>
      </c>
      <c r="Q622" s="119">
        <f t="shared" si="9"/>
        <v>5.19</v>
      </c>
      <c r="R622" s="120" t="s">
        <v>98</v>
      </c>
      <c r="S622" s="121" t="s">
        <v>4321</v>
      </c>
      <c r="T622" s="122">
        <v>5.19</v>
      </c>
      <c r="U622" s="122" t="s">
        <v>597</v>
      </c>
    </row>
    <row r="623" spans="7:21" s="145" customFormat="1" hidden="1">
      <c r="G623" s="152"/>
      <c r="N623" s="114" t="s">
        <v>825</v>
      </c>
      <c r="O623" s="118">
        <v>24.4</v>
      </c>
      <c r="P623" s="120" t="s">
        <v>30</v>
      </c>
      <c r="Q623" s="119">
        <f t="shared" si="9"/>
        <v>5.81</v>
      </c>
      <c r="R623" s="122" t="s">
        <v>98</v>
      </c>
      <c r="S623" s="121" t="s">
        <v>4322</v>
      </c>
      <c r="T623" s="122">
        <v>5.81</v>
      </c>
      <c r="U623" s="122" t="s">
        <v>3148</v>
      </c>
    </row>
    <row r="624" spans="7:21" s="145" customFormat="1" hidden="1">
      <c r="G624" s="152"/>
      <c r="N624" s="114" t="s">
        <v>826</v>
      </c>
      <c r="O624" s="118">
        <v>9.4</v>
      </c>
      <c r="P624" s="118">
        <v>2</v>
      </c>
      <c r="Q624" s="119">
        <f t="shared" si="9"/>
        <v>6.04</v>
      </c>
      <c r="R624" s="122" t="s">
        <v>827</v>
      </c>
      <c r="S624" s="121" t="s">
        <v>4276</v>
      </c>
      <c r="T624" s="122">
        <v>6.04</v>
      </c>
      <c r="U624" s="122" t="s">
        <v>360</v>
      </c>
    </row>
    <row r="625" spans="7:21" s="145" customFormat="1" hidden="1">
      <c r="G625" s="152"/>
      <c r="N625" s="114" t="s">
        <v>828</v>
      </c>
      <c r="O625" s="118">
        <v>19.7</v>
      </c>
      <c r="P625" s="120" t="s">
        <v>30</v>
      </c>
      <c r="Q625" s="119">
        <f t="shared" si="9"/>
        <v>6.72</v>
      </c>
      <c r="R625" s="122" t="s">
        <v>821</v>
      </c>
      <c r="S625" s="121" t="s">
        <v>4069</v>
      </c>
      <c r="T625" s="122">
        <v>6.72</v>
      </c>
      <c r="U625" s="122" t="s">
        <v>338</v>
      </c>
    </row>
    <row r="626" spans="7:21" s="145" customFormat="1" hidden="1">
      <c r="G626" s="152"/>
      <c r="N626" s="114" t="s">
        <v>822</v>
      </c>
      <c r="O626" s="120">
        <v>24.2</v>
      </c>
      <c r="P626" s="120">
        <v>0.1</v>
      </c>
      <c r="Q626" s="119">
        <f t="shared" si="9"/>
        <v>7.15</v>
      </c>
      <c r="R626" s="120" t="s">
        <v>1176</v>
      </c>
      <c r="S626" s="121" t="s">
        <v>4475</v>
      </c>
      <c r="T626" s="122">
        <v>7.15</v>
      </c>
      <c r="U626" s="122" t="s">
        <v>2172</v>
      </c>
    </row>
    <row r="627" spans="7:21" s="145" customFormat="1" hidden="1">
      <c r="G627" s="152"/>
      <c r="N627" s="114" t="s">
        <v>819</v>
      </c>
      <c r="O627" s="118">
        <v>5.3</v>
      </c>
      <c r="P627" s="118">
        <v>3</v>
      </c>
      <c r="Q627" s="119">
        <f t="shared" si="9"/>
        <v>5.7</v>
      </c>
      <c r="R627" s="122" t="s">
        <v>820</v>
      </c>
      <c r="S627" s="121" t="s">
        <v>4147</v>
      </c>
      <c r="T627" s="122">
        <v>5.7</v>
      </c>
      <c r="U627" s="122" t="s">
        <v>217</v>
      </c>
    </row>
    <row r="628" spans="7:21" s="145" customFormat="1" hidden="1">
      <c r="G628" s="152"/>
      <c r="N628" s="114" t="s">
        <v>1090</v>
      </c>
      <c r="O628" s="118">
        <v>9.8000000000000007</v>
      </c>
      <c r="P628" s="118">
        <v>3.5</v>
      </c>
      <c r="Q628" s="119">
        <f t="shared" si="9"/>
        <v>6.34</v>
      </c>
      <c r="R628" s="122" t="s">
        <v>1091</v>
      </c>
      <c r="S628" s="121" t="s">
        <v>4230</v>
      </c>
      <c r="T628" s="122">
        <v>6.34</v>
      </c>
      <c r="U628" s="122" t="s">
        <v>50</v>
      </c>
    </row>
    <row r="629" spans="7:21" s="145" customFormat="1" hidden="1">
      <c r="G629" s="152"/>
      <c r="N629" s="114" t="s">
        <v>1092</v>
      </c>
      <c r="O629" s="118">
        <v>11.9</v>
      </c>
      <c r="P629" s="118">
        <v>5</v>
      </c>
      <c r="Q629" s="119">
        <f t="shared" si="9"/>
        <v>7.3</v>
      </c>
      <c r="R629" s="122" t="s">
        <v>404</v>
      </c>
      <c r="S629" s="121" t="s">
        <v>4323</v>
      </c>
      <c r="T629" s="122">
        <v>7.3</v>
      </c>
      <c r="U629" s="122" t="s">
        <v>141</v>
      </c>
    </row>
    <row r="630" spans="7:21" s="145" customFormat="1" hidden="1">
      <c r="G630" s="152"/>
      <c r="N630" s="114" t="s">
        <v>1093</v>
      </c>
      <c r="O630" s="118">
        <v>23.7</v>
      </c>
      <c r="P630" s="118">
        <v>0.1</v>
      </c>
      <c r="Q630" s="119">
        <f t="shared" si="9"/>
        <v>7.07</v>
      </c>
      <c r="R630" s="122" t="s">
        <v>1094</v>
      </c>
      <c r="S630" s="121" t="s">
        <v>4324</v>
      </c>
      <c r="T630" s="122">
        <v>7.07</v>
      </c>
      <c r="U630" s="122" t="s">
        <v>1830</v>
      </c>
    </row>
    <row r="631" spans="7:21" s="145" customFormat="1" hidden="1">
      <c r="G631" s="152"/>
      <c r="N631" s="114" t="s">
        <v>1095</v>
      </c>
      <c r="O631" s="118">
        <v>19.899999999999999</v>
      </c>
      <c r="P631" s="118">
        <v>0.1</v>
      </c>
      <c r="Q631" s="119">
        <f t="shared" si="9"/>
        <v>5</v>
      </c>
      <c r="R631" s="122" t="s">
        <v>1164</v>
      </c>
      <c r="S631" s="121" t="s">
        <v>4325</v>
      </c>
      <c r="T631" s="122">
        <v>5</v>
      </c>
      <c r="U631" s="122" t="s">
        <v>3660</v>
      </c>
    </row>
    <row r="632" spans="7:21" s="145" customFormat="1" hidden="1">
      <c r="G632" s="152"/>
      <c r="N632" s="114" t="s">
        <v>965</v>
      </c>
      <c r="O632" s="118">
        <v>23.7</v>
      </c>
      <c r="P632" s="118">
        <v>0.1</v>
      </c>
      <c r="Q632" s="119">
        <f t="shared" si="9"/>
        <v>6.45</v>
      </c>
      <c r="R632" s="120" t="s">
        <v>966</v>
      </c>
      <c r="S632" s="121" t="s">
        <v>4255</v>
      </c>
      <c r="T632" s="122">
        <v>6.45</v>
      </c>
      <c r="U632" s="122" t="s">
        <v>1686</v>
      </c>
    </row>
    <row r="633" spans="7:21" s="145" customFormat="1" hidden="1">
      <c r="G633" s="152"/>
      <c r="N633" s="114" t="s">
        <v>967</v>
      </c>
      <c r="O633" s="118">
        <v>23.4</v>
      </c>
      <c r="P633" s="118">
        <v>0.1</v>
      </c>
      <c r="Q633" s="119">
        <f t="shared" si="9"/>
        <v>5.86</v>
      </c>
      <c r="R633" s="122" t="s">
        <v>837</v>
      </c>
      <c r="S633" s="121" t="s">
        <v>4326</v>
      </c>
      <c r="T633" s="122">
        <v>5.86</v>
      </c>
      <c r="U633" s="122" t="s">
        <v>285</v>
      </c>
    </row>
    <row r="634" spans="7:21" s="145" customFormat="1" hidden="1">
      <c r="G634" s="152"/>
      <c r="N634" s="114" t="s">
        <v>838</v>
      </c>
      <c r="O634" s="118">
        <v>23.7</v>
      </c>
      <c r="P634" s="118">
        <v>0.1</v>
      </c>
      <c r="Q634" s="119">
        <f t="shared" si="9"/>
        <v>5.98</v>
      </c>
      <c r="R634" s="122" t="s">
        <v>98</v>
      </c>
      <c r="S634" s="121" t="s">
        <v>4255</v>
      </c>
      <c r="T634" s="122">
        <v>5.98</v>
      </c>
      <c r="U634" s="122" t="s">
        <v>2374</v>
      </c>
    </row>
    <row r="635" spans="7:21" s="145" customFormat="1" hidden="1">
      <c r="G635" s="152"/>
      <c r="N635" s="114" t="s">
        <v>839</v>
      </c>
      <c r="O635" s="118">
        <v>4</v>
      </c>
      <c r="P635" s="118">
        <v>35.200000000000003</v>
      </c>
      <c r="Q635" s="119">
        <f t="shared" si="9"/>
        <v>4.95</v>
      </c>
      <c r="R635" s="122" t="s">
        <v>970</v>
      </c>
      <c r="S635" s="121" t="s">
        <v>4327</v>
      </c>
      <c r="T635" s="122">
        <v>4.95</v>
      </c>
      <c r="U635" s="122" t="s">
        <v>3660</v>
      </c>
    </row>
    <row r="636" spans="7:21" s="145" customFormat="1" hidden="1">
      <c r="G636" s="152"/>
      <c r="N636" s="114" t="s">
        <v>971</v>
      </c>
      <c r="O636" s="118">
        <v>6.1</v>
      </c>
      <c r="P636" s="118">
        <v>34.5</v>
      </c>
      <c r="Q636" s="119">
        <f t="shared" si="9"/>
        <v>5.95</v>
      </c>
      <c r="R636" s="122" t="s">
        <v>972</v>
      </c>
      <c r="S636" s="121" t="s">
        <v>4150</v>
      </c>
      <c r="T636" s="122">
        <v>5.95</v>
      </c>
      <c r="U636" s="122" t="s">
        <v>2374</v>
      </c>
    </row>
    <row r="637" spans="7:21" s="145" customFormat="1" hidden="1">
      <c r="G637" s="152"/>
      <c r="N637" s="114" t="s">
        <v>973</v>
      </c>
      <c r="O637" s="118">
        <v>6.2</v>
      </c>
      <c r="P637" s="118">
        <v>25.4</v>
      </c>
      <c r="Q637" s="119">
        <f t="shared" si="9"/>
        <v>5.97</v>
      </c>
      <c r="R637" s="122" t="s">
        <v>1101</v>
      </c>
      <c r="S637" s="121" t="s">
        <v>3895</v>
      </c>
      <c r="T637" s="122">
        <v>5.97</v>
      </c>
      <c r="U637" s="122" t="s">
        <v>1135</v>
      </c>
    </row>
    <row r="638" spans="7:21" s="145" customFormat="1" hidden="1">
      <c r="G638" s="152"/>
      <c r="N638" s="114" t="s">
        <v>1102</v>
      </c>
      <c r="O638" s="118">
        <v>7.8</v>
      </c>
      <c r="P638" s="118">
        <v>57.8</v>
      </c>
      <c r="Q638" s="119">
        <f t="shared" si="9"/>
        <v>6.52</v>
      </c>
      <c r="R638" s="122" t="s">
        <v>1103</v>
      </c>
      <c r="S638" s="121" t="s">
        <v>4073</v>
      </c>
      <c r="T638" s="122">
        <v>6.52</v>
      </c>
      <c r="U638" s="122" t="s">
        <v>1054</v>
      </c>
    </row>
    <row r="639" spans="7:21" s="145" customFormat="1" hidden="1">
      <c r="G639" s="152"/>
      <c r="N639" s="114" t="s">
        <v>1104</v>
      </c>
      <c r="O639" s="118">
        <v>0.9</v>
      </c>
      <c r="P639" s="118">
        <v>11.5</v>
      </c>
      <c r="Q639" s="119">
        <f t="shared" si="9"/>
        <v>7</v>
      </c>
      <c r="R639" s="120" t="s">
        <v>30</v>
      </c>
      <c r="S639" s="121" t="s">
        <v>3889</v>
      </c>
      <c r="T639" s="122">
        <v>7</v>
      </c>
      <c r="U639" s="122" t="s">
        <v>543</v>
      </c>
    </row>
    <row r="640" spans="7:21" s="145" customFormat="1" hidden="1">
      <c r="G640" s="152"/>
      <c r="N640" s="114" t="s">
        <v>1105</v>
      </c>
      <c r="O640" s="118">
        <v>0.7</v>
      </c>
      <c r="P640" s="118">
        <v>9.5</v>
      </c>
      <c r="Q640" s="119">
        <f t="shared" si="9"/>
        <v>5.7</v>
      </c>
      <c r="R640" s="120" t="s">
        <v>30</v>
      </c>
      <c r="S640" s="121" t="s">
        <v>4328</v>
      </c>
      <c r="T640" s="122">
        <v>5.7</v>
      </c>
      <c r="U640" s="122" t="s">
        <v>404</v>
      </c>
    </row>
    <row r="641" spans="7:21" s="145" customFormat="1" hidden="1">
      <c r="G641" s="152"/>
      <c r="N641" s="114" t="s">
        <v>1106</v>
      </c>
      <c r="O641" s="118">
        <v>0.4</v>
      </c>
      <c r="P641" s="118">
        <v>78.099999999999994</v>
      </c>
      <c r="Q641" s="119">
        <f t="shared" si="9"/>
        <v>5.8</v>
      </c>
      <c r="R641" s="120" t="s">
        <v>30</v>
      </c>
      <c r="S641" s="121" t="s">
        <v>4327</v>
      </c>
      <c r="T641" s="122">
        <v>5.8</v>
      </c>
      <c r="U641" s="122" t="s">
        <v>285</v>
      </c>
    </row>
    <row r="642" spans="7:21" s="145" customFormat="1" hidden="1">
      <c r="G642" s="152"/>
      <c r="N642" s="114" t="s">
        <v>980</v>
      </c>
      <c r="O642" s="118">
        <v>0.7</v>
      </c>
      <c r="P642" s="118">
        <v>21</v>
      </c>
      <c r="Q642" s="119">
        <f t="shared" si="9"/>
        <v>7.1</v>
      </c>
      <c r="R642" s="120" t="s">
        <v>30</v>
      </c>
      <c r="S642" s="121" t="s">
        <v>3995</v>
      </c>
      <c r="T642" s="122">
        <v>7.1</v>
      </c>
      <c r="U642" s="122" t="s">
        <v>377</v>
      </c>
    </row>
    <row r="643" spans="7:21" s="145" customFormat="1" hidden="1">
      <c r="G643" s="152"/>
      <c r="N643" s="114" t="s">
        <v>1109</v>
      </c>
      <c r="O643" s="118">
        <v>0.6</v>
      </c>
      <c r="P643" s="118">
        <v>18.100000000000001</v>
      </c>
      <c r="Q643" s="119">
        <f t="shared" si="9"/>
        <v>7.1</v>
      </c>
      <c r="R643" s="120" t="s">
        <v>30</v>
      </c>
      <c r="S643" s="121" t="s">
        <v>3996</v>
      </c>
      <c r="T643" s="122">
        <v>7.1</v>
      </c>
      <c r="U643" s="122" t="s">
        <v>377</v>
      </c>
    </row>
    <row r="644" spans="7:21" s="145" customFormat="1" hidden="1">
      <c r="G644" s="152"/>
      <c r="N644" s="114" t="s">
        <v>1108</v>
      </c>
      <c r="O644" s="118">
        <v>0.8</v>
      </c>
      <c r="P644" s="118">
        <v>10.1</v>
      </c>
      <c r="Q644" s="119">
        <f t="shared" ref="Q644:Q707" si="10">SUM(T644:U644)</f>
        <v>5.34</v>
      </c>
      <c r="R644" s="120" t="s">
        <v>30</v>
      </c>
      <c r="S644" s="121" t="s">
        <v>3953</v>
      </c>
      <c r="T644" s="120">
        <v>5.34</v>
      </c>
      <c r="U644" s="120" t="s">
        <v>1462</v>
      </c>
    </row>
    <row r="645" spans="7:21" s="145" customFormat="1" hidden="1">
      <c r="G645" s="152"/>
      <c r="N645" s="114" t="s">
        <v>1228</v>
      </c>
      <c r="O645" s="118">
        <v>0.6</v>
      </c>
      <c r="P645" s="118">
        <v>8.6</v>
      </c>
      <c r="Q645" s="119">
        <f t="shared" si="10"/>
        <v>7.24</v>
      </c>
      <c r="R645" s="120" t="s">
        <v>30</v>
      </c>
      <c r="S645" s="121" t="s">
        <v>3956</v>
      </c>
      <c r="T645" s="122">
        <v>7.24</v>
      </c>
      <c r="U645" s="122" t="s">
        <v>1921</v>
      </c>
    </row>
    <row r="646" spans="7:21" s="145" customFormat="1" hidden="1">
      <c r="G646" s="152"/>
      <c r="N646" s="114" t="s">
        <v>1229</v>
      </c>
      <c r="O646" s="118">
        <v>0.4</v>
      </c>
      <c r="P646" s="118">
        <v>5</v>
      </c>
      <c r="Q646" s="119">
        <f t="shared" si="10"/>
        <v>4.96</v>
      </c>
      <c r="R646" s="120" t="s">
        <v>147</v>
      </c>
      <c r="S646" s="121" t="s">
        <v>4540</v>
      </c>
      <c r="T646" s="122">
        <v>4.96</v>
      </c>
      <c r="U646" s="122" t="s">
        <v>1252</v>
      </c>
    </row>
    <row r="647" spans="7:21" s="145" customFormat="1" hidden="1">
      <c r="G647" s="152"/>
      <c r="N647" s="114" t="s">
        <v>1230</v>
      </c>
      <c r="O647" s="118">
        <v>23.2</v>
      </c>
      <c r="P647" s="118">
        <v>37.799999999999997</v>
      </c>
      <c r="Q647" s="119">
        <f t="shared" si="10"/>
        <v>5.78</v>
      </c>
      <c r="R647" s="120" t="s">
        <v>147</v>
      </c>
      <c r="S647" s="121" t="s">
        <v>4200</v>
      </c>
      <c r="T647" s="122">
        <v>5.78</v>
      </c>
      <c r="U647" s="122" t="s">
        <v>3586</v>
      </c>
    </row>
    <row r="648" spans="7:21" s="145" customFormat="1" hidden="1">
      <c r="G648" s="152"/>
      <c r="N648" s="114" t="s">
        <v>1113</v>
      </c>
      <c r="O648" s="118">
        <v>3.7</v>
      </c>
      <c r="P648" s="118">
        <v>69</v>
      </c>
      <c r="Q648" s="119">
        <f t="shared" si="10"/>
        <v>6.3</v>
      </c>
      <c r="R648" s="122" t="s">
        <v>141</v>
      </c>
      <c r="S648" s="121" t="s">
        <v>3997</v>
      </c>
      <c r="T648" s="122">
        <v>6.3</v>
      </c>
      <c r="U648" s="122" t="s">
        <v>1086</v>
      </c>
    </row>
    <row r="649" spans="7:21" s="145" customFormat="1" hidden="1">
      <c r="G649" s="152"/>
      <c r="N649" s="114" t="s">
        <v>1114</v>
      </c>
      <c r="O649" s="118">
        <v>2</v>
      </c>
      <c r="P649" s="118">
        <v>36.6</v>
      </c>
      <c r="Q649" s="119">
        <f t="shared" si="10"/>
        <v>6.34</v>
      </c>
      <c r="R649" s="122" t="s">
        <v>234</v>
      </c>
      <c r="S649" s="121" t="s">
        <v>4467</v>
      </c>
      <c r="T649" s="122">
        <v>6.34</v>
      </c>
      <c r="U649" s="122" t="s">
        <v>1293</v>
      </c>
    </row>
    <row r="650" spans="7:21" s="145" customFormat="1" hidden="1">
      <c r="G650" s="152"/>
      <c r="N650" s="114" t="s">
        <v>1115</v>
      </c>
      <c r="O650" s="118">
        <v>1.6</v>
      </c>
      <c r="P650" s="118">
        <v>30.4</v>
      </c>
      <c r="Q650" s="119">
        <f t="shared" si="10"/>
        <v>6.9</v>
      </c>
      <c r="R650" s="122" t="s">
        <v>468</v>
      </c>
      <c r="S650" s="121" t="s">
        <v>4265</v>
      </c>
      <c r="T650" s="120">
        <v>6.9</v>
      </c>
      <c r="U650" s="120" t="s">
        <v>543</v>
      </c>
    </row>
    <row r="651" spans="7:21" s="145" customFormat="1" hidden="1">
      <c r="G651" s="152"/>
      <c r="N651" s="114" t="s">
        <v>1233</v>
      </c>
      <c r="O651" s="118">
        <v>18.600000000000001</v>
      </c>
      <c r="P651" s="118">
        <v>35.5</v>
      </c>
      <c r="Q651" s="119">
        <f t="shared" si="10"/>
        <v>5.7</v>
      </c>
      <c r="R651" s="122" t="s">
        <v>1234</v>
      </c>
      <c r="S651" s="121" t="s">
        <v>3998</v>
      </c>
      <c r="T651" s="122">
        <v>5.7</v>
      </c>
      <c r="U651" s="122" t="s">
        <v>285</v>
      </c>
    </row>
    <row r="652" spans="7:21" s="145" customFormat="1" hidden="1">
      <c r="G652" s="152"/>
      <c r="N652" s="114" t="s">
        <v>1235</v>
      </c>
      <c r="O652" s="118">
        <v>17.7</v>
      </c>
      <c r="P652" s="118">
        <v>15.8</v>
      </c>
      <c r="Q652" s="119">
        <f t="shared" si="10"/>
        <v>7.01</v>
      </c>
      <c r="R652" s="122" t="s">
        <v>1236</v>
      </c>
      <c r="S652" s="121" t="s">
        <v>3999</v>
      </c>
      <c r="T652" s="122">
        <v>7.01</v>
      </c>
      <c r="U652" s="122" t="s">
        <v>1172</v>
      </c>
    </row>
    <row r="653" spans="7:21" s="145" customFormat="1" hidden="1">
      <c r="G653" s="152"/>
      <c r="N653" s="114" t="s">
        <v>1237</v>
      </c>
      <c r="O653" s="118">
        <v>13.5</v>
      </c>
      <c r="P653" s="118">
        <v>2.2999999999999998</v>
      </c>
      <c r="Q653" s="119">
        <f t="shared" si="10"/>
        <v>5.28</v>
      </c>
      <c r="R653" s="122" t="s">
        <v>690</v>
      </c>
      <c r="S653" s="121" t="s">
        <v>4000</v>
      </c>
      <c r="T653" s="122">
        <v>5.28</v>
      </c>
      <c r="U653" s="122" t="s">
        <v>979</v>
      </c>
    </row>
    <row r="654" spans="7:21" s="145" customFormat="1" hidden="1">
      <c r="G654" s="152"/>
      <c r="N654" s="114" t="s">
        <v>1119</v>
      </c>
      <c r="O654" s="118">
        <v>12</v>
      </c>
      <c r="P654" s="118">
        <v>2</v>
      </c>
      <c r="Q654" s="119">
        <f t="shared" si="10"/>
        <v>5.82</v>
      </c>
      <c r="R654" s="122" t="s">
        <v>364</v>
      </c>
      <c r="S654" s="121" t="s">
        <v>4550</v>
      </c>
      <c r="T654" s="122">
        <v>5.82</v>
      </c>
      <c r="U654" s="122" t="s">
        <v>3661</v>
      </c>
    </row>
    <row r="655" spans="7:21" s="145" customFormat="1" hidden="1">
      <c r="G655" s="152"/>
      <c r="N655" s="114" t="s">
        <v>1242</v>
      </c>
      <c r="O655" s="118">
        <v>10</v>
      </c>
      <c r="P655" s="118">
        <v>2.8</v>
      </c>
      <c r="Q655" s="119">
        <f t="shared" si="10"/>
        <v>6.11</v>
      </c>
      <c r="R655" s="122" t="s">
        <v>404</v>
      </c>
      <c r="S655" s="121" t="s">
        <v>3893</v>
      </c>
      <c r="T655" s="122">
        <v>6.11</v>
      </c>
      <c r="U655" s="122" t="s">
        <v>3807</v>
      </c>
    </row>
    <row r="656" spans="7:21" s="145" customFormat="1" hidden="1">
      <c r="G656" s="152"/>
      <c r="N656" s="114" t="s">
        <v>1243</v>
      </c>
      <c r="O656" s="118">
        <v>10.199999999999999</v>
      </c>
      <c r="P656" s="118">
        <v>3.2</v>
      </c>
      <c r="Q656" s="119">
        <f t="shared" si="10"/>
        <v>4.09</v>
      </c>
      <c r="R656" s="122" t="s">
        <v>1244</v>
      </c>
      <c r="S656" s="121" t="s">
        <v>4460</v>
      </c>
      <c r="T656" s="122">
        <v>4.09</v>
      </c>
      <c r="U656" s="122" t="s">
        <v>3662</v>
      </c>
    </row>
    <row r="657" spans="7:21" s="145" customFormat="1" hidden="1">
      <c r="G657" s="152"/>
      <c r="N657" s="114" t="s">
        <v>1245</v>
      </c>
      <c r="O657" s="118">
        <v>17</v>
      </c>
      <c r="P657" s="118">
        <v>5</v>
      </c>
      <c r="Q657" s="119">
        <f t="shared" si="10"/>
        <v>4.72</v>
      </c>
      <c r="R657" s="122" t="s">
        <v>1246</v>
      </c>
      <c r="S657" s="121" t="s">
        <v>4001</v>
      </c>
      <c r="T657" s="122">
        <v>4.72</v>
      </c>
      <c r="U657" s="122" t="s">
        <v>551</v>
      </c>
    </row>
    <row r="658" spans="7:21" s="145" customFormat="1" hidden="1">
      <c r="G658" s="152"/>
      <c r="N658" s="114" t="s">
        <v>1247</v>
      </c>
      <c r="O658" s="118">
        <v>17</v>
      </c>
      <c r="P658" s="118">
        <v>5.2</v>
      </c>
      <c r="Q658" s="119">
        <f t="shared" si="10"/>
        <v>5.94</v>
      </c>
      <c r="R658" s="122" t="s">
        <v>1248</v>
      </c>
      <c r="S658" s="121" t="s">
        <v>4275</v>
      </c>
      <c r="T658" s="122">
        <v>5.94</v>
      </c>
      <c r="U658" s="122" t="s">
        <v>3663</v>
      </c>
    </row>
    <row r="659" spans="7:21" s="145" customFormat="1" hidden="1">
      <c r="G659" s="152"/>
      <c r="N659" s="114" t="s">
        <v>1249</v>
      </c>
      <c r="O659" s="118">
        <v>18.5</v>
      </c>
      <c r="P659" s="118">
        <v>17.600000000000001</v>
      </c>
      <c r="Q659" s="119">
        <f t="shared" si="10"/>
        <v>2.6</v>
      </c>
      <c r="R659" s="122" t="s">
        <v>1250</v>
      </c>
      <c r="S659" s="121" t="s">
        <v>3830</v>
      </c>
      <c r="T659" s="122">
        <v>2.6</v>
      </c>
      <c r="U659" s="122" t="s">
        <v>277</v>
      </c>
    </row>
    <row r="660" spans="7:21" s="145" customFormat="1" hidden="1">
      <c r="G660" s="152"/>
      <c r="N660" s="114" t="s">
        <v>1251</v>
      </c>
      <c r="O660" s="118">
        <v>24.8</v>
      </c>
      <c r="P660" s="118">
        <v>4.8</v>
      </c>
      <c r="Q660" s="119">
        <f t="shared" si="10"/>
        <v>6.3</v>
      </c>
      <c r="R660" s="122" t="s">
        <v>1252</v>
      </c>
      <c r="S660" s="121" t="s">
        <v>3941</v>
      </c>
      <c r="T660" s="122">
        <v>6.3</v>
      </c>
      <c r="U660" s="122" t="s">
        <v>283</v>
      </c>
    </row>
    <row r="661" spans="7:21" s="145" customFormat="1" hidden="1">
      <c r="G661" s="152"/>
      <c r="N661" s="114" t="s">
        <v>1253</v>
      </c>
      <c r="O661" s="118">
        <v>21.7</v>
      </c>
      <c r="P661" s="118">
        <v>3</v>
      </c>
      <c r="Q661" s="119">
        <f t="shared" si="10"/>
        <v>6.9</v>
      </c>
      <c r="R661" s="122" t="s">
        <v>1254</v>
      </c>
      <c r="S661" s="121" t="s">
        <v>4546</v>
      </c>
      <c r="T661" s="122">
        <v>6.9</v>
      </c>
      <c r="U661" s="122" t="s">
        <v>377</v>
      </c>
    </row>
    <row r="662" spans="7:21" s="145" customFormat="1" hidden="1">
      <c r="G662" s="152"/>
      <c r="N662" s="114" t="s">
        <v>1129</v>
      </c>
      <c r="O662" s="118">
        <v>23.2</v>
      </c>
      <c r="P662" s="118">
        <v>2</v>
      </c>
      <c r="Q662" s="119">
        <f t="shared" si="10"/>
        <v>7</v>
      </c>
      <c r="R662" s="122" t="s">
        <v>468</v>
      </c>
      <c r="S662" s="121" t="s">
        <v>3894</v>
      </c>
      <c r="T662" s="122">
        <v>7</v>
      </c>
      <c r="U662" s="122" t="s">
        <v>141</v>
      </c>
    </row>
    <row r="663" spans="7:21" s="145" customFormat="1" hidden="1">
      <c r="G663" s="152"/>
      <c r="N663" s="114" t="s">
        <v>1130</v>
      </c>
      <c r="O663" s="118">
        <v>1.3</v>
      </c>
      <c r="P663" s="118">
        <v>3</v>
      </c>
      <c r="Q663" s="119">
        <f t="shared" si="10"/>
        <v>5.6</v>
      </c>
      <c r="R663" s="122" t="s">
        <v>468</v>
      </c>
      <c r="S663" s="121" t="s">
        <v>4558</v>
      </c>
      <c r="T663" s="122">
        <v>5.6</v>
      </c>
      <c r="U663" s="122" t="s">
        <v>285</v>
      </c>
    </row>
    <row r="664" spans="7:21" s="145" customFormat="1" hidden="1">
      <c r="G664" s="152"/>
      <c r="N664" s="114" t="s">
        <v>1011</v>
      </c>
      <c r="O664" s="118">
        <v>27.4</v>
      </c>
      <c r="P664" s="118">
        <v>4.0999999999999996</v>
      </c>
      <c r="Q664" s="119">
        <f t="shared" si="10"/>
        <v>5.22</v>
      </c>
      <c r="R664" s="122" t="s">
        <v>129</v>
      </c>
      <c r="S664" s="121" t="s">
        <v>4248</v>
      </c>
      <c r="T664" s="122">
        <v>5.22</v>
      </c>
      <c r="U664" s="122" t="s">
        <v>1341</v>
      </c>
    </row>
    <row r="665" spans="7:21" s="145" customFormat="1" hidden="1">
      <c r="G665" s="152"/>
      <c r="N665" s="114" t="s">
        <v>881</v>
      </c>
      <c r="O665" s="118">
        <v>17.8</v>
      </c>
      <c r="P665" s="118">
        <v>2.7</v>
      </c>
      <c r="Q665" s="119">
        <f t="shared" si="10"/>
        <v>5.51</v>
      </c>
      <c r="R665" s="122" t="s">
        <v>514</v>
      </c>
      <c r="S665" s="121" t="s">
        <v>3911</v>
      </c>
      <c r="T665" s="122">
        <v>5.51</v>
      </c>
      <c r="U665" s="122" t="s">
        <v>2553</v>
      </c>
    </row>
    <row r="666" spans="7:21" s="145" customFormat="1" hidden="1">
      <c r="G666" s="152"/>
      <c r="N666" s="114" t="s">
        <v>882</v>
      </c>
      <c r="O666" s="118">
        <v>26.9</v>
      </c>
      <c r="P666" s="118">
        <v>0</v>
      </c>
      <c r="Q666" s="119">
        <f t="shared" si="10"/>
        <v>4.8600000000000003</v>
      </c>
      <c r="R666" s="122" t="s">
        <v>404</v>
      </c>
      <c r="S666" s="121" t="s">
        <v>4121</v>
      </c>
      <c r="T666" s="122">
        <v>4.8600000000000003</v>
      </c>
      <c r="U666" s="122" t="s">
        <v>514</v>
      </c>
    </row>
    <row r="667" spans="7:21" s="145" customFormat="1" hidden="1">
      <c r="G667" s="152"/>
      <c r="N667" s="114" t="s">
        <v>759</v>
      </c>
      <c r="O667" s="118">
        <v>24.2</v>
      </c>
      <c r="P667" s="118">
        <v>0</v>
      </c>
      <c r="Q667" s="119">
        <f t="shared" si="10"/>
        <v>4.8600000000000003</v>
      </c>
      <c r="R667" s="122" t="s">
        <v>548</v>
      </c>
      <c r="S667" s="121" t="s">
        <v>4458</v>
      </c>
      <c r="T667" s="122">
        <v>4.8600000000000003</v>
      </c>
      <c r="U667" s="122" t="s">
        <v>514</v>
      </c>
    </row>
    <row r="668" spans="7:21" s="145" customFormat="1" hidden="1">
      <c r="G668" s="152"/>
      <c r="N668" s="114" t="s">
        <v>760</v>
      </c>
      <c r="O668" s="118">
        <v>28.4</v>
      </c>
      <c r="P668" s="118">
        <v>0</v>
      </c>
      <c r="Q668" s="119">
        <f t="shared" si="10"/>
        <v>6.06</v>
      </c>
      <c r="R668" s="122" t="s">
        <v>338</v>
      </c>
      <c r="S668" s="121" t="s">
        <v>3919</v>
      </c>
      <c r="T668" s="122">
        <v>6.06</v>
      </c>
      <c r="U668" s="122" t="s">
        <v>452</v>
      </c>
    </row>
    <row r="669" spans="7:21" s="145" customFormat="1" hidden="1">
      <c r="G669" s="152"/>
      <c r="N669" s="114" t="s">
        <v>761</v>
      </c>
      <c r="O669" s="118">
        <v>29.8</v>
      </c>
      <c r="P669" s="118">
        <v>0</v>
      </c>
      <c r="Q669" s="119">
        <f t="shared" si="10"/>
        <v>6.84</v>
      </c>
      <c r="R669" s="122" t="s">
        <v>141</v>
      </c>
      <c r="S669" s="121" t="s">
        <v>4249</v>
      </c>
      <c r="T669" s="122">
        <v>6.84</v>
      </c>
      <c r="U669" s="122" t="s">
        <v>745</v>
      </c>
    </row>
    <row r="670" spans="7:21" s="145" customFormat="1" hidden="1">
      <c r="G670" s="152"/>
      <c r="N670" s="114" t="s">
        <v>1020</v>
      </c>
      <c r="O670" s="118">
        <v>32</v>
      </c>
      <c r="P670" s="118">
        <v>0</v>
      </c>
      <c r="Q670" s="119">
        <f t="shared" si="10"/>
        <v>5.54</v>
      </c>
      <c r="R670" s="122" t="s">
        <v>719</v>
      </c>
      <c r="S670" s="121" t="s">
        <v>4277</v>
      </c>
      <c r="T670" s="122">
        <v>5.54</v>
      </c>
      <c r="U670" s="122" t="s">
        <v>2460</v>
      </c>
    </row>
    <row r="671" spans="7:21" s="145" customFormat="1" hidden="1">
      <c r="G671" s="152"/>
      <c r="N671" s="114" t="s">
        <v>21</v>
      </c>
      <c r="O671" s="118">
        <v>28.9</v>
      </c>
      <c r="P671" s="118">
        <v>0</v>
      </c>
      <c r="Q671" s="119">
        <f t="shared" si="10"/>
        <v>1.9</v>
      </c>
      <c r="R671" s="122" t="s">
        <v>141</v>
      </c>
      <c r="S671" s="121" t="s">
        <v>22</v>
      </c>
      <c r="T671" s="122">
        <v>1.9</v>
      </c>
      <c r="U671" s="122" t="s">
        <v>493</v>
      </c>
    </row>
    <row r="672" spans="7:21" s="145" customFormat="1" hidden="1">
      <c r="G672" s="152"/>
      <c r="N672" s="114" t="s">
        <v>1141</v>
      </c>
      <c r="O672" s="118">
        <v>29.7</v>
      </c>
      <c r="P672" s="118">
        <v>0</v>
      </c>
      <c r="Q672" s="119">
        <f t="shared" si="10"/>
        <v>3.3</v>
      </c>
      <c r="R672" s="120" t="s">
        <v>147</v>
      </c>
      <c r="S672" s="121" t="s">
        <v>3970</v>
      </c>
      <c r="T672" s="122">
        <v>3.3</v>
      </c>
      <c r="U672" s="122" t="s">
        <v>72</v>
      </c>
    </row>
    <row r="673" spans="7:21" s="145" customFormat="1" hidden="1">
      <c r="G673" s="152"/>
      <c r="N673" s="114" t="s">
        <v>1142</v>
      </c>
      <c r="O673" s="118">
        <v>19.5</v>
      </c>
      <c r="P673" s="118">
        <v>0</v>
      </c>
      <c r="Q673" s="119">
        <f t="shared" si="10"/>
        <v>7.2</v>
      </c>
      <c r="R673" s="122" t="s">
        <v>548</v>
      </c>
      <c r="S673" s="121" t="s">
        <v>4250</v>
      </c>
      <c r="T673" s="122">
        <v>7.2</v>
      </c>
      <c r="U673" s="122" t="s">
        <v>719</v>
      </c>
    </row>
    <row r="674" spans="7:21" s="145" customFormat="1" hidden="1">
      <c r="G674" s="152"/>
      <c r="N674" s="114" t="s">
        <v>1143</v>
      </c>
      <c r="O674" s="118">
        <v>23</v>
      </c>
      <c r="P674" s="118">
        <v>0</v>
      </c>
      <c r="Q674" s="119">
        <f t="shared" si="10"/>
        <v>5.6</v>
      </c>
      <c r="R674" s="122" t="s">
        <v>728</v>
      </c>
      <c r="S674" s="121" t="s">
        <v>3902</v>
      </c>
      <c r="T674" s="122">
        <v>5.6</v>
      </c>
      <c r="U674" s="122" t="s">
        <v>254</v>
      </c>
    </row>
    <row r="675" spans="7:21" s="145" customFormat="1" hidden="1">
      <c r="G675" s="152"/>
      <c r="N675" s="114" t="s">
        <v>1144</v>
      </c>
      <c r="O675" s="118">
        <v>21.4</v>
      </c>
      <c r="P675" s="118">
        <v>0</v>
      </c>
      <c r="Q675" s="119">
        <f t="shared" si="10"/>
        <v>6.8</v>
      </c>
      <c r="R675" s="122" t="s">
        <v>661</v>
      </c>
      <c r="S675" s="121" t="s">
        <v>4148</v>
      </c>
      <c r="T675" s="122">
        <v>6.8</v>
      </c>
      <c r="U675" s="122" t="s">
        <v>377</v>
      </c>
    </row>
    <row r="676" spans="7:21" s="145" customFormat="1" hidden="1">
      <c r="G676" s="152"/>
      <c r="N676" s="114" t="s">
        <v>1028</v>
      </c>
      <c r="O676" s="118">
        <v>10.1</v>
      </c>
      <c r="P676" s="118">
        <v>0</v>
      </c>
      <c r="Q676" s="119">
        <f t="shared" si="10"/>
        <v>6.65</v>
      </c>
      <c r="R676" s="122" t="s">
        <v>1029</v>
      </c>
      <c r="S676" s="121" t="s">
        <v>4251</v>
      </c>
      <c r="T676" s="122">
        <v>6.65</v>
      </c>
      <c r="U676" s="122" t="s">
        <v>1816</v>
      </c>
    </row>
    <row r="677" spans="7:21" s="145" customFormat="1" hidden="1">
      <c r="G677" s="152"/>
      <c r="N677" s="114" t="s">
        <v>1030</v>
      </c>
      <c r="O677" s="118">
        <v>24</v>
      </c>
      <c r="P677" s="118">
        <v>0</v>
      </c>
      <c r="Q677" s="119">
        <f t="shared" si="10"/>
        <v>6.42</v>
      </c>
      <c r="R677" s="122" t="s">
        <v>558</v>
      </c>
      <c r="S677" s="121" t="s">
        <v>3736</v>
      </c>
      <c r="T677" s="122">
        <v>6.42</v>
      </c>
      <c r="U677" s="122" t="s">
        <v>566</v>
      </c>
    </row>
    <row r="678" spans="7:21" s="145" customFormat="1" hidden="1">
      <c r="G678" s="152"/>
      <c r="N678" s="114" t="s">
        <v>906</v>
      </c>
      <c r="O678" s="118">
        <v>25.8</v>
      </c>
      <c r="P678" s="118">
        <v>0</v>
      </c>
      <c r="Q678" s="119">
        <f t="shared" si="10"/>
        <v>2.85</v>
      </c>
      <c r="R678" s="122" t="s">
        <v>797</v>
      </c>
      <c r="S678" s="121" t="s">
        <v>3908</v>
      </c>
      <c r="T678" s="122">
        <v>2.85</v>
      </c>
      <c r="U678" s="122" t="s">
        <v>4427</v>
      </c>
    </row>
    <row r="679" spans="7:21" s="145" customFormat="1" hidden="1">
      <c r="G679" s="152"/>
      <c r="N679" s="114" t="s">
        <v>907</v>
      </c>
      <c r="O679" s="118">
        <v>24.9</v>
      </c>
      <c r="P679" s="118">
        <v>0</v>
      </c>
      <c r="Q679" s="119">
        <f t="shared" si="10"/>
        <v>5.65</v>
      </c>
      <c r="R679" s="122" t="s">
        <v>548</v>
      </c>
      <c r="S679" s="121" t="s">
        <v>4252</v>
      </c>
      <c r="T679" s="122">
        <v>5.65</v>
      </c>
      <c r="U679" s="122" t="s">
        <v>351</v>
      </c>
    </row>
    <row r="680" spans="7:21" s="145" customFormat="1" hidden="1">
      <c r="G680" s="152"/>
      <c r="N680" s="114" t="s">
        <v>908</v>
      </c>
      <c r="O680" s="118">
        <v>20.9</v>
      </c>
      <c r="P680" s="118">
        <v>0</v>
      </c>
      <c r="Q680" s="119">
        <f t="shared" si="10"/>
        <v>4.7</v>
      </c>
      <c r="R680" s="122" t="s">
        <v>728</v>
      </c>
      <c r="S680" s="121" t="s">
        <v>4024</v>
      </c>
      <c r="T680" s="122">
        <v>4.7</v>
      </c>
      <c r="U680" s="122" t="s">
        <v>514</v>
      </c>
    </row>
    <row r="681" spans="7:21" s="145" customFormat="1" hidden="1">
      <c r="G681" s="152"/>
      <c r="N681" s="114" t="s">
        <v>1033</v>
      </c>
      <c r="O681" s="118">
        <v>24.4</v>
      </c>
      <c r="P681" s="118">
        <v>0</v>
      </c>
      <c r="Q681" s="119">
        <f t="shared" si="10"/>
        <v>5.9</v>
      </c>
      <c r="R681" s="122" t="s">
        <v>369</v>
      </c>
      <c r="S681" s="121" t="s">
        <v>4025</v>
      </c>
      <c r="T681" s="122">
        <v>5.9</v>
      </c>
      <c r="U681" s="122" t="s">
        <v>452</v>
      </c>
    </row>
    <row r="682" spans="7:21" s="145" customFormat="1" hidden="1">
      <c r="G682" s="152"/>
      <c r="N682" s="114" t="s">
        <v>1034</v>
      </c>
      <c r="O682" s="118">
        <v>22.3</v>
      </c>
      <c r="P682" s="118">
        <v>0</v>
      </c>
      <c r="Q682" s="119">
        <f t="shared" si="10"/>
        <v>6.9</v>
      </c>
      <c r="R682" s="122" t="s">
        <v>530</v>
      </c>
      <c r="S682" s="121" t="s">
        <v>4136</v>
      </c>
      <c r="T682" s="122">
        <v>6.9</v>
      </c>
      <c r="U682" s="122" t="s">
        <v>728</v>
      </c>
    </row>
    <row r="683" spans="7:21" s="145" customFormat="1" hidden="1">
      <c r="G683" s="152"/>
      <c r="N683" s="114" t="s">
        <v>1159</v>
      </c>
      <c r="O683" s="118">
        <v>14.5</v>
      </c>
      <c r="P683" s="118">
        <v>0</v>
      </c>
      <c r="Q683" s="119">
        <f t="shared" si="10"/>
        <v>6.8</v>
      </c>
      <c r="R683" s="122" t="s">
        <v>663</v>
      </c>
      <c r="S683" s="121" t="s">
        <v>3908</v>
      </c>
      <c r="T683" s="122">
        <v>6.8</v>
      </c>
      <c r="U683" s="122" t="s">
        <v>141</v>
      </c>
    </row>
    <row r="684" spans="7:21" s="145" customFormat="1" hidden="1">
      <c r="G684" s="152"/>
      <c r="N684" s="114" t="s">
        <v>1160</v>
      </c>
      <c r="O684" s="118">
        <v>24.3</v>
      </c>
      <c r="P684" s="118">
        <v>0</v>
      </c>
      <c r="Q684" s="119">
        <f t="shared" si="10"/>
        <v>6.7</v>
      </c>
      <c r="R684" s="122" t="s">
        <v>663</v>
      </c>
      <c r="S684" s="121" t="s">
        <v>3736</v>
      </c>
      <c r="T684" s="122">
        <v>6.7</v>
      </c>
      <c r="U684" s="122" t="s">
        <v>377</v>
      </c>
    </row>
    <row r="685" spans="7:21" s="145" customFormat="1" hidden="1">
      <c r="G685" s="152"/>
      <c r="N685" s="114" t="s">
        <v>1041</v>
      </c>
      <c r="O685" s="118">
        <v>25.8</v>
      </c>
      <c r="P685" s="118">
        <v>0</v>
      </c>
      <c r="Q685" s="119">
        <f t="shared" si="10"/>
        <v>5.96</v>
      </c>
      <c r="R685" s="122" t="s">
        <v>217</v>
      </c>
      <c r="S685" s="121" t="s">
        <v>3736</v>
      </c>
      <c r="T685" s="122">
        <v>5.96</v>
      </c>
      <c r="U685" s="122" t="s">
        <v>330</v>
      </c>
    </row>
    <row r="686" spans="7:21" s="145" customFormat="1" hidden="1">
      <c r="G686" s="152"/>
      <c r="N686" s="114" t="s">
        <v>1162</v>
      </c>
      <c r="O686" s="118">
        <v>16.2</v>
      </c>
      <c r="P686" s="118">
        <v>0</v>
      </c>
      <c r="Q686" s="119">
        <f t="shared" si="10"/>
        <v>5.86</v>
      </c>
      <c r="R686" s="122" t="s">
        <v>338</v>
      </c>
      <c r="S686" s="121" t="s">
        <v>4042</v>
      </c>
      <c r="T686" s="122">
        <v>5.86</v>
      </c>
      <c r="U686" s="122" t="s">
        <v>3807</v>
      </c>
    </row>
    <row r="687" spans="7:21" s="145" customFormat="1" hidden="1">
      <c r="G687" s="152"/>
      <c r="N687" s="114" t="s">
        <v>1298</v>
      </c>
      <c r="O687" s="118">
        <v>26.6</v>
      </c>
      <c r="P687" s="118">
        <v>0</v>
      </c>
      <c r="Q687" s="119">
        <f t="shared" si="10"/>
        <v>7.1</v>
      </c>
      <c r="R687" s="122" t="s">
        <v>661</v>
      </c>
      <c r="S687" s="121" t="s">
        <v>4026</v>
      </c>
      <c r="T687" s="122">
        <v>7.1</v>
      </c>
      <c r="U687" s="122" t="s">
        <v>719</v>
      </c>
    </row>
    <row r="688" spans="7:21" s="145" customFormat="1" hidden="1">
      <c r="G688" s="152"/>
      <c r="N688" s="114" t="s">
        <v>1299</v>
      </c>
      <c r="O688" s="118">
        <v>22.9</v>
      </c>
      <c r="P688" s="118">
        <v>0</v>
      </c>
      <c r="Q688" s="119">
        <f t="shared" si="10"/>
        <v>7.1</v>
      </c>
      <c r="R688" s="122" t="s">
        <v>530</v>
      </c>
      <c r="S688" s="121" t="s">
        <v>4136</v>
      </c>
      <c r="T688" s="122">
        <v>7.1</v>
      </c>
      <c r="U688" s="122" t="s">
        <v>719</v>
      </c>
    </row>
    <row r="689" spans="7:21" s="145" customFormat="1" hidden="1">
      <c r="G689" s="152"/>
      <c r="N689" s="114" t="s">
        <v>1169</v>
      </c>
      <c r="O689" s="118">
        <v>14.4</v>
      </c>
      <c r="P689" s="118">
        <v>0</v>
      </c>
      <c r="Q689" s="119">
        <f t="shared" si="10"/>
        <v>7.01</v>
      </c>
      <c r="R689" s="122" t="s">
        <v>404</v>
      </c>
      <c r="S689" s="121" t="s">
        <v>4274</v>
      </c>
      <c r="T689" s="122">
        <v>7.01</v>
      </c>
      <c r="U689" s="122" t="s">
        <v>1624</v>
      </c>
    </row>
    <row r="690" spans="7:21" s="145" customFormat="1" hidden="1">
      <c r="G690" s="152"/>
      <c r="N690" s="114" t="s">
        <v>1170</v>
      </c>
      <c r="O690" s="118">
        <v>25</v>
      </c>
      <c r="P690" s="118">
        <v>0</v>
      </c>
      <c r="Q690" s="119">
        <f t="shared" si="10"/>
        <v>4.75</v>
      </c>
      <c r="R690" s="122" t="s">
        <v>285</v>
      </c>
      <c r="S690" s="121" t="s">
        <v>3936</v>
      </c>
      <c r="T690" s="122">
        <v>4.75</v>
      </c>
      <c r="U690" s="122" t="s">
        <v>3789</v>
      </c>
    </row>
    <row r="691" spans="7:21" s="145" customFormat="1" hidden="1">
      <c r="G691" s="152"/>
      <c r="N691" s="114" t="s">
        <v>1302</v>
      </c>
      <c r="O691" s="118">
        <v>18.3</v>
      </c>
      <c r="P691" s="118">
        <v>0</v>
      </c>
      <c r="Q691" s="119">
        <f t="shared" si="10"/>
        <v>5.61</v>
      </c>
      <c r="R691" s="122" t="s">
        <v>553</v>
      </c>
      <c r="S691" s="121" t="s">
        <v>4039</v>
      </c>
      <c r="T691" s="122">
        <v>5.61</v>
      </c>
      <c r="U691" s="122" t="s">
        <v>3664</v>
      </c>
    </row>
    <row r="692" spans="7:21" s="145" customFormat="1" hidden="1">
      <c r="G692" s="152"/>
      <c r="N692" s="114" t="s">
        <v>1303</v>
      </c>
      <c r="O692" s="118">
        <v>12.6</v>
      </c>
      <c r="P692" s="118">
        <v>0</v>
      </c>
      <c r="Q692" s="119">
        <f t="shared" si="10"/>
        <v>5.93</v>
      </c>
      <c r="R692" s="122" t="s">
        <v>217</v>
      </c>
      <c r="S692" s="121" t="s">
        <v>4027</v>
      </c>
      <c r="T692" s="122">
        <v>5.93</v>
      </c>
      <c r="U692" s="122" t="s">
        <v>1686</v>
      </c>
    </row>
    <row r="693" spans="7:21" s="145" customFormat="1" hidden="1">
      <c r="G693" s="152"/>
      <c r="N693" s="114" t="s">
        <v>1304</v>
      </c>
      <c r="O693" s="118">
        <v>20.9</v>
      </c>
      <c r="P693" s="118">
        <v>0</v>
      </c>
      <c r="Q693" s="119">
        <f t="shared" si="10"/>
        <v>5.64</v>
      </c>
      <c r="R693" s="122" t="s">
        <v>129</v>
      </c>
      <c r="S693" s="121" t="s">
        <v>4146</v>
      </c>
      <c r="T693" s="122">
        <v>5.64</v>
      </c>
      <c r="U693" s="122" t="s">
        <v>384</v>
      </c>
    </row>
    <row r="694" spans="7:21" s="145" customFormat="1" hidden="1">
      <c r="G694" s="152"/>
      <c r="N694" s="114" t="s">
        <v>1313</v>
      </c>
      <c r="O694" s="118">
        <v>10.7</v>
      </c>
      <c r="P694" s="118">
        <v>0</v>
      </c>
      <c r="Q694" s="119">
        <f t="shared" si="10"/>
        <v>5.64</v>
      </c>
      <c r="R694" s="122" t="s">
        <v>285</v>
      </c>
      <c r="S694" s="121" t="s">
        <v>4270</v>
      </c>
      <c r="T694" s="122">
        <v>5.64</v>
      </c>
      <c r="U694" s="122" t="s">
        <v>3663</v>
      </c>
    </row>
    <row r="695" spans="7:21" s="145" customFormat="1" hidden="1">
      <c r="G695" s="152"/>
      <c r="N695" s="114" t="s">
        <v>1314</v>
      </c>
      <c r="O695" s="118">
        <v>24</v>
      </c>
      <c r="P695" s="118">
        <v>0</v>
      </c>
      <c r="Q695" s="119">
        <f t="shared" si="10"/>
        <v>5.04</v>
      </c>
      <c r="R695" s="122" t="s">
        <v>213</v>
      </c>
      <c r="S695" s="121" t="s">
        <v>3960</v>
      </c>
      <c r="T695" s="122">
        <v>5.04</v>
      </c>
      <c r="U695" s="122" t="s">
        <v>3245</v>
      </c>
    </row>
    <row r="696" spans="7:21" s="145" customFormat="1" hidden="1">
      <c r="G696" s="152"/>
      <c r="N696" s="114" t="s">
        <v>1315</v>
      </c>
      <c r="O696" s="118">
        <v>30.2</v>
      </c>
      <c r="P696" s="118">
        <v>0</v>
      </c>
      <c r="Q696" s="119">
        <f t="shared" si="10"/>
        <v>6.59</v>
      </c>
      <c r="R696" s="122" t="s">
        <v>377</v>
      </c>
      <c r="S696" s="121" t="s">
        <v>4230</v>
      </c>
      <c r="T696" s="122">
        <v>6.59</v>
      </c>
      <c r="U696" s="122" t="s">
        <v>446</v>
      </c>
    </row>
    <row r="697" spans="7:21" s="145" customFormat="1" hidden="1">
      <c r="G697" s="152"/>
      <c r="N697" s="114" t="s">
        <v>1316</v>
      </c>
      <c r="O697" s="118">
        <v>22.3</v>
      </c>
      <c r="P697" s="118">
        <v>0</v>
      </c>
      <c r="Q697" s="119">
        <f t="shared" si="10"/>
        <v>6.9</v>
      </c>
      <c r="R697" s="122" t="s">
        <v>719</v>
      </c>
      <c r="S697" s="121" t="s">
        <v>3961</v>
      </c>
      <c r="T697" s="122">
        <v>6.9</v>
      </c>
      <c r="U697" s="122" t="s">
        <v>466</v>
      </c>
    </row>
    <row r="698" spans="7:21" s="145" customFormat="1" hidden="1">
      <c r="G698" s="152"/>
      <c r="N698" s="114" t="s">
        <v>1317</v>
      </c>
      <c r="O698" s="118">
        <v>27.3</v>
      </c>
      <c r="P698" s="118">
        <v>0</v>
      </c>
      <c r="Q698" s="119">
        <f t="shared" si="10"/>
        <v>1.85</v>
      </c>
      <c r="R698" s="122" t="s">
        <v>548</v>
      </c>
      <c r="S698" s="121" t="s">
        <v>3727</v>
      </c>
      <c r="T698" s="122">
        <v>1.85</v>
      </c>
      <c r="U698" s="122" t="s">
        <v>3810</v>
      </c>
    </row>
    <row r="699" spans="7:21" s="145" customFormat="1" hidden="1">
      <c r="G699" s="152"/>
      <c r="N699" s="114" t="s">
        <v>1318</v>
      </c>
      <c r="O699" s="118">
        <v>26.9</v>
      </c>
      <c r="P699" s="118">
        <v>0</v>
      </c>
      <c r="Q699" s="119">
        <f t="shared" si="10"/>
        <v>6.47</v>
      </c>
      <c r="R699" s="122" t="s">
        <v>129</v>
      </c>
      <c r="S699" s="121" t="s">
        <v>4028</v>
      </c>
      <c r="T699" s="122">
        <v>6.47</v>
      </c>
      <c r="U699" s="122" t="s">
        <v>2172</v>
      </c>
    </row>
    <row r="700" spans="7:21" s="145" customFormat="1" hidden="1">
      <c r="G700" s="152"/>
      <c r="N700" s="114" t="s">
        <v>1201</v>
      </c>
      <c r="O700" s="118">
        <v>18.600000000000001</v>
      </c>
      <c r="P700" s="118">
        <v>0</v>
      </c>
      <c r="Q700" s="119">
        <f t="shared" si="10"/>
        <v>5.45</v>
      </c>
      <c r="R700" s="122" t="s">
        <v>551</v>
      </c>
      <c r="S700" s="121" t="s">
        <v>3911</v>
      </c>
      <c r="T700" s="122">
        <v>5.45</v>
      </c>
      <c r="U700" s="122" t="s">
        <v>944</v>
      </c>
    </row>
    <row r="701" spans="7:21" s="145" customFormat="1" hidden="1">
      <c r="G701" s="152"/>
      <c r="N701" s="114" t="s">
        <v>1202</v>
      </c>
      <c r="O701" s="118">
        <v>13.4</v>
      </c>
      <c r="P701" s="118">
        <v>0</v>
      </c>
      <c r="Q701" s="119">
        <f t="shared" si="10"/>
        <v>6.15</v>
      </c>
      <c r="R701" s="122" t="s">
        <v>1203</v>
      </c>
      <c r="S701" s="121" t="s">
        <v>4291</v>
      </c>
      <c r="T701" s="122">
        <v>6.15</v>
      </c>
      <c r="U701" s="122" t="s">
        <v>608</v>
      </c>
    </row>
    <row r="702" spans="7:21" s="145" customFormat="1" hidden="1">
      <c r="G702" s="152"/>
      <c r="N702" s="114" t="s">
        <v>1204</v>
      </c>
      <c r="O702" s="118">
        <v>9.6999999999999993</v>
      </c>
      <c r="P702" s="118">
        <v>0</v>
      </c>
      <c r="Q702" s="119">
        <f t="shared" si="10"/>
        <v>4.6399999999999997</v>
      </c>
      <c r="R702" s="122" t="s">
        <v>1205</v>
      </c>
      <c r="S702" s="121" t="s">
        <v>4029</v>
      </c>
      <c r="T702" s="122">
        <v>4.6399999999999997</v>
      </c>
      <c r="U702" s="122" t="s">
        <v>3811</v>
      </c>
    </row>
    <row r="703" spans="7:21" s="145" customFormat="1" hidden="1">
      <c r="G703" s="152"/>
      <c r="N703" s="114" t="s">
        <v>1076</v>
      </c>
      <c r="O703" s="118">
        <v>21.5</v>
      </c>
      <c r="P703" s="118">
        <v>0</v>
      </c>
      <c r="Q703" s="119">
        <f t="shared" si="10"/>
        <v>5.5</v>
      </c>
      <c r="R703" s="122" t="s">
        <v>1077</v>
      </c>
      <c r="S703" s="121" t="s">
        <v>4030</v>
      </c>
      <c r="T703" s="122">
        <v>5.5</v>
      </c>
      <c r="U703" s="122" t="s">
        <v>332</v>
      </c>
    </row>
    <row r="704" spans="7:21" s="145" customFormat="1" hidden="1">
      <c r="G704" s="152"/>
      <c r="N704" s="114" t="s">
        <v>1073</v>
      </c>
      <c r="O704" s="118">
        <v>17</v>
      </c>
      <c r="P704" s="118">
        <v>0</v>
      </c>
      <c r="Q704" s="119">
        <f t="shared" si="10"/>
        <v>6</v>
      </c>
      <c r="R704" s="122" t="s">
        <v>1074</v>
      </c>
      <c r="S704" s="121" t="s">
        <v>4054</v>
      </c>
      <c r="T704" s="122">
        <v>6</v>
      </c>
      <c r="U704" s="122" t="s">
        <v>338</v>
      </c>
    </row>
    <row r="705" spans="7:21" s="145" customFormat="1" hidden="1">
      <c r="G705" s="152"/>
      <c r="N705" s="114" t="s">
        <v>1075</v>
      </c>
      <c r="O705" s="118">
        <v>18.399999999999999</v>
      </c>
      <c r="P705" s="118">
        <v>4.8</v>
      </c>
      <c r="Q705" s="119">
        <f t="shared" si="10"/>
        <v>4.3099999999999996</v>
      </c>
      <c r="R705" s="122" t="s">
        <v>210</v>
      </c>
      <c r="S705" s="121" t="s">
        <v>3919</v>
      </c>
      <c r="T705" s="122">
        <v>4.3099999999999996</v>
      </c>
      <c r="U705" s="122" t="s">
        <v>1696</v>
      </c>
    </row>
    <row r="706" spans="7:21" s="145" customFormat="1" hidden="1">
      <c r="G706" s="152"/>
      <c r="N706" s="114" t="s">
        <v>951</v>
      </c>
      <c r="O706" s="118">
        <v>19</v>
      </c>
      <c r="P706" s="118">
        <v>2.7</v>
      </c>
      <c r="Q706" s="119">
        <f t="shared" si="10"/>
        <v>4.41</v>
      </c>
      <c r="R706" s="120" t="s">
        <v>147</v>
      </c>
      <c r="S706" s="121" t="s">
        <v>4075</v>
      </c>
      <c r="T706" s="122">
        <v>4.41</v>
      </c>
      <c r="U706" s="122" t="s">
        <v>597</v>
      </c>
    </row>
    <row r="707" spans="7:21" s="145" customFormat="1" hidden="1">
      <c r="G707" s="152"/>
      <c r="N707" s="114" t="s">
        <v>817</v>
      </c>
      <c r="O707" s="118">
        <v>6.5</v>
      </c>
      <c r="P707" s="118">
        <v>17.100000000000001</v>
      </c>
      <c r="Q707" s="119">
        <f t="shared" si="10"/>
        <v>6.43</v>
      </c>
      <c r="R707" s="120" t="s">
        <v>147</v>
      </c>
      <c r="S707" s="121" t="s">
        <v>4149</v>
      </c>
      <c r="T707" s="122">
        <v>6.43</v>
      </c>
      <c r="U707" s="122" t="s">
        <v>377</v>
      </c>
    </row>
    <row r="708" spans="7:21" s="145" customFormat="1" hidden="1">
      <c r="G708" s="152"/>
      <c r="N708" s="114" t="s">
        <v>818</v>
      </c>
      <c r="O708" s="118">
        <v>21.5</v>
      </c>
      <c r="P708" s="118">
        <v>0</v>
      </c>
      <c r="Q708" s="119">
        <f t="shared" ref="Q708:Q771" si="11">SUM(T708:U708)</f>
        <v>6.94</v>
      </c>
      <c r="R708" s="122" t="s">
        <v>556</v>
      </c>
      <c r="S708" s="121" t="s">
        <v>3941</v>
      </c>
      <c r="T708" s="122">
        <v>6.94</v>
      </c>
      <c r="U708" s="122" t="s">
        <v>450</v>
      </c>
    </row>
    <row r="709" spans="7:21" s="145" customFormat="1" hidden="1">
      <c r="G709" s="152"/>
      <c r="N709" s="114" t="s">
        <v>1212</v>
      </c>
      <c r="O709" s="118">
        <v>17.8</v>
      </c>
      <c r="P709" s="118">
        <v>0</v>
      </c>
      <c r="Q709" s="119">
        <f t="shared" si="11"/>
        <v>6.13</v>
      </c>
      <c r="R709" s="122" t="s">
        <v>666</v>
      </c>
      <c r="S709" s="121" t="s">
        <v>4039</v>
      </c>
      <c r="T709" s="122">
        <v>6.13</v>
      </c>
      <c r="U709" s="122" t="s">
        <v>1485</v>
      </c>
    </row>
    <row r="710" spans="7:21" s="145" customFormat="1" hidden="1">
      <c r="G710" s="152"/>
      <c r="N710" s="114" t="s">
        <v>1213</v>
      </c>
      <c r="O710" s="118">
        <v>25.6</v>
      </c>
      <c r="P710" s="118">
        <v>0</v>
      </c>
      <c r="Q710" s="119">
        <f t="shared" si="11"/>
        <v>5.8</v>
      </c>
      <c r="R710" s="122" t="s">
        <v>404</v>
      </c>
      <c r="S710" s="121" t="s">
        <v>3959</v>
      </c>
      <c r="T710" s="122">
        <v>5.8</v>
      </c>
      <c r="U710" s="122" t="s">
        <v>283</v>
      </c>
    </row>
    <row r="711" spans="7:21" s="145" customFormat="1" hidden="1">
      <c r="G711" s="152"/>
      <c r="N711" s="114" t="s">
        <v>1214</v>
      </c>
      <c r="O711" s="118">
        <v>18.8</v>
      </c>
      <c r="P711" s="118">
        <v>0</v>
      </c>
      <c r="Q711" s="119">
        <f t="shared" si="11"/>
        <v>6.5</v>
      </c>
      <c r="R711" s="122" t="s">
        <v>129</v>
      </c>
      <c r="S711" s="121" t="s">
        <v>4138</v>
      </c>
      <c r="T711" s="122">
        <v>6.5</v>
      </c>
      <c r="U711" s="122" t="s">
        <v>141</v>
      </c>
    </row>
    <row r="712" spans="7:21" s="145" customFormat="1" hidden="1">
      <c r="G712" s="152"/>
      <c r="N712" s="114" t="s">
        <v>1215</v>
      </c>
      <c r="O712" s="118">
        <v>12.2</v>
      </c>
      <c r="P712" s="118">
        <v>0</v>
      </c>
      <c r="Q712" s="119">
        <f t="shared" si="11"/>
        <v>2.94</v>
      </c>
      <c r="R712" s="122" t="s">
        <v>514</v>
      </c>
      <c r="S712" s="121" t="s">
        <v>4457</v>
      </c>
      <c r="T712" s="122">
        <v>2.94</v>
      </c>
      <c r="U712" s="122" t="s">
        <v>219</v>
      </c>
    </row>
    <row r="713" spans="7:21" s="145" customFormat="1" hidden="1">
      <c r="G713" s="152"/>
      <c r="N713" s="114" t="s">
        <v>1096</v>
      </c>
      <c r="O713" s="118">
        <v>24</v>
      </c>
      <c r="P713" s="118">
        <v>0</v>
      </c>
      <c r="Q713" s="119">
        <f t="shared" si="11"/>
        <v>4.92</v>
      </c>
      <c r="R713" s="122" t="s">
        <v>530</v>
      </c>
      <c r="S713" s="121" t="s">
        <v>4402</v>
      </c>
      <c r="T713" s="122">
        <v>4.92</v>
      </c>
      <c r="U713" s="122" t="s">
        <v>4092</v>
      </c>
    </row>
    <row r="714" spans="7:21" s="145" customFormat="1" hidden="1">
      <c r="G714" s="152"/>
      <c r="N714" s="114" t="s">
        <v>1097</v>
      </c>
      <c r="O714" s="118">
        <v>14.4</v>
      </c>
      <c r="P714" s="118">
        <v>0</v>
      </c>
      <c r="Q714" s="119">
        <f t="shared" si="11"/>
        <v>5.12</v>
      </c>
      <c r="R714" s="122" t="s">
        <v>1098</v>
      </c>
      <c r="S714" s="121" t="s">
        <v>4148</v>
      </c>
      <c r="T714" s="122">
        <v>5.12</v>
      </c>
      <c r="U714" s="122" t="s">
        <v>3586</v>
      </c>
    </row>
    <row r="715" spans="7:21" s="145" customFormat="1" hidden="1">
      <c r="G715" s="152"/>
      <c r="N715" s="114" t="s">
        <v>968</v>
      </c>
      <c r="O715" s="118">
        <v>19.100000000000001</v>
      </c>
      <c r="P715" s="118">
        <v>0</v>
      </c>
      <c r="Q715" s="119">
        <f t="shared" si="11"/>
        <v>3.52</v>
      </c>
      <c r="R715" s="122" t="s">
        <v>530</v>
      </c>
      <c r="S715" s="121" t="s">
        <v>3945</v>
      </c>
      <c r="T715" s="122">
        <v>3.52</v>
      </c>
      <c r="U715" s="122" t="s">
        <v>530</v>
      </c>
    </row>
    <row r="716" spans="7:21" s="145" customFormat="1" hidden="1">
      <c r="G716" s="152"/>
      <c r="N716" s="114" t="s">
        <v>969</v>
      </c>
      <c r="O716" s="118">
        <v>12.4</v>
      </c>
      <c r="P716" s="118">
        <v>0</v>
      </c>
      <c r="Q716" s="119">
        <f t="shared" si="11"/>
        <v>5.38</v>
      </c>
      <c r="R716" s="122" t="s">
        <v>217</v>
      </c>
      <c r="S716" s="121" t="s">
        <v>4031</v>
      </c>
      <c r="T716" s="122">
        <v>5.38</v>
      </c>
      <c r="U716" s="122" t="s">
        <v>2992</v>
      </c>
    </row>
    <row r="717" spans="7:21" s="145" customFormat="1" hidden="1">
      <c r="G717" s="152"/>
      <c r="N717" s="114" t="s">
        <v>1099</v>
      </c>
      <c r="O717" s="118">
        <v>26.3</v>
      </c>
      <c r="P717" s="118">
        <v>0</v>
      </c>
      <c r="Q717" s="119">
        <f t="shared" si="11"/>
        <v>6.4</v>
      </c>
      <c r="R717" s="122" t="s">
        <v>532</v>
      </c>
      <c r="S717" s="121" t="s">
        <v>4138</v>
      </c>
      <c r="T717" s="122">
        <v>6.4</v>
      </c>
      <c r="U717" s="122" t="s">
        <v>141</v>
      </c>
    </row>
    <row r="718" spans="7:21" s="145" customFormat="1" hidden="1">
      <c r="G718" s="152"/>
      <c r="N718" s="114" t="s">
        <v>1100</v>
      </c>
      <c r="O718" s="118">
        <v>16.600000000000001</v>
      </c>
      <c r="P718" s="118">
        <v>0</v>
      </c>
      <c r="Q718" s="119">
        <f t="shared" si="11"/>
        <v>6.4</v>
      </c>
      <c r="R718" s="122" t="s">
        <v>254</v>
      </c>
      <c r="S718" s="121" t="s">
        <v>4032</v>
      </c>
      <c r="T718" s="122">
        <v>6.4</v>
      </c>
      <c r="U718" s="122" t="s">
        <v>141</v>
      </c>
    </row>
    <row r="719" spans="7:21" s="145" customFormat="1" hidden="1">
      <c r="G719" s="152"/>
      <c r="N719" s="114" t="s">
        <v>1224</v>
      </c>
      <c r="O719" s="118">
        <v>24.4</v>
      </c>
      <c r="P719" s="118">
        <v>0</v>
      </c>
      <c r="Q719" s="119">
        <f t="shared" si="11"/>
        <v>6.4</v>
      </c>
      <c r="R719" s="122" t="s">
        <v>371</v>
      </c>
      <c r="S719" s="121" t="s">
        <v>4033</v>
      </c>
      <c r="T719" s="122">
        <v>6.4</v>
      </c>
      <c r="U719" s="122" t="s">
        <v>141</v>
      </c>
    </row>
    <row r="720" spans="7:21" s="145" customFormat="1" hidden="1">
      <c r="G720" s="152"/>
      <c r="N720" s="114" t="s">
        <v>1225</v>
      </c>
      <c r="O720" s="118">
        <v>16.3</v>
      </c>
      <c r="P720" s="118">
        <v>0</v>
      </c>
      <c r="Q720" s="119">
        <f t="shared" si="11"/>
        <v>6.42</v>
      </c>
      <c r="R720" s="122" t="s">
        <v>285</v>
      </c>
      <c r="S720" s="121" t="s">
        <v>3908</v>
      </c>
      <c r="T720" s="122">
        <v>6.42</v>
      </c>
      <c r="U720" s="122" t="s">
        <v>2294</v>
      </c>
    </row>
    <row r="721" spans="7:21" s="145" customFormat="1" hidden="1">
      <c r="G721" s="152"/>
      <c r="N721" s="114" t="s">
        <v>1107</v>
      </c>
      <c r="O721" s="118">
        <v>26.9</v>
      </c>
      <c r="P721" s="118">
        <v>0</v>
      </c>
      <c r="Q721" s="119">
        <f t="shared" si="11"/>
        <v>6.7</v>
      </c>
      <c r="R721" s="122" t="s">
        <v>223</v>
      </c>
      <c r="S721" s="121" t="s">
        <v>4252</v>
      </c>
      <c r="T721" s="122">
        <v>6.7</v>
      </c>
      <c r="U721" s="122" t="s">
        <v>719</v>
      </c>
    </row>
    <row r="722" spans="7:21" s="145" customFormat="1" hidden="1">
      <c r="G722" s="152"/>
      <c r="N722" s="114" t="s">
        <v>1231</v>
      </c>
      <c r="O722" s="118">
        <v>20.3</v>
      </c>
      <c r="P722" s="118">
        <v>0</v>
      </c>
      <c r="Q722" s="119">
        <f t="shared" si="11"/>
        <v>5.0999999999999996</v>
      </c>
      <c r="R722" s="122" t="s">
        <v>371</v>
      </c>
      <c r="S722" s="121" t="s">
        <v>4039</v>
      </c>
      <c r="T722" s="122">
        <v>5.0999999999999996</v>
      </c>
      <c r="U722" s="122" t="s">
        <v>254</v>
      </c>
    </row>
    <row r="723" spans="7:21" s="145" customFormat="1" hidden="1">
      <c r="G723" s="152"/>
      <c r="N723" s="114" t="s">
        <v>1232</v>
      </c>
      <c r="O723" s="118">
        <v>13.4</v>
      </c>
      <c r="P723" s="118">
        <v>0</v>
      </c>
      <c r="Q723" s="119">
        <f t="shared" si="11"/>
        <v>4.3499999999999996</v>
      </c>
      <c r="R723" s="122" t="s">
        <v>285</v>
      </c>
      <c r="S723" s="121" t="s">
        <v>4034</v>
      </c>
      <c r="T723" s="122">
        <v>4.3499999999999996</v>
      </c>
      <c r="U723" s="122" t="s">
        <v>3357</v>
      </c>
    </row>
    <row r="724" spans="7:21" s="145" customFormat="1" hidden="1">
      <c r="G724" s="152"/>
      <c r="N724" s="114" t="s">
        <v>1363</v>
      </c>
      <c r="O724" s="118">
        <v>24.8</v>
      </c>
      <c r="P724" s="118">
        <v>0</v>
      </c>
      <c r="Q724" s="119">
        <f t="shared" si="11"/>
        <v>6.3</v>
      </c>
      <c r="R724" s="122" t="s">
        <v>422</v>
      </c>
      <c r="S724" s="121" t="s">
        <v>3808</v>
      </c>
      <c r="T724" s="122">
        <v>6.3</v>
      </c>
      <c r="U724" s="122" t="s">
        <v>377</v>
      </c>
    </row>
    <row r="725" spans="7:21" s="145" customFormat="1" hidden="1">
      <c r="G725" s="152"/>
      <c r="N725" s="114" t="s">
        <v>1364</v>
      </c>
      <c r="O725" s="118">
        <v>13.1</v>
      </c>
      <c r="P725" s="118">
        <v>0</v>
      </c>
      <c r="Q725" s="119">
        <f t="shared" si="11"/>
        <v>6.61</v>
      </c>
      <c r="R725" s="122" t="s">
        <v>548</v>
      </c>
      <c r="S725" s="121" t="s">
        <v>4270</v>
      </c>
      <c r="T725" s="122">
        <v>6.61</v>
      </c>
      <c r="U725" s="122" t="s">
        <v>924</v>
      </c>
    </row>
    <row r="726" spans="7:21" s="145" customFormat="1" hidden="1">
      <c r="G726" s="152"/>
      <c r="N726" s="114" t="s">
        <v>1238</v>
      </c>
      <c r="O726" s="118">
        <v>8.1</v>
      </c>
      <c r="P726" s="118">
        <v>23.9</v>
      </c>
      <c r="Q726" s="119">
        <f t="shared" si="11"/>
        <v>5.08</v>
      </c>
      <c r="R726" s="122" t="s">
        <v>1239</v>
      </c>
      <c r="S726" s="121" t="s">
        <v>4233</v>
      </c>
      <c r="T726" s="122">
        <v>5.08</v>
      </c>
      <c r="U726" s="122" t="s">
        <v>254</v>
      </c>
    </row>
    <row r="727" spans="7:21" s="145" customFormat="1" hidden="1">
      <c r="G727" s="152"/>
      <c r="N727" s="114" t="s">
        <v>1240</v>
      </c>
      <c r="O727" s="118">
        <v>14.4</v>
      </c>
      <c r="P727" s="118">
        <v>19.600000000000001</v>
      </c>
      <c r="Q727" s="119">
        <f t="shared" si="11"/>
        <v>5.43</v>
      </c>
      <c r="R727" s="122" t="s">
        <v>1241</v>
      </c>
      <c r="S727" s="121" t="s">
        <v>3809</v>
      </c>
      <c r="T727" s="122">
        <v>5.43</v>
      </c>
      <c r="U727" s="122" t="s">
        <v>2893</v>
      </c>
    </row>
    <row r="728" spans="7:21" s="145" customFormat="1" hidden="1">
      <c r="G728" s="152"/>
      <c r="N728" s="114" t="s">
        <v>1371</v>
      </c>
      <c r="O728" s="118">
        <v>0.6</v>
      </c>
      <c r="P728" s="118">
        <v>2.1</v>
      </c>
      <c r="Q728" s="119">
        <f t="shared" si="11"/>
        <v>5.55</v>
      </c>
      <c r="R728" s="122" t="s">
        <v>166</v>
      </c>
      <c r="S728" s="121" t="s">
        <v>4464</v>
      </c>
      <c r="T728" s="122">
        <v>5.55</v>
      </c>
      <c r="U728" s="122" t="s">
        <v>1336</v>
      </c>
    </row>
    <row r="729" spans="7:21" s="145" customFormat="1" hidden="1">
      <c r="G729" s="152"/>
      <c r="N729" s="114" t="s">
        <v>1372</v>
      </c>
      <c r="O729" s="118">
        <v>0.5</v>
      </c>
      <c r="P729" s="118">
        <v>2.8</v>
      </c>
      <c r="Q729" s="119">
        <f t="shared" si="11"/>
        <v>5.35</v>
      </c>
      <c r="R729" s="122" t="s">
        <v>343</v>
      </c>
      <c r="S729" s="121" t="s">
        <v>4294</v>
      </c>
      <c r="T729" s="122">
        <v>5.35</v>
      </c>
      <c r="U729" s="122" t="s">
        <v>670</v>
      </c>
    </row>
    <row r="730" spans="7:21" s="145" customFormat="1" hidden="1">
      <c r="G730" s="152"/>
      <c r="N730" s="114" t="s">
        <v>1373</v>
      </c>
      <c r="O730" s="118">
        <v>9.1999999999999993</v>
      </c>
      <c r="P730" s="118">
        <v>4.4000000000000004</v>
      </c>
      <c r="Q730" s="119">
        <f t="shared" si="11"/>
        <v>4.7</v>
      </c>
      <c r="R730" s="122" t="s">
        <v>369</v>
      </c>
      <c r="S730" s="121" t="s">
        <v>4270</v>
      </c>
      <c r="T730" s="122">
        <v>4.7</v>
      </c>
      <c r="U730" s="122" t="s">
        <v>2339</v>
      </c>
    </row>
    <row r="731" spans="7:21" s="145" customFormat="1" hidden="1">
      <c r="G731" s="152"/>
      <c r="N731" s="114" t="s">
        <v>1374</v>
      </c>
      <c r="O731" s="118">
        <v>7.7</v>
      </c>
      <c r="P731" s="118">
        <v>7.1</v>
      </c>
      <c r="Q731" s="119">
        <f t="shared" si="11"/>
        <v>6.4</v>
      </c>
      <c r="R731" s="122" t="s">
        <v>670</v>
      </c>
      <c r="S731" s="121" t="s">
        <v>4218</v>
      </c>
      <c r="T731" s="122">
        <v>6.4</v>
      </c>
      <c r="U731" s="122" t="s">
        <v>1784</v>
      </c>
    </row>
    <row r="732" spans="7:21" s="145" customFormat="1" hidden="1">
      <c r="G732" s="152"/>
      <c r="N732" s="114" t="s">
        <v>1375</v>
      </c>
      <c r="O732" s="118">
        <v>5.8</v>
      </c>
      <c r="P732" s="118">
        <v>18.100000000000001</v>
      </c>
      <c r="Q732" s="119">
        <f t="shared" si="11"/>
        <v>5.6</v>
      </c>
      <c r="R732" s="122" t="s">
        <v>738</v>
      </c>
      <c r="S732" s="121" t="s">
        <v>4042</v>
      </c>
      <c r="T732" s="122">
        <v>5.6</v>
      </c>
      <c r="U732" s="122" t="s">
        <v>283</v>
      </c>
    </row>
    <row r="733" spans="7:21" s="145" customFormat="1" hidden="1">
      <c r="G733" s="152"/>
      <c r="N733" s="114" t="s">
        <v>1376</v>
      </c>
      <c r="O733" s="118">
        <v>13.5</v>
      </c>
      <c r="P733" s="120" t="s">
        <v>147</v>
      </c>
      <c r="Q733" s="119">
        <f t="shared" si="11"/>
        <v>6.34</v>
      </c>
      <c r="R733" s="122" t="s">
        <v>1377</v>
      </c>
      <c r="S733" s="120" t="s">
        <v>147</v>
      </c>
      <c r="T733" s="122">
        <v>6.34</v>
      </c>
      <c r="U733" s="122" t="s">
        <v>3879</v>
      </c>
    </row>
    <row r="734" spans="7:21" s="145" customFormat="1" hidden="1">
      <c r="G734" s="152"/>
      <c r="N734" s="114" t="s">
        <v>1378</v>
      </c>
      <c r="O734" s="118">
        <v>1.3</v>
      </c>
      <c r="P734" s="118">
        <v>7.3</v>
      </c>
      <c r="Q734" s="119">
        <f t="shared" si="11"/>
        <v>6.43</v>
      </c>
      <c r="R734" s="120" t="s">
        <v>30</v>
      </c>
      <c r="S734" s="121" t="s">
        <v>4553</v>
      </c>
      <c r="T734" s="122">
        <v>6.43</v>
      </c>
      <c r="U734" s="122" t="s">
        <v>1798</v>
      </c>
    </row>
    <row r="735" spans="7:21" s="145" customFormat="1" hidden="1">
      <c r="G735" s="152"/>
      <c r="N735" s="114" t="s">
        <v>1379</v>
      </c>
      <c r="O735" s="118">
        <v>5.3</v>
      </c>
      <c r="P735" s="118">
        <v>13.2</v>
      </c>
      <c r="Q735" s="119">
        <f t="shared" si="11"/>
        <v>4.71</v>
      </c>
      <c r="R735" s="122" t="s">
        <v>424</v>
      </c>
      <c r="S735" s="121" t="s">
        <v>4560</v>
      </c>
      <c r="T735" s="122">
        <v>4.71</v>
      </c>
      <c r="U735" s="122" t="s">
        <v>1730</v>
      </c>
    </row>
    <row r="736" spans="7:21" s="145" customFormat="1" hidden="1">
      <c r="G736" s="152"/>
      <c r="N736" s="114" t="s">
        <v>1255</v>
      </c>
      <c r="O736" s="118">
        <v>5.3</v>
      </c>
      <c r="P736" s="118">
        <v>6.9</v>
      </c>
      <c r="Q736" s="119">
        <f t="shared" si="11"/>
        <v>6.09</v>
      </c>
      <c r="R736" s="122" t="s">
        <v>628</v>
      </c>
      <c r="S736" s="121" t="s">
        <v>3971</v>
      </c>
      <c r="T736" s="122">
        <v>6.09</v>
      </c>
      <c r="U736" s="122" t="s">
        <v>3335</v>
      </c>
    </row>
    <row r="737" spans="7:21" s="145" customFormat="1" hidden="1">
      <c r="G737" s="152"/>
      <c r="N737" s="114" t="s">
        <v>1256</v>
      </c>
      <c r="O737" s="118">
        <v>2.5</v>
      </c>
      <c r="P737" s="118">
        <v>8.6</v>
      </c>
      <c r="Q737" s="119">
        <f t="shared" si="11"/>
        <v>5.07</v>
      </c>
      <c r="R737" s="122" t="s">
        <v>647</v>
      </c>
      <c r="S737" s="121" t="s">
        <v>4375</v>
      </c>
      <c r="T737" s="122">
        <v>5.07</v>
      </c>
      <c r="U737" s="122" t="s">
        <v>3664</v>
      </c>
    </row>
    <row r="738" spans="7:21" s="145" customFormat="1" hidden="1">
      <c r="G738" s="152"/>
      <c r="N738" s="114" t="s">
        <v>1257</v>
      </c>
      <c r="O738" s="118">
        <v>9.5</v>
      </c>
      <c r="P738" s="120" t="s">
        <v>147</v>
      </c>
      <c r="Q738" s="119">
        <f t="shared" si="11"/>
        <v>6.25</v>
      </c>
      <c r="R738" s="120" t="s">
        <v>147</v>
      </c>
      <c r="S738" s="120" t="s">
        <v>147</v>
      </c>
      <c r="T738" s="122">
        <v>6.25</v>
      </c>
      <c r="U738" s="122" t="s">
        <v>1422</v>
      </c>
    </row>
    <row r="739" spans="7:21" s="145" customFormat="1" hidden="1">
      <c r="G739" s="152"/>
      <c r="N739" s="114" t="s">
        <v>1258</v>
      </c>
      <c r="O739" s="118">
        <v>18.100000000000001</v>
      </c>
      <c r="P739" s="118">
        <v>0</v>
      </c>
      <c r="Q739" s="119">
        <f t="shared" si="11"/>
        <v>6.11</v>
      </c>
      <c r="R739" s="120" t="s">
        <v>147</v>
      </c>
      <c r="S739" s="121" t="s">
        <v>4269</v>
      </c>
      <c r="T739" s="122">
        <v>6.11</v>
      </c>
      <c r="U739" s="122" t="s">
        <v>377</v>
      </c>
    </row>
    <row r="740" spans="7:21" s="145" customFormat="1" hidden="1">
      <c r="G740" s="152"/>
      <c r="N740" s="114" t="s">
        <v>1259</v>
      </c>
      <c r="O740" s="118">
        <v>3.3</v>
      </c>
      <c r="P740" s="118">
        <v>1.9</v>
      </c>
      <c r="Q740" s="119">
        <f t="shared" si="11"/>
        <v>6.22</v>
      </c>
      <c r="R740" s="122" t="s">
        <v>710</v>
      </c>
      <c r="S740" s="121" t="s">
        <v>4554</v>
      </c>
      <c r="T740" s="122">
        <v>6.22</v>
      </c>
      <c r="U740" s="122" t="s">
        <v>586</v>
      </c>
    </row>
    <row r="741" spans="7:21" s="145" customFormat="1" hidden="1">
      <c r="G741" s="152"/>
      <c r="N741" s="114" t="s">
        <v>1134</v>
      </c>
      <c r="O741" s="118">
        <v>4.7</v>
      </c>
      <c r="P741" s="118">
        <v>16.600000000000001</v>
      </c>
      <c r="Q741" s="119">
        <f t="shared" si="11"/>
        <v>5.3</v>
      </c>
      <c r="R741" s="122" t="s">
        <v>1135</v>
      </c>
      <c r="S741" s="121" t="s">
        <v>4122</v>
      </c>
      <c r="T741" s="122">
        <v>5.3</v>
      </c>
      <c r="U741" s="122" t="s">
        <v>452</v>
      </c>
    </row>
    <row r="742" spans="7:21" s="145" customFormat="1" hidden="1">
      <c r="G742" s="152"/>
      <c r="N742" s="114" t="s">
        <v>1014</v>
      </c>
      <c r="O742" s="118">
        <v>0.5</v>
      </c>
      <c r="P742" s="118">
        <v>2.9</v>
      </c>
      <c r="Q742" s="119">
        <f t="shared" si="11"/>
        <v>6.5</v>
      </c>
      <c r="R742" s="120" t="s">
        <v>30</v>
      </c>
      <c r="S742" s="121" t="s">
        <v>4376</v>
      </c>
      <c r="T742" s="122">
        <v>6.5</v>
      </c>
      <c r="U742" s="122" t="s">
        <v>719</v>
      </c>
    </row>
    <row r="743" spans="7:21" s="145" customFormat="1" hidden="1">
      <c r="G743" s="152"/>
      <c r="N743" s="114" t="s">
        <v>1131</v>
      </c>
      <c r="O743" s="118">
        <v>0.7</v>
      </c>
      <c r="P743" s="118">
        <v>3.7</v>
      </c>
      <c r="Q743" s="119">
        <f t="shared" si="11"/>
        <v>4.8</v>
      </c>
      <c r="R743" s="120" t="s">
        <v>30</v>
      </c>
      <c r="S743" s="121" t="s">
        <v>4420</v>
      </c>
      <c r="T743" s="120">
        <v>4.8</v>
      </c>
      <c r="U743" s="120" t="s">
        <v>285</v>
      </c>
    </row>
    <row r="744" spans="7:21" s="145" customFormat="1" hidden="1">
      <c r="G744" s="152"/>
      <c r="N744" s="114" t="s">
        <v>1132</v>
      </c>
      <c r="O744" s="118">
        <v>5.2</v>
      </c>
      <c r="P744" s="118">
        <v>66.2</v>
      </c>
      <c r="Q744" s="119">
        <f t="shared" si="11"/>
        <v>5</v>
      </c>
      <c r="R744" s="122" t="s">
        <v>1133</v>
      </c>
      <c r="S744" s="121" t="s">
        <v>4030</v>
      </c>
      <c r="T744" s="122">
        <v>5</v>
      </c>
      <c r="U744" s="122" t="s">
        <v>548</v>
      </c>
    </row>
    <row r="745" spans="7:21" s="145" customFormat="1" hidden="1">
      <c r="G745" s="152"/>
      <c r="N745" s="114" t="s">
        <v>1012</v>
      </c>
      <c r="O745" s="118">
        <v>5</v>
      </c>
      <c r="P745" s="118">
        <v>70</v>
      </c>
      <c r="Q745" s="119">
        <f t="shared" si="11"/>
        <v>6.5</v>
      </c>
      <c r="R745" s="122" t="s">
        <v>1013</v>
      </c>
      <c r="S745" s="121" t="s">
        <v>4377</v>
      </c>
      <c r="T745" s="122">
        <v>6.5</v>
      </c>
      <c r="U745" s="122" t="s">
        <v>719</v>
      </c>
    </row>
    <row r="746" spans="7:21" s="145" customFormat="1" hidden="1">
      <c r="G746" s="152"/>
      <c r="N746" s="114" t="s">
        <v>883</v>
      </c>
      <c r="O746" s="118">
        <v>5.5</v>
      </c>
      <c r="P746" s="118">
        <v>61.1</v>
      </c>
      <c r="Q746" s="119">
        <f t="shared" si="11"/>
        <v>2.9</v>
      </c>
      <c r="R746" s="122" t="s">
        <v>885</v>
      </c>
      <c r="S746" s="121" t="s">
        <v>4378</v>
      </c>
      <c r="T746" s="122">
        <v>2.9</v>
      </c>
      <c r="U746" s="122" t="s">
        <v>358</v>
      </c>
    </row>
    <row r="747" spans="7:21" s="145" customFormat="1" hidden="1">
      <c r="G747" s="152"/>
      <c r="N747" s="114" t="s">
        <v>886</v>
      </c>
      <c r="O747" s="118">
        <v>6.2</v>
      </c>
      <c r="P747" s="118">
        <v>60.5</v>
      </c>
      <c r="Q747" s="119">
        <f t="shared" si="11"/>
        <v>3.8</v>
      </c>
      <c r="R747" s="122" t="s">
        <v>887</v>
      </c>
      <c r="S747" s="121" t="s">
        <v>4379</v>
      </c>
      <c r="T747" s="122">
        <v>3.8</v>
      </c>
      <c r="U747" s="122" t="s">
        <v>551</v>
      </c>
    </row>
    <row r="748" spans="7:21" s="145" customFormat="1" hidden="1">
      <c r="G748" s="152"/>
      <c r="N748" s="114" t="s">
        <v>888</v>
      </c>
      <c r="O748" s="118">
        <v>2.6</v>
      </c>
      <c r="P748" s="118">
        <v>33.5</v>
      </c>
      <c r="Q748" s="119">
        <f t="shared" si="11"/>
        <v>5.7</v>
      </c>
      <c r="R748" s="122" t="s">
        <v>889</v>
      </c>
      <c r="S748" s="121" t="s">
        <v>4198</v>
      </c>
      <c r="T748" s="122">
        <v>5.7</v>
      </c>
      <c r="U748" s="122" t="s">
        <v>1146</v>
      </c>
    </row>
    <row r="749" spans="7:21" s="145" customFormat="1" hidden="1">
      <c r="G749" s="152"/>
      <c r="N749" s="114" t="s">
        <v>890</v>
      </c>
      <c r="O749" s="118">
        <v>3.3</v>
      </c>
      <c r="P749" s="118">
        <v>59.4</v>
      </c>
      <c r="Q749" s="119">
        <f t="shared" si="11"/>
        <v>4.7</v>
      </c>
      <c r="R749" s="122" t="s">
        <v>891</v>
      </c>
      <c r="S749" s="121" t="s">
        <v>4380</v>
      </c>
      <c r="T749" s="122">
        <v>4.7</v>
      </c>
      <c r="U749" s="122" t="s">
        <v>285</v>
      </c>
    </row>
    <row r="750" spans="7:21" s="145" customFormat="1" hidden="1">
      <c r="G750" s="152"/>
      <c r="N750" s="114" t="s">
        <v>1276</v>
      </c>
      <c r="O750" s="118">
        <v>3.7</v>
      </c>
      <c r="P750" s="118">
        <v>71.900000000000006</v>
      </c>
      <c r="Q750" s="119">
        <f t="shared" si="11"/>
        <v>5.4</v>
      </c>
      <c r="R750" s="122" t="s">
        <v>272</v>
      </c>
      <c r="S750" s="121" t="s">
        <v>4381</v>
      </c>
      <c r="T750" s="122">
        <v>5.4</v>
      </c>
      <c r="U750" s="122" t="s">
        <v>283</v>
      </c>
    </row>
    <row r="751" spans="7:21" s="145" customFormat="1" hidden="1">
      <c r="G751" s="152"/>
      <c r="N751" s="114" t="s">
        <v>1277</v>
      </c>
      <c r="O751" s="118">
        <v>4.9000000000000004</v>
      </c>
      <c r="P751" s="118">
        <v>62.9</v>
      </c>
      <c r="Q751" s="119">
        <f t="shared" si="11"/>
        <v>4.9000000000000004</v>
      </c>
      <c r="R751" s="122" t="s">
        <v>1278</v>
      </c>
      <c r="S751" s="121" t="s">
        <v>4382</v>
      </c>
      <c r="T751" s="122">
        <v>4.9000000000000004</v>
      </c>
      <c r="U751" s="122" t="s">
        <v>548</v>
      </c>
    </row>
    <row r="752" spans="7:21" s="145" customFormat="1" hidden="1">
      <c r="G752" s="152"/>
      <c r="N752" s="114" t="s">
        <v>1279</v>
      </c>
      <c r="O752" s="118">
        <v>7.3</v>
      </c>
      <c r="P752" s="118">
        <v>56</v>
      </c>
      <c r="Q752" s="119">
        <f t="shared" si="11"/>
        <v>5</v>
      </c>
      <c r="R752" s="122" t="s">
        <v>1280</v>
      </c>
      <c r="S752" s="121" t="s">
        <v>4383</v>
      </c>
      <c r="T752" s="122">
        <v>5</v>
      </c>
      <c r="U752" s="122" t="s">
        <v>332</v>
      </c>
    </row>
    <row r="753" spans="7:21" s="145" customFormat="1" hidden="1">
      <c r="G753" s="152"/>
      <c r="N753" s="114" t="s">
        <v>1281</v>
      </c>
      <c r="O753" s="118">
        <v>5</v>
      </c>
      <c r="P753" s="118">
        <v>63.5</v>
      </c>
      <c r="Q753" s="119">
        <f t="shared" si="11"/>
        <v>4.4000000000000004</v>
      </c>
      <c r="R753" s="122" t="s">
        <v>1282</v>
      </c>
      <c r="S753" s="121" t="s">
        <v>4469</v>
      </c>
      <c r="T753" s="122">
        <v>4.4000000000000004</v>
      </c>
      <c r="U753" s="122" t="s">
        <v>663</v>
      </c>
    </row>
    <row r="754" spans="7:21" s="145" customFormat="1" hidden="1">
      <c r="G754" s="152"/>
      <c r="N754" s="114" t="s">
        <v>1283</v>
      </c>
      <c r="O754" s="118">
        <v>8</v>
      </c>
      <c r="P754" s="118">
        <v>58.3</v>
      </c>
      <c r="Q754" s="119">
        <f t="shared" si="11"/>
        <v>4.7</v>
      </c>
      <c r="R754" s="122" t="s">
        <v>1150</v>
      </c>
      <c r="S754" s="121" t="s">
        <v>4384</v>
      </c>
      <c r="T754" s="122">
        <v>4.7</v>
      </c>
      <c r="U754" s="122" t="s">
        <v>285</v>
      </c>
    </row>
    <row r="755" spans="7:21" s="145" customFormat="1" hidden="1">
      <c r="G755" s="152"/>
      <c r="N755" s="114" t="s">
        <v>1151</v>
      </c>
      <c r="O755" s="118">
        <v>24</v>
      </c>
      <c r="P755" s="118">
        <v>2.4</v>
      </c>
      <c r="Q755" s="119">
        <f t="shared" si="11"/>
        <v>5.8</v>
      </c>
      <c r="R755" s="122" t="s">
        <v>1074</v>
      </c>
      <c r="S755" s="121" t="s">
        <v>4385</v>
      </c>
      <c r="T755" s="122">
        <v>5.8</v>
      </c>
      <c r="U755" s="122" t="s">
        <v>797</v>
      </c>
    </row>
    <row r="756" spans="7:21" s="145" customFormat="1" hidden="1">
      <c r="G756" s="152"/>
      <c r="N756" s="114" t="s">
        <v>1286</v>
      </c>
      <c r="O756" s="118">
        <v>5.3</v>
      </c>
      <c r="P756" s="118">
        <v>17.899999999999999</v>
      </c>
      <c r="Q756" s="119">
        <f t="shared" si="11"/>
        <v>6.3</v>
      </c>
      <c r="R756" s="122" t="s">
        <v>1287</v>
      </c>
      <c r="S756" s="121" t="s">
        <v>4385</v>
      </c>
      <c r="T756" s="122">
        <v>6.3</v>
      </c>
      <c r="U756" s="122" t="s">
        <v>466</v>
      </c>
    </row>
    <row r="757" spans="7:21" s="145" customFormat="1" hidden="1">
      <c r="G757" s="152"/>
      <c r="N757" s="114" t="s">
        <v>1145</v>
      </c>
      <c r="O757" s="118">
        <v>6.7</v>
      </c>
      <c r="P757" s="118">
        <v>14.7</v>
      </c>
      <c r="Q757" s="119">
        <f t="shared" si="11"/>
        <v>5.9</v>
      </c>
      <c r="R757" s="122" t="s">
        <v>1146</v>
      </c>
      <c r="S757" s="121" t="s">
        <v>4398</v>
      </c>
      <c r="T757" s="122">
        <v>5.9</v>
      </c>
      <c r="U757" s="122" t="s">
        <v>543</v>
      </c>
    </row>
    <row r="758" spans="7:21" s="145" customFormat="1" hidden="1">
      <c r="G758" s="152"/>
      <c r="N758" s="114" t="s">
        <v>1147</v>
      </c>
      <c r="O758" s="118">
        <v>8.5</v>
      </c>
      <c r="P758" s="118">
        <v>12.7</v>
      </c>
      <c r="Q758" s="119">
        <f t="shared" si="11"/>
        <v>5.9</v>
      </c>
      <c r="R758" s="122" t="s">
        <v>738</v>
      </c>
      <c r="S758" s="121" t="s">
        <v>4249</v>
      </c>
      <c r="T758" s="122">
        <v>5.9</v>
      </c>
      <c r="U758" s="122" t="s">
        <v>722</v>
      </c>
    </row>
    <row r="759" spans="7:21" s="145" customFormat="1" hidden="1">
      <c r="G759" s="152"/>
      <c r="N759" s="114" t="s">
        <v>1148</v>
      </c>
      <c r="O759" s="118">
        <v>9.1999999999999993</v>
      </c>
      <c r="P759" s="118">
        <v>5.8</v>
      </c>
      <c r="Q759" s="119">
        <f t="shared" si="11"/>
        <v>5.09</v>
      </c>
      <c r="R759" s="122" t="s">
        <v>1149</v>
      </c>
      <c r="S759" s="121" t="s">
        <v>4565</v>
      </c>
      <c r="T759" s="122">
        <v>5.09</v>
      </c>
      <c r="U759" s="122" t="s">
        <v>1754</v>
      </c>
    </row>
    <row r="760" spans="7:21" s="145" customFormat="1" hidden="1">
      <c r="G760" s="152"/>
      <c r="N760" s="114" t="s">
        <v>1031</v>
      </c>
      <c r="O760" s="118">
        <v>0.8</v>
      </c>
      <c r="P760" s="118">
        <v>49.2</v>
      </c>
      <c r="Q760" s="119">
        <f t="shared" si="11"/>
        <v>3.32</v>
      </c>
      <c r="R760" s="120" t="s">
        <v>30</v>
      </c>
      <c r="S760" s="121" t="s">
        <v>3784</v>
      </c>
      <c r="T760" s="122">
        <v>3.32</v>
      </c>
      <c r="U760" s="122" t="s">
        <v>986</v>
      </c>
    </row>
    <row r="761" spans="7:21" s="145" customFormat="1" hidden="1">
      <c r="G761" s="152"/>
      <c r="N761" s="114" t="s">
        <v>1032</v>
      </c>
      <c r="O761" s="118">
        <v>0.7</v>
      </c>
      <c r="P761" s="118">
        <v>48.3</v>
      </c>
      <c r="Q761" s="119">
        <f t="shared" si="11"/>
        <v>5.39</v>
      </c>
      <c r="R761" s="120" t="s">
        <v>30</v>
      </c>
      <c r="S761" s="121" t="s">
        <v>4417</v>
      </c>
      <c r="T761" s="122">
        <v>5.39</v>
      </c>
      <c r="U761" s="122" t="s">
        <v>3813</v>
      </c>
    </row>
    <row r="762" spans="7:21" s="145" customFormat="1" hidden="1">
      <c r="G762" s="152"/>
      <c r="N762" s="114" t="s">
        <v>1152</v>
      </c>
      <c r="O762" s="118">
        <v>1.2</v>
      </c>
      <c r="P762" s="118">
        <v>31</v>
      </c>
      <c r="Q762" s="119">
        <f t="shared" si="11"/>
        <v>3.97</v>
      </c>
      <c r="R762" s="120" t="s">
        <v>30</v>
      </c>
      <c r="S762" s="121" t="s">
        <v>3962</v>
      </c>
      <c r="T762" s="122">
        <v>3.97</v>
      </c>
      <c r="U762" s="122" t="s">
        <v>3357</v>
      </c>
    </row>
    <row r="763" spans="7:21" s="145" customFormat="1" hidden="1">
      <c r="G763" s="152"/>
      <c r="N763" s="114" t="s">
        <v>1153</v>
      </c>
      <c r="O763" s="118">
        <v>1</v>
      </c>
      <c r="P763" s="118">
        <v>40.799999999999997</v>
      </c>
      <c r="Q763" s="119">
        <f t="shared" si="11"/>
        <v>5.26</v>
      </c>
      <c r="R763" s="122" t="s">
        <v>575</v>
      </c>
      <c r="S763" s="121" t="s">
        <v>3943</v>
      </c>
      <c r="T763" s="122">
        <v>5.26</v>
      </c>
      <c r="U763" s="122" t="s">
        <v>1293</v>
      </c>
    </row>
    <row r="764" spans="7:21" s="145" customFormat="1" hidden="1">
      <c r="G764" s="152"/>
      <c r="N764" s="114" t="s">
        <v>1154</v>
      </c>
      <c r="O764" s="120" t="s">
        <v>30</v>
      </c>
      <c r="P764" s="118">
        <v>2.6</v>
      </c>
      <c r="Q764" s="119">
        <f t="shared" si="11"/>
        <v>4.9000000000000004</v>
      </c>
      <c r="R764" s="122" t="s">
        <v>418</v>
      </c>
      <c r="S764" s="121" t="s">
        <v>3956</v>
      </c>
      <c r="T764" s="122">
        <v>4.9000000000000004</v>
      </c>
      <c r="U764" s="122" t="s">
        <v>332</v>
      </c>
    </row>
    <row r="765" spans="7:21" s="145" customFormat="1" hidden="1">
      <c r="G765" s="152"/>
      <c r="N765" s="114" t="s">
        <v>1155</v>
      </c>
      <c r="O765" s="120" t="s">
        <v>30</v>
      </c>
      <c r="P765" s="118">
        <v>3.6</v>
      </c>
      <c r="Q765" s="119">
        <f t="shared" si="11"/>
        <v>5.3</v>
      </c>
      <c r="R765" s="122" t="s">
        <v>418</v>
      </c>
      <c r="S765" s="121" t="s">
        <v>4420</v>
      </c>
      <c r="T765" s="122">
        <v>5.3</v>
      </c>
      <c r="U765" s="122" t="s">
        <v>283</v>
      </c>
    </row>
    <row r="766" spans="7:21" s="145" customFormat="1" hidden="1">
      <c r="G766" s="152"/>
      <c r="N766" s="114" t="s">
        <v>1156</v>
      </c>
      <c r="O766" s="120" t="s">
        <v>30</v>
      </c>
      <c r="P766" s="118">
        <v>7.3</v>
      </c>
      <c r="Q766" s="119">
        <f t="shared" si="11"/>
        <v>5.9</v>
      </c>
      <c r="R766" s="122" t="s">
        <v>418</v>
      </c>
      <c r="S766" s="121" t="s">
        <v>4473</v>
      </c>
      <c r="T766" s="122">
        <v>5.9</v>
      </c>
      <c r="U766" s="122" t="s">
        <v>377</v>
      </c>
    </row>
    <row r="767" spans="7:21" s="145" customFormat="1" hidden="1">
      <c r="G767" s="152"/>
      <c r="N767" s="114" t="s">
        <v>1157</v>
      </c>
      <c r="O767" s="120" t="s">
        <v>30</v>
      </c>
      <c r="P767" s="118">
        <v>4.3</v>
      </c>
      <c r="Q767" s="119">
        <f t="shared" si="11"/>
        <v>4.54</v>
      </c>
      <c r="R767" s="122" t="s">
        <v>418</v>
      </c>
      <c r="S767" s="121" t="s">
        <v>3953</v>
      </c>
      <c r="T767" s="122">
        <v>4.54</v>
      </c>
      <c r="U767" s="122" t="s">
        <v>3515</v>
      </c>
    </row>
    <row r="768" spans="7:21" s="145" customFormat="1" hidden="1">
      <c r="G768" s="152"/>
      <c r="N768" s="114" t="s">
        <v>1158</v>
      </c>
      <c r="O768" s="118">
        <v>4</v>
      </c>
      <c r="P768" s="120" t="s">
        <v>147</v>
      </c>
      <c r="Q768" s="119">
        <f t="shared" si="11"/>
        <v>5.91</v>
      </c>
      <c r="R768" s="122" t="s">
        <v>503</v>
      </c>
      <c r="S768" s="120" t="s">
        <v>147</v>
      </c>
      <c r="T768" s="122">
        <v>5.91</v>
      </c>
      <c r="U768" s="122" t="s">
        <v>745</v>
      </c>
    </row>
    <row r="769" spans="7:21" s="145" customFormat="1" hidden="1">
      <c r="G769" s="152"/>
      <c r="N769" s="114" t="s">
        <v>1294</v>
      </c>
      <c r="O769" s="118">
        <v>0.7</v>
      </c>
      <c r="P769" s="118">
        <v>9.6</v>
      </c>
      <c r="Q769" s="119">
        <f t="shared" si="11"/>
        <v>6.05</v>
      </c>
      <c r="R769" s="120" t="s">
        <v>51</v>
      </c>
      <c r="S769" s="121" t="s">
        <v>3777</v>
      </c>
      <c r="T769" s="122">
        <v>6.05</v>
      </c>
      <c r="U769" s="122" t="s">
        <v>3266</v>
      </c>
    </row>
    <row r="770" spans="7:21" s="145" customFormat="1" hidden="1">
      <c r="G770" s="152"/>
      <c r="N770" s="114" t="s">
        <v>1295</v>
      </c>
      <c r="O770" s="118">
        <v>0.5</v>
      </c>
      <c r="P770" s="118">
        <v>7.5</v>
      </c>
      <c r="Q770" s="119">
        <f t="shared" si="11"/>
        <v>4.5199999999999996</v>
      </c>
      <c r="R770" s="122" t="s">
        <v>304</v>
      </c>
      <c r="S770" s="121" t="s">
        <v>4036</v>
      </c>
      <c r="T770" s="122">
        <v>4.5199999999999996</v>
      </c>
      <c r="U770" s="122" t="s">
        <v>2553</v>
      </c>
    </row>
    <row r="771" spans="7:21" s="145" customFormat="1" hidden="1">
      <c r="G771" s="152"/>
      <c r="N771" s="114" t="s">
        <v>1296</v>
      </c>
      <c r="O771" s="118">
        <v>6</v>
      </c>
      <c r="P771" s="120" t="s">
        <v>147</v>
      </c>
      <c r="Q771" s="119">
        <f t="shared" si="11"/>
        <v>6.07</v>
      </c>
      <c r="R771" s="122" t="s">
        <v>556</v>
      </c>
      <c r="S771" s="120" t="s">
        <v>147</v>
      </c>
      <c r="T771" s="122">
        <v>6.07</v>
      </c>
      <c r="U771" s="122" t="s">
        <v>728</v>
      </c>
    </row>
    <row r="772" spans="7:21" s="145" customFormat="1" hidden="1">
      <c r="G772" s="152"/>
      <c r="N772" s="114" t="s">
        <v>1161</v>
      </c>
      <c r="O772" s="118">
        <v>12</v>
      </c>
      <c r="P772" s="120" t="s">
        <v>30</v>
      </c>
      <c r="Q772" s="119">
        <f t="shared" ref="Q772:Q835" si="12">SUM(T772:U772)</f>
        <v>5.52</v>
      </c>
      <c r="R772" s="122" t="s">
        <v>343</v>
      </c>
      <c r="S772" s="121" t="s">
        <v>4386</v>
      </c>
      <c r="T772" s="122">
        <v>5.52</v>
      </c>
      <c r="U772" s="122" t="s">
        <v>2898</v>
      </c>
    </row>
    <row r="773" spans="7:21" s="145" customFormat="1" hidden="1">
      <c r="G773" s="152"/>
      <c r="N773" s="114" t="s">
        <v>1423</v>
      </c>
      <c r="O773" s="118">
        <v>4.7</v>
      </c>
      <c r="P773" s="118">
        <v>26.1</v>
      </c>
      <c r="Q773" s="119">
        <f t="shared" si="12"/>
        <v>4.46</v>
      </c>
      <c r="R773" s="120" t="s">
        <v>147</v>
      </c>
      <c r="S773" s="121" t="s">
        <v>4387</v>
      </c>
      <c r="T773" s="122">
        <v>4.46</v>
      </c>
      <c r="U773" s="122" t="s">
        <v>1955</v>
      </c>
    </row>
    <row r="774" spans="7:21" s="145" customFormat="1" hidden="1">
      <c r="G774" s="152"/>
      <c r="N774" s="114" t="s">
        <v>1424</v>
      </c>
      <c r="O774" s="120" t="s">
        <v>30</v>
      </c>
      <c r="P774" s="118">
        <v>0</v>
      </c>
      <c r="Q774" s="119">
        <f t="shared" si="12"/>
        <v>6.06</v>
      </c>
      <c r="R774" s="122" t="s">
        <v>1425</v>
      </c>
      <c r="S774" s="121" t="s">
        <v>4050</v>
      </c>
      <c r="T774" s="122">
        <v>6.06</v>
      </c>
      <c r="U774" s="122" t="s">
        <v>894</v>
      </c>
    </row>
    <row r="775" spans="7:21" s="145" customFormat="1" hidden="1">
      <c r="G775" s="152"/>
      <c r="N775" s="114" t="s">
        <v>1426</v>
      </c>
      <c r="O775" s="118">
        <v>18.5</v>
      </c>
      <c r="P775" s="118">
        <v>11.5</v>
      </c>
      <c r="Q775" s="119">
        <f t="shared" si="12"/>
        <v>4.67</v>
      </c>
      <c r="R775" s="122" t="s">
        <v>1305</v>
      </c>
      <c r="S775" s="121" t="s">
        <v>4388</v>
      </c>
      <c r="T775" s="122">
        <v>4.67</v>
      </c>
      <c r="U775" s="122" t="s">
        <v>212</v>
      </c>
    </row>
    <row r="776" spans="7:21" s="145" customFormat="1" hidden="1">
      <c r="G776" s="152"/>
      <c r="N776" s="114" t="s">
        <v>1306</v>
      </c>
      <c r="O776" s="118">
        <v>3.7</v>
      </c>
      <c r="P776" s="118">
        <v>6.7</v>
      </c>
      <c r="Q776" s="119">
        <f t="shared" si="12"/>
        <v>4.63</v>
      </c>
      <c r="R776" s="122" t="s">
        <v>1307</v>
      </c>
      <c r="S776" s="121" t="s">
        <v>4545</v>
      </c>
      <c r="T776" s="122">
        <v>4.63</v>
      </c>
      <c r="U776" s="122" t="s">
        <v>254</v>
      </c>
    </row>
    <row r="777" spans="7:21" s="145" customFormat="1" hidden="1">
      <c r="G777" s="152"/>
      <c r="N777" s="114" t="s">
        <v>1308</v>
      </c>
      <c r="O777" s="118">
        <v>3.7</v>
      </c>
      <c r="P777" s="118">
        <v>6.7</v>
      </c>
      <c r="Q777" s="119">
        <f t="shared" si="12"/>
        <v>3.43</v>
      </c>
      <c r="R777" s="122" t="s">
        <v>1309</v>
      </c>
      <c r="S777" s="121" t="s">
        <v>3954</v>
      </c>
      <c r="T777" s="122">
        <v>3.43</v>
      </c>
      <c r="U777" s="122" t="s">
        <v>2227</v>
      </c>
    </row>
    <row r="778" spans="7:21" s="145" customFormat="1" hidden="1">
      <c r="G778" s="152"/>
      <c r="N778" s="114" t="s">
        <v>1310</v>
      </c>
      <c r="O778" s="118">
        <v>3.6</v>
      </c>
      <c r="P778" s="118">
        <v>6.6</v>
      </c>
      <c r="Q778" s="119">
        <f t="shared" si="12"/>
        <v>3.82</v>
      </c>
      <c r="R778" s="122" t="s">
        <v>1311</v>
      </c>
      <c r="S778" s="121" t="s">
        <v>4320</v>
      </c>
      <c r="T778" s="122">
        <v>3.82</v>
      </c>
      <c r="U778" s="122" t="s">
        <v>514</v>
      </c>
    </row>
    <row r="779" spans="7:21" s="145" customFormat="1" hidden="1">
      <c r="G779" s="152"/>
      <c r="N779" s="114" t="s">
        <v>1312</v>
      </c>
      <c r="O779" s="118">
        <v>1.8</v>
      </c>
      <c r="P779" s="118">
        <v>67.099999999999994</v>
      </c>
      <c r="Q779" s="119">
        <f t="shared" si="12"/>
        <v>4.33</v>
      </c>
      <c r="R779" s="122" t="s">
        <v>1434</v>
      </c>
      <c r="S779" s="121" t="s">
        <v>4217</v>
      </c>
      <c r="T779" s="122">
        <v>4.33</v>
      </c>
      <c r="U779" s="122" t="s">
        <v>2838</v>
      </c>
    </row>
    <row r="780" spans="7:21" s="145" customFormat="1" hidden="1">
      <c r="G780" s="152"/>
      <c r="N780" s="114" t="s">
        <v>1435</v>
      </c>
      <c r="O780" s="118">
        <v>0.3</v>
      </c>
      <c r="P780" s="118">
        <v>4.9000000000000004</v>
      </c>
      <c r="Q780" s="119">
        <f t="shared" si="12"/>
        <v>5.2</v>
      </c>
      <c r="R780" s="122" t="s">
        <v>343</v>
      </c>
      <c r="S780" s="121" t="s">
        <v>3907</v>
      </c>
      <c r="T780" s="122">
        <v>5.2</v>
      </c>
      <c r="U780" s="122" t="s">
        <v>283</v>
      </c>
    </row>
    <row r="781" spans="7:21" s="145" customFormat="1" hidden="1">
      <c r="G781" s="152"/>
      <c r="N781" s="114" t="s">
        <v>1436</v>
      </c>
      <c r="O781" s="118">
        <v>0.7</v>
      </c>
      <c r="P781" s="118">
        <v>2</v>
      </c>
      <c r="Q781" s="119">
        <f t="shared" si="12"/>
        <v>5.2</v>
      </c>
      <c r="R781" s="120" t="s">
        <v>1437</v>
      </c>
      <c r="S781" s="121" t="s">
        <v>4549</v>
      </c>
      <c r="T781" s="122">
        <v>5.2</v>
      </c>
      <c r="U781" s="122" t="s">
        <v>283</v>
      </c>
    </row>
    <row r="782" spans="7:21" s="145" customFormat="1" hidden="1">
      <c r="G782" s="152"/>
      <c r="N782" s="114" t="s">
        <v>1438</v>
      </c>
      <c r="O782" s="118">
        <v>1.1000000000000001</v>
      </c>
      <c r="P782" s="118">
        <v>3.3</v>
      </c>
      <c r="Q782" s="119">
        <f t="shared" si="12"/>
        <v>5.9</v>
      </c>
      <c r="R782" s="120" t="s">
        <v>1439</v>
      </c>
      <c r="S782" s="121" t="s">
        <v>3969</v>
      </c>
      <c r="T782" s="122">
        <v>5.9</v>
      </c>
      <c r="U782" s="122" t="s">
        <v>141</v>
      </c>
    </row>
    <row r="783" spans="7:21" s="145" customFormat="1" hidden="1">
      <c r="G783" s="152"/>
      <c r="N783" s="114" t="s">
        <v>1440</v>
      </c>
      <c r="O783" s="118">
        <v>5.6</v>
      </c>
      <c r="P783" s="118">
        <v>6.4</v>
      </c>
      <c r="Q783" s="119">
        <f t="shared" si="12"/>
        <v>3.96</v>
      </c>
      <c r="R783" s="122" t="s">
        <v>1441</v>
      </c>
      <c r="S783" s="121" t="s">
        <v>4389</v>
      </c>
      <c r="T783" s="122">
        <v>3.96</v>
      </c>
      <c r="U783" s="122" t="s">
        <v>946</v>
      </c>
    </row>
    <row r="784" spans="7:21" s="145" customFormat="1" hidden="1">
      <c r="G784" s="152"/>
      <c r="N784" s="114" t="s">
        <v>1442</v>
      </c>
      <c r="O784" s="118">
        <v>3.2</v>
      </c>
      <c r="P784" s="118">
        <v>3.7</v>
      </c>
      <c r="Q784" s="119">
        <f t="shared" si="12"/>
        <v>4.47</v>
      </c>
      <c r="R784" s="122" t="s">
        <v>1443</v>
      </c>
      <c r="S784" s="121" t="s">
        <v>4390</v>
      </c>
      <c r="T784" s="122">
        <v>4.47</v>
      </c>
      <c r="U784" s="122" t="s">
        <v>3451</v>
      </c>
    </row>
    <row r="785" spans="7:21" s="145" customFormat="1" hidden="1">
      <c r="G785" s="152"/>
      <c r="N785" s="114" t="s">
        <v>1444</v>
      </c>
      <c r="O785" s="118">
        <v>32.5</v>
      </c>
      <c r="P785" s="118">
        <v>0</v>
      </c>
      <c r="Q785" s="119">
        <f t="shared" si="12"/>
        <v>4.5999999999999996</v>
      </c>
      <c r="R785" s="122" t="s">
        <v>343</v>
      </c>
      <c r="S785" s="121" t="s">
        <v>4032</v>
      </c>
      <c r="T785" s="122">
        <v>4.5999999999999996</v>
      </c>
      <c r="U785" s="122" t="s">
        <v>254</v>
      </c>
    </row>
    <row r="786" spans="7:21" s="145" customFormat="1" hidden="1">
      <c r="G786" s="152"/>
      <c r="N786" s="114" t="s">
        <v>1445</v>
      </c>
      <c r="O786" s="118">
        <v>23.9</v>
      </c>
      <c r="P786" s="118">
        <v>0</v>
      </c>
      <c r="Q786" s="119">
        <f t="shared" si="12"/>
        <v>6.2</v>
      </c>
      <c r="R786" s="122" t="s">
        <v>56</v>
      </c>
      <c r="S786" s="121" t="s">
        <v>4051</v>
      </c>
      <c r="T786" s="122">
        <v>6.2</v>
      </c>
      <c r="U786" s="122" t="s">
        <v>719</v>
      </c>
    </row>
    <row r="787" spans="7:21" s="145" customFormat="1" hidden="1">
      <c r="G787" s="152"/>
      <c r="N787" s="114" t="s">
        <v>1446</v>
      </c>
      <c r="O787" s="118">
        <v>21.3</v>
      </c>
      <c r="P787" s="118">
        <v>0</v>
      </c>
      <c r="Q787" s="119">
        <f t="shared" si="12"/>
        <v>6.2</v>
      </c>
      <c r="R787" s="122" t="s">
        <v>841</v>
      </c>
      <c r="S787" s="121" t="s">
        <v>4220</v>
      </c>
      <c r="T787" s="122">
        <v>6.2</v>
      </c>
      <c r="U787" s="122" t="s">
        <v>719</v>
      </c>
    </row>
    <row r="788" spans="7:21" s="145" customFormat="1" hidden="1">
      <c r="G788" s="152"/>
      <c r="N788" s="114" t="s">
        <v>1319</v>
      </c>
      <c r="O788" s="118">
        <v>24.6</v>
      </c>
      <c r="P788" s="118">
        <v>0</v>
      </c>
      <c r="Q788" s="119">
        <f t="shared" si="12"/>
        <v>6.3</v>
      </c>
      <c r="R788" s="122" t="s">
        <v>424</v>
      </c>
      <c r="S788" s="121" t="s">
        <v>3960</v>
      </c>
      <c r="T788" s="122">
        <v>6.3</v>
      </c>
      <c r="U788" s="122" t="s">
        <v>234</v>
      </c>
    </row>
    <row r="789" spans="7:21" s="145" customFormat="1" hidden="1">
      <c r="G789" s="152"/>
      <c r="N789" s="114" t="s">
        <v>1320</v>
      </c>
      <c r="O789" s="118">
        <v>23.5</v>
      </c>
      <c r="P789" s="118">
        <v>0</v>
      </c>
      <c r="Q789" s="119">
        <f t="shared" si="12"/>
        <v>4.5199999999999996</v>
      </c>
      <c r="R789" s="122" t="s">
        <v>476</v>
      </c>
      <c r="S789" s="121" t="s">
        <v>4119</v>
      </c>
      <c r="T789" s="122">
        <v>4.5199999999999996</v>
      </c>
      <c r="U789" s="122" t="s">
        <v>2460</v>
      </c>
    </row>
    <row r="790" spans="7:21" s="145" customFormat="1" hidden="1">
      <c r="G790" s="152"/>
      <c r="N790" s="114" t="s">
        <v>1321</v>
      </c>
      <c r="O790" s="118">
        <v>20.9</v>
      </c>
      <c r="P790" s="120" t="s">
        <v>30</v>
      </c>
      <c r="Q790" s="119">
        <f t="shared" si="12"/>
        <v>5.98</v>
      </c>
      <c r="R790" s="120" t="s">
        <v>213</v>
      </c>
      <c r="S790" s="121" t="s">
        <v>4461</v>
      </c>
      <c r="T790" s="122">
        <v>5.98</v>
      </c>
      <c r="U790" s="122" t="s">
        <v>728</v>
      </c>
    </row>
    <row r="791" spans="7:21" s="145" customFormat="1" hidden="1">
      <c r="G791" s="152"/>
      <c r="N791" s="114" t="s">
        <v>1206</v>
      </c>
      <c r="O791" s="118">
        <v>18.2</v>
      </c>
      <c r="P791" s="120" t="s">
        <v>30</v>
      </c>
      <c r="Q791" s="119">
        <f t="shared" si="12"/>
        <v>5.26</v>
      </c>
      <c r="R791" s="120" t="s">
        <v>213</v>
      </c>
      <c r="S791" s="121" t="s">
        <v>4555</v>
      </c>
      <c r="T791" s="122">
        <v>5.26</v>
      </c>
      <c r="U791" s="122" t="s">
        <v>338</v>
      </c>
    </row>
    <row r="792" spans="7:21" s="145" customFormat="1" hidden="1">
      <c r="G792" s="152"/>
      <c r="N792" s="114" t="s">
        <v>1078</v>
      </c>
      <c r="O792" s="118">
        <v>17.5</v>
      </c>
      <c r="P792" s="118">
        <v>0</v>
      </c>
      <c r="Q792" s="119">
        <f t="shared" si="12"/>
        <v>5.69</v>
      </c>
      <c r="R792" s="122" t="s">
        <v>940</v>
      </c>
      <c r="S792" s="121" t="s">
        <v>4419</v>
      </c>
      <c r="T792" s="122">
        <v>5.69</v>
      </c>
      <c r="U792" s="122" t="s">
        <v>2172</v>
      </c>
    </row>
    <row r="793" spans="7:21" s="145" customFormat="1" hidden="1">
      <c r="G793" s="152"/>
      <c r="N793" s="114" t="s">
        <v>952</v>
      </c>
      <c r="O793" s="118">
        <v>18.3</v>
      </c>
      <c r="P793" s="118">
        <v>0</v>
      </c>
      <c r="Q793" s="119">
        <f t="shared" si="12"/>
        <v>4.7300000000000004</v>
      </c>
      <c r="R793" s="122" t="s">
        <v>166</v>
      </c>
      <c r="S793" s="121" t="s">
        <v>4549</v>
      </c>
      <c r="T793" s="122">
        <v>4.7300000000000004</v>
      </c>
      <c r="U793" s="122" t="s">
        <v>384</v>
      </c>
    </row>
    <row r="794" spans="7:21" s="145" customFormat="1" hidden="1">
      <c r="G794" s="152"/>
      <c r="N794" s="114" t="s">
        <v>953</v>
      </c>
      <c r="O794" s="118">
        <v>22.8</v>
      </c>
      <c r="P794" s="118">
        <v>0</v>
      </c>
      <c r="Q794" s="119">
        <f t="shared" si="12"/>
        <v>4.8</v>
      </c>
      <c r="R794" s="122" t="s">
        <v>954</v>
      </c>
      <c r="S794" s="121" t="s">
        <v>4119</v>
      </c>
      <c r="T794" s="122">
        <v>4.8</v>
      </c>
      <c r="U794" s="122" t="s">
        <v>2992</v>
      </c>
    </row>
    <row r="795" spans="7:21" s="145" customFormat="1" hidden="1">
      <c r="G795" s="152"/>
      <c r="N795" s="114" t="s">
        <v>955</v>
      </c>
      <c r="O795" s="118">
        <v>19.899999999999999</v>
      </c>
      <c r="P795" s="118">
        <v>0</v>
      </c>
      <c r="Q795" s="119">
        <f t="shared" si="12"/>
        <v>3.83</v>
      </c>
      <c r="R795" s="122" t="s">
        <v>956</v>
      </c>
      <c r="S795" s="121" t="s">
        <v>3782</v>
      </c>
      <c r="T795" s="122">
        <v>3.83</v>
      </c>
      <c r="U795" s="122" t="s">
        <v>369</v>
      </c>
    </row>
    <row r="796" spans="7:21" s="145" customFormat="1" hidden="1">
      <c r="G796" s="152"/>
      <c r="N796" s="114" t="s">
        <v>1085</v>
      </c>
      <c r="O796" s="118">
        <v>12.3</v>
      </c>
      <c r="P796" s="118">
        <v>19.7</v>
      </c>
      <c r="Q796" s="119">
        <f t="shared" si="12"/>
        <v>3.87</v>
      </c>
      <c r="R796" s="122" t="s">
        <v>1086</v>
      </c>
      <c r="S796" s="121" t="s">
        <v>4543</v>
      </c>
      <c r="T796" s="122">
        <v>3.87</v>
      </c>
      <c r="U796" s="122" t="s">
        <v>4358</v>
      </c>
    </row>
    <row r="797" spans="7:21" s="145" customFormat="1" hidden="1">
      <c r="G797" s="152"/>
      <c r="N797" s="114" t="s">
        <v>1088</v>
      </c>
      <c r="O797" s="118">
        <v>16.8</v>
      </c>
      <c r="P797" s="118">
        <v>10.7</v>
      </c>
      <c r="Q797" s="119">
        <f t="shared" si="12"/>
        <v>4.68</v>
      </c>
      <c r="R797" s="122" t="s">
        <v>1089</v>
      </c>
      <c r="S797" s="121" t="s">
        <v>4391</v>
      </c>
      <c r="T797" s="122">
        <v>4.68</v>
      </c>
      <c r="U797" s="122" t="s">
        <v>1684</v>
      </c>
    </row>
    <row r="798" spans="7:21" s="145" customFormat="1" hidden="1">
      <c r="G798" s="152"/>
      <c r="N798" s="114" t="s">
        <v>1211</v>
      </c>
      <c r="O798" s="118">
        <v>12.6</v>
      </c>
      <c r="P798" s="118">
        <v>19.5</v>
      </c>
      <c r="Q798" s="119">
        <f t="shared" si="12"/>
        <v>3</v>
      </c>
      <c r="R798" s="122" t="s">
        <v>569</v>
      </c>
      <c r="S798" s="121" t="s">
        <v>4201</v>
      </c>
      <c r="T798" s="122">
        <v>3</v>
      </c>
      <c r="U798" s="122" t="s">
        <v>666</v>
      </c>
    </row>
    <row r="799" spans="7:21" s="145" customFormat="1" hidden="1">
      <c r="G799" s="152"/>
      <c r="N799" s="114" t="s">
        <v>1335</v>
      </c>
      <c r="O799" s="118">
        <v>16.8</v>
      </c>
      <c r="P799" s="118">
        <v>19.5</v>
      </c>
      <c r="Q799" s="119">
        <f t="shared" si="12"/>
        <v>2</v>
      </c>
      <c r="R799" s="122" t="s">
        <v>1336</v>
      </c>
      <c r="S799" s="121" t="s">
        <v>4391</v>
      </c>
      <c r="T799" s="122">
        <v>2</v>
      </c>
      <c r="U799" s="122" t="s">
        <v>221</v>
      </c>
    </row>
    <row r="800" spans="7:21" s="145" customFormat="1" hidden="1">
      <c r="G800" s="152"/>
      <c r="N800" s="114" t="s">
        <v>1337</v>
      </c>
      <c r="O800" s="118">
        <v>16.8</v>
      </c>
      <c r="P800" s="118">
        <v>10.7</v>
      </c>
      <c r="Q800" s="119">
        <f t="shared" si="12"/>
        <v>5.7</v>
      </c>
      <c r="R800" s="122" t="s">
        <v>1338</v>
      </c>
      <c r="S800" s="121" t="s">
        <v>4391</v>
      </c>
      <c r="T800" s="122">
        <v>5.7</v>
      </c>
      <c r="U800" s="122" t="s">
        <v>377</v>
      </c>
    </row>
    <row r="801" spans="7:21" s="145" customFormat="1" hidden="1">
      <c r="G801" s="152"/>
      <c r="N801" s="114" t="s">
        <v>1339</v>
      </c>
      <c r="O801" s="118">
        <v>13.7</v>
      </c>
      <c r="P801" s="118">
        <v>19.8</v>
      </c>
      <c r="Q801" s="119">
        <f t="shared" si="12"/>
        <v>4.92</v>
      </c>
      <c r="R801" s="122" t="s">
        <v>1340</v>
      </c>
      <c r="S801" s="121" t="s">
        <v>4151</v>
      </c>
      <c r="T801" s="122">
        <v>4.92</v>
      </c>
      <c r="U801" s="122" t="s">
        <v>2507</v>
      </c>
    </row>
    <row r="802" spans="7:21" s="145" customFormat="1" hidden="1">
      <c r="G802" s="152"/>
      <c r="N802" s="114" t="s">
        <v>1217</v>
      </c>
      <c r="O802" s="118">
        <v>0.1</v>
      </c>
      <c r="P802" s="118">
        <v>2.4</v>
      </c>
      <c r="Q802" s="119">
        <f t="shared" si="12"/>
        <v>5.56</v>
      </c>
      <c r="R802" s="122" t="s">
        <v>418</v>
      </c>
      <c r="S802" s="121" t="s">
        <v>4392</v>
      </c>
      <c r="T802" s="122">
        <v>5.56</v>
      </c>
      <c r="U802" s="122" t="s">
        <v>595</v>
      </c>
    </row>
    <row r="803" spans="7:21" s="145" customFormat="1" hidden="1">
      <c r="G803" s="152"/>
      <c r="N803" s="114" t="s">
        <v>1218</v>
      </c>
      <c r="O803" s="118">
        <v>2</v>
      </c>
      <c r="P803" s="118">
        <v>3.2</v>
      </c>
      <c r="Q803" s="119">
        <f t="shared" si="12"/>
        <v>4.87</v>
      </c>
      <c r="R803" s="122" t="s">
        <v>459</v>
      </c>
      <c r="S803" s="121" t="s">
        <v>4554</v>
      </c>
      <c r="T803" s="122">
        <v>4.87</v>
      </c>
      <c r="U803" s="122" t="s">
        <v>452</v>
      </c>
    </row>
    <row r="804" spans="7:21" s="145" customFormat="1" hidden="1">
      <c r="G804" s="152"/>
      <c r="N804" s="114" t="s">
        <v>1344</v>
      </c>
      <c r="O804" s="118">
        <v>0.2</v>
      </c>
      <c r="P804" s="118">
        <v>0.3</v>
      </c>
      <c r="Q804" s="119">
        <f t="shared" si="12"/>
        <v>3.21</v>
      </c>
      <c r="R804" s="120" t="s">
        <v>30</v>
      </c>
      <c r="S804" s="121" t="s">
        <v>4539</v>
      </c>
      <c r="T804" s="122">
        <v>3.21</v>
      </c>
      <c r="U804" s="122" t="s">
        <v>1820</v>
      </c>
    </row>
    <row r="805" spans="7:21" s="145" customFormat="1" hidden="1">
      <c r="G805" s="152"/>
      <c r="N805" s="114" t="s">
        <v>1216</v>
      </c>
      <c r="O805" s="118">
        <v>0.6</v>
      </c>
      <c r="P805" s="118">
        <v>0.7</v>
      </c>
      <c r="Q805" s="119">
        <f t="shared" si="12"/>
        <v>5.45</v>
      </c>
      <c r="R805" s="122" t="s">
        <v>166</v>
      </c>
      <c r="S805" s="121" t="s">
        <v>4464</v>
      </c>
      <c r="T805" s="122">
        <v>5.45</v>
      </c>
      <c r="U805" s="122" t="s">
        <v>1756</v>
      </c>
    </row>
    <row r="806" spans="7:21" s="145" customFormat="1" hidden="1">
      <c r="G806" s="152"/>
      <c r="N806" s="114" t="s">
        <v>1219</v>
      </c>
      <c r="O806" s="118">
        <v>0.4</v>
      </c>
      <c r="P806" s="118">
        <v>0.3</v>
      </c>
      <c r="Q806" s="119">
        <f t="shared" si="12"/>
        <v>4.5</v>
      </c>
      <c r="R806" s="122" t="s">
        <v>466</v>
      </c>
      <c r="S806" s="121" t="s">
        <v>4376</v>
      </c>
      <c r="T806" s="122">
        <v>4.5</v>
      </c>
      <c r="U806" s="122" t="s">
        <v>548</v>
      </c>
    </row>
    <row r="807" spans="7:21" s="145" customFormat="1" hidden="1">
      <c r="G807" s="152"/>
      <c r="N807" s="114" t="s">
        <v>1220</v>
      </c>
      <c r="O807" s="118">
        <v>0.5</v>
      </c>
      <c r="P807" s="118">
        <v>0.5</v>
      </c>
      <c r="Q807" s="119">
        <f t="shared" si="12"/>
        <v>4.72</v>
      </c>
      <c r="R807" s="122" t="s">
        <v>213</v>
      </c>
      <c r="S807" s="121" t="s">
        <v>4464</v>
      </c>
      <c r="T807" s="122">
        <v>4.72</v>
      </c>
      <c r="U807" s="122" t="s">
        <v>2472</v>
      </c>
    </row>
    <row r="808" spans="7:21" s="145" customFormat="1" hidden="1">
      <c r="G808" s="152"/>
      <c r="N808" s="114" t="s">
        <v>1221</v>
      </c>
      <c r="O808" s="118">
        <v>0.2</v>
      </c>
      <c r="P808" s="118">
        <v>0.3</v>
      </c>
      <c r="Q808" s="119">
        <f t="shared" si="12"/>
        <v>5.8</v>
      </c>
      <c r="R808" s="120" t="s">
        <v>30</v>
      </c>
      <c r="S808" s="121" t="s">
        <v>4539</v>
      </c>
      <c r="T808" s="122">
        <v>5.8</v>
      </c>
      <c r="U808" s="122" t="s">
        <v>728</v>
      </c>
    </row>
    <row r="809" spans="7:21" s="145" customFormat="1" hidden="1">
      <c r="G809" s="152"/>
      <c r="N809" s="114" t="s">
        <v>1222</v>
      </c>
      <c r="O809" s="118">
        <v>0.2</v>
      </c>
      <c r="P809" s="118">
        <v>0.3</v>
      </c>
      <c r="Q809" s="119">
        <f t="shared" si="12"/>
        <v>5.8</v>
      </c>
      <c r="R809" s="120" t="s">
        <v>30</v>
      </c>
      <c r="S809" s="121" t="s">
        <v>4539</v>
      </c>
      <c r="T809" s="122">
        <v>5.8</v>
      </c>
      <c r="U809" s="122" t="s">
        <v>728</v>
      </c>
    </row>
    <row r="810" spans="7:21" s="145" customFormat="1" hidden="1">
      <c r="G810" s="152"/>
      <c r="N810" s="114" t="s">
        <v>1223</v>
      </c>
      <c r="O810" s="118">
        <v>0</v>
      </c>
      <c r="P810" s="120" t="s">
        <v>30</v>
      </c>
      <c r="Q810" s="119">
        <f t="shared" si="12"/>
        <v>5.6</v>
      </c>
      <c r="R810" s="122" t="s">
        <v>418</v>
      </c>
      <c r="S810" s="120" t="s">
        <v>30</v>
      </c>
      <c r="T810" s="122">
        <v>5.6</v>
      </c>
      <c r="U810" s="122" t="s">
        <v>377</v>
      </c>
    </row>
    <row r="811" spans="7:21" s="145" customFormat="1" hidden="1">
      <c r="G811" s="152"/>
      <c r="N811" s="114" t="s">
        <v>1353</v>
      </c>
      <c r="O811" s="118">
        <v>0.6</v>
      </c>
      <c r="P811" s="118">
        <v>0.7</v>
      </c>
      <c r="Q811" s="119">
        <f t="shared" si="12"/>
        <v>5.6</v>
      </c>
      <c r="R811" s="122" t="s">
        <v>166</v>
      </c>
      <c r="S811" s="121" t="s">
        <v>4464</v>
      </c>
      <c r="T811" s="122">
        <v>5.6</v>
      </c>
      <c r="U811" s="122" t="s">
        <v>377</v>
      </c>
    </row>
    <row r="812" spans="7:21" s="145" customFormat="1" hidden="1">
      <c r="G812" s="152"/>
      <c r="N812" s="114" t="s">
        <v>1354</v>
      </c>
      <c r="O812" s="118">
        <v>0.5</v>
      </c>
      <c r="P812" s="118">
        <v>0.6</v>
      </c>
      <c r="Q812" s="119">
        <f t="shared" si="12"/>
        <v>4.49</v>
      </c>
      <c r="R812" s="122" t="s">
        <v>213</v>
      </c>
      <c r="S812" s="121" t="s">
        <v>3776</v>
      </c>
      <c r="T812" s="122">
        <v>4.49</v>
      </c>
      <c r="U812" s="122" t="s">
        <v>548</v>
      </c>
    </row>
    <row r="813" spans="7:21" s="145" customFormat="1" hidden="1">
      <c r="G813" s="152"/>
      <c r="N813" s="114" t="s">
        <v>1355</v>
      </c>
      <c r="O813" s="118">
        <v>0.4</v>
      </c>
      <c r="P813" s="118">
        <v>2.7</v>
      </c>
      <c r="Q813" s="119">
        <f t="shared" si="12"/>
        <v>4.43</v>
      </c>
      <c r="R813" s="122" t="s">
        <v>1356</v>
      </c>
      <c r="S813" s="121" t="s">
        <v>3728</v>
      </c>
      <c r="T813" s="122">
        <v>4.43</v>
      </c>
      <c r="U813" s="122" t="s">
        <v>1135</v>
      </c>
    </row>
    <row r="814" spans="7:21" s="145" customFormat="1" hidden="1">
      <c r="G814" s="152"/>
      <c r="N814" s="114" t="s">
        <v>1226</v>
      </c>
      <c r="O814" s="118">
        <v>14.6</v>
      </c>
      <c r="P814" s="118">
        <v>4.5</v>
      </c>
      <c r="Q814" s="119">
        <f t="shared" si="12"/>
        <v>4.05</v>
      </c>
      <c r="R814" s="120" t="s">
        <v>30</v>
      </c>
      <c r="S814" s="121" t="s">
        <v>4419</v>
      </c>
      <c r="T814" s="122">
        <v>4.05</v>
      </c>
      <c r="U814" s="122" t="s">
        <v>217</v>
      </c>
    </row>
    <row r="815" spans="7:21" s="145" customFormat="1" hidden="1">
      <c r="G815" s="152"/>
      <c r="N815" s="114" t="s">
        <v>1227</v>
      </c>
      <c r="O815" s="118">
        <v>2.1</v>
      </c>
      <c r="P815" s="118">
        <v>57.3</v>
      </c>
      <c r="Q815" s="119">
        <f t="shared" si="12"/>
        <v>4.47</v>
      </c>
      <c r="R815" s="122" t="s">
        <v>1358</v>
      </c>
      <c r="S815" s="121" t="s">
        <v>4444</v>
      </c>
      <c r="T815" s="122">
        <v>4.47</v>
      </c>
      <c r="U815" s="122" t="s">
        <v>944</v>
      </c>
    </row>
    <row r="816" spans="7:21" s="145" customFormat="1" hidden="1">
      <c r="G816" s="152"/>
      <c r="N816" s="114" t="s">
        <v>1359</v>
      </c>
      <c r="O816" s="120" t="s">
        <v>30</v>
      </c>
      <c r="P816" s="118">
        <v>10.9</v>
      </c>
      <c r="Q816" s="119">
        <f t="shared" si="12"/>
        <v>5.7</v>
      </c>
      <c r="R816" s="122" t="s">
        <v>418</v>
      </c>
      <c r="S816" s="121" t="s">
        <v>3777</v>
      </c>
      <c r="T816" s="122">
        <v>5.7</v>
      </c>
      <c r="U816" s="122" t="s">
        <v>3879</v>
      </c>
    </row>
    <row r="817" spans="7:21" s="145" customFormat="1" hidden="1">
      <c r="G817" s="152"/>
      <c r="N817" s="114" t="s">
        <v>1360</v>
      </c>
      <c r="O817" s="120" t="s">
        <v>30</v>
      </c>
      <c r="P817" s="120" t="s">
        <v>30</v>
      </c>
      <c r="Q817" s="119">
        <f t="shared" si="12"/>
        <v>4.63</v>
      </c>
      <c r="R817" s="122" t="s">
        <v>418</v>
      </c>
      <c r="S817" s="121" t="s">
        <v>4445</v>
      </c>
      <c r="T817" s="122">
        <v>4.63</v>
      </c>
      <c r="U817" s="122" t="s">
        <v>670</v>
      </c>
    </row>
    <row r="818" spans="7:21" s="145" customFormat="1" hidden="1">
      <c r="G818" s="152"/>
      <c r="N818" s="114" t="s">
        <v>1361</v>
      </c>
      <c r="O818" s="118">
        <v>1.7</v>
      </c>
      <c r="P818" s="118">
        <v>1.2</v>
      </c>
      <c r="Q818" s="119">
        <f t="shared" si="12"/>
        <v>4.5599999999999996</v>
      </c>
      <c r="R818" s="122" t="s">
        <v>166</v>
      </c>
      <c r="S818" s="121" t="s">
        <v>4296</v>
      </c>
      <c r="T818" s="122">
        <v>4.5599999999999996</v>
      </c>
      <c r="U818" s="122" t="s">
        <v>3814</v>
      </c>
    </row>
    <row r="819" spans="7:21" s="145" customFormat="1" hidden="1">
      <c r="G819" s="152"/>
      <c r="N819" s="114" t="s">
        <v>1491</v>
      </c>
      <c r="O819" s="118">
        <v>0.8</v>
      </c>
      <c r="P819" s="118">
        <v>6</v>
      </c>
      <c r="Q819" s="119">
        <f t="shared" si="12"/>
        <v>4.4000000000000004</v>
      </c>
      <c r="R819" s="122" t="s">
        <v>1492</v>
      </c>
      <c r="S819" s="121" t="s">
        <v>22</v>
      </c>
      <c r="T819" s="122">
        <v>4.4000000000000004</v>
      </c>
      <c r="U819" s="122" t="s">
        <v>569</v>
      </c>
    </row>
    <row r="820" spans="7:21" s="145" customFormat="1" hidden="1">
      <c r="G820" s="152"/>
      <c r="N820" s="114" t="s">
        <v>1493</v>
      </c>
      <c r="O820" s="118">
        <v>0.9</v>
      </c>
      <c r="P820" s="118">
        <v>6.5</v>
      </c>
      <c r="Q820" s="119">
        <f t="shared" si="12"/>
        <v>3.98</v>
      </c>
      <c r="R820" s="122" t="s">
        <v>873</v>
      </c>
      <c r="S820" s="121" t="s">
        <v>4446</v>
      </c>
      <c r="T820" s="122">
        <v>3.98</v>
      </c>
      <c r="U820" s="122" t="s">
        <v>1732</v>
      </c>
    </row>
    <row r="821" spans="7:21" s="145" customFormat="1" hidden="1">
      <c r="G821" s="152"/>
      <c r="N821" s="114" t="s">
        <v>1365</v>
      </c>
      <c r="O821" s="118">
        <v>24.4</v>
      </c>
      <c r="P821" s="118">
        <v>0</v>
      </c>
      <c r="Q821" s="119">
        <f t="shared" si="12"/>
        <v>5.2</v>
      </c>
      <c r="R821" s="122" t="s">
        <v>799</v>
      </c>
      <c r="S821" s="121" t="s">
        <v>4447</v>
      </c>
      <c r="T821" s="122">
        <v>5.2</v>
      </c>
      <c r="U821" s="122" t="s">
        <v>1146</v>
      </c>
    </row>
    <row r="822" spans="7:21" s="145" customFormat="1" hidden="1">
      <c r="G822" s="152"/>
      <c r="N822" s="114" t="s">
        <v>1366</v>
      </c>
      <c r="O822" s="118">
        <v>27.2</v>
      </c>
      <c r="P822" s="118">
        <v>0</v>
      </c>
      <c r="Q822" s="119">
        <f t="shared" si="12"/>
        <v>4.5</v>
      </c>
      <c r="R822" s="122" t="s">
        <v>690</v>
      </c>
      <c r="S822" s="121" t="s">
        <v>3910</v>
      </c>
      <c r="T822" s="122">
        <v>4.5</v>
      </c>
      <c r="U822" s="122" t="s">
        <v>332</v>
      </c>
    </row>
    <row r="823" spans="7:21" s="145" customFormat="1" hidden="1">
      <c r="G823" s="152"/>
      <c r="N823" s="114" t="s">
        <v>1367</v>
      </c>
      <c r="O823" s="118">
        <v>25</v>
      </c>
      <c r="P823" s="118">
        <v>0</v>
      </c>
      <c r="Q823" s="119">
        <f t="shared" si="12"/>
        <v>5</v>
      </c>
      <c r="R823" s="122" t="s">
        <v>799</v>
      </c>
      <c r="S823" s="121" t="s">
        <v>3894</v>
      </c>
      <c r="T823" s="122">
        <v>5</v>
      </c>
      <c r="U823" s="122" t="s">
        <v>338</v>
      </c>
    </row>
    <row r="824" spans="7:21" s="145" customFormat="1" hidden="1">
      <c r="G824" s="152"/>
      <c r="N824" s="114" t="s">
        <v>1368</v>
      </c>
      <c r="O824" s="118">
        <v>18</v>
      </c>
      <c r="P824" s="118">
        <v>0</v>
      </c>
      <c r="Q824" s="119">
        <f t="shared" si="12"/>
        <v>5.6</v>
      </c>
      <c r="R824" s="122" t="s">
        <v>343</v>
      </c>
      <c r="S824" s="121" t="s">
        <v>3995</v>
      </c>
      <c r="T824" s="122">
        <v>5.6</v>
      </c>
      <c r="U824" s="122" t="s">
        <v>141</v>
      </c>
    </row>
    <row r="825" spans="7:21" s="145" customFormat="1" hidden="1">
      <c r="G825" s="152"/>
      <c r="N825" s="114" t="s">
        <v>1369</v>
      </c>
      <c r="O825" s="118">
        <v>23</v>
      </c>
      <c r="P825" s="118">
        <v>0</v>
      </c>
      <c r="Q825" s="119">
        <f t="shared" si="12"/>
        <v>5.7</v>
      </c>
      <c r="R825" s="122" t="s">
        <v>690</v>
      </c>
      <c r="S825" s="121" t="s">
        <v>3910</v>
      </c>
      <c r="T825" s="122">
        <v>5.7</v>
      </c>
      <c r="U825" s="122" t="s">
        <v>728</v>
      </c>
    </row>
    <row r="826" spans="7:21" s="145" customFormat="1" hidden="1">
      <c r="G826" s="152"/>
      <c r="N826" s="114" t="s">
        <v>1370</v>
      </c>
      <c r="O826" s="118">
        <v>20.9</v>
      </c>
      <c r="P826" s="118">
        <v>0</v>
      </c>
      <c r="Q826" s="119">
        <f t="shared" si="12"/>
        <v>6.11</v>
      </c>
      <c r="R826" s="122" t="s">
        <v>424</v>
      </c>
      <c r="S826" s="121" t="s">
        <v>3898</v>
      </c>
      <c r="T826" s="122">
        <v>6.11</v>
      </c>
      <c r="U826" s="122" t="s">
        <v>628</v>
      </c>
    </row>
    <row r="827" spans="7:21" s="145" customFormat="1" hidden="1">
      <c r="G827" s="152"/>
      <c r="N827" s="114" t="s">
        <v>1500</v>
      </c>
      <c r="O827" s="118">
        <v>15.6</v>
      </c>
      <c r="P827" s="118">
        <v>64.8</v>
      </c>
      <c r="Q827" s="119">
        <f t="shared" si="12"/>
        <v>2.75</v>
      </c>
      <c r="R827" s="122" t="s">
        <v>397</v>
      </c>
      <c r="S827" s="121" t="s">
        <v>4059</v>
      </c>
      <c r="T827" s="122">
        <v>2.75</v>
      </c>
      <c r="U827" s="122" t="s">
        <v>3375</v>
      </c>
    </row>
    <row r="828" spans="7:21" s="145" customFormat="1" hidden="1">
      <c r="G828" s="152"/>
      <c r="N828" s="114" t="s">
        <v>1501</v>
      </c>
      <c r="O828" s="118">
        <v>16.100000000000001</v>
      </c>
      <c r="P828" s="118">
        <v>62.5</v>
      </c>
      <c r="Q828" s="119">
        <f t="shared" si="12"/>
        <v>5.73</v>
      </c>
      <c r="R828" s="122" t="s">
        <v>1502</v>
      </c>
      <c r="S828" s="121" t="s">
        <v>4448</v>
      </c>
      <c r="T828" s="122">
        <v>5.73</v>
      </c>
      <c r="U828" s="122" t="s">
        <v>1798</v>
      </c>
    </row>
    <row r="829" spans="7:21" s="145" customFormat="1" hidden="1">
      <c r="G829" s="152"/>
      <c r="N829" s="114" t="s">
        <v>1503</v>
      </c>
      <c r="O829" s="118">
        <v>3.6</v>
      </c>
      <c r="P829" s="118">
        <v>13.9</v>
      </c>
      <c r="Q829" s="119">
        <f t="shared" si="12"/>
        <v>5.33</v>
      </c>
      <c r="R829" s="122" t="s">
        <v>42</v>
      </c>
      <c r="S829" s="121" t="s">
        <v>3967</v>
      </c>
      <c r="T829" s="122">
        <v>5.33</v>
      </c>
      <c r="U829" s="122" t="s">
        <v>543</v>
      </c>
    </row>
    <row r="830" spans="7:21" s="145" customFormat="1" hidden="1">
      <c r="G830" s="152"/>
      <c r="N830" s="114" t="s">
        <v>1504</v>
      </c>
      <c r="O830" s="118">
        <v>6.1</v>
      </c>
      <c r="P830" s="118">
        <v>17.8</v>
      </c>
      <c r="Q830" s="119">
        <f t="shared" si="12"/>
        <v>2.39</v>
      </c>
      <c r="R830" s="122" t="s">
        <v>1505</v>
      </c>
      <c r="S830" s="121" t="s">
        <v>4149</v>
      </c>
      <c r="T830" s="122">
        <v>2.39</v>
      </c>
      <c r="U830" s="122" t="s">
        <v>3931</v>
      </c>
    </row>
    <row r="831" spans="7:21" s="145" customFormat="1" hidden="1">
      <c r="G831" s="152"/>
      <c r="N831" s="114" t="s">
        <v>1506</v>
      </c>
      <c r="O831" s="118">
        <v>6.1</v>
      </c>
      <c r="P831" s="118">
        <v>17.899999999999999</v>
      </c>
      <c r="Q831" s="119">
        <f t="shared" si="12"/>
        <v>5.56</v>
      </c>
      <c r="R831" s="122" t="s">
        <v>1507</v>
      </c>
      <c r="S831" s="121" t="s">
        <v>3934</v>
      </c>
      <c r="T831" s="122">
        <v>5.56</v>
      </c>
      <c r="U831" s="122" t="s">
        <v>193</v>
      </c>
    </row>
    <row r="832" spans="7:21" s="145" customFormat="1" hidden="1">
      <c r="G832" s="152"/>
      <c r="N832" s="114" t="s">
        <v>1508</v>
      </c>
      <c r="O832" s="118">
        <v>3.5</v>
      </c>
      <c r="P832" s="118">
        <v>14.6</v>
      </c>
      <c r="Q832" s="119">
        <f t="shared" si="12"/>
        <v>4.5</v>
      </c>
      <c r="R832" s="122" t="s">
        <v>1123</v>
      </c>
      <c r="S832" s="121" t="s">
        <v>4119</v>
      </c>
      <c r="T832" s="122">
        <v>4.5</v>
      </c>
      <c r="U832" s="122" t="s">
        <v>670</v>
      </c>
    </row>
    <row r="833" spans="7:21" s="145" customFormat="1" hidden="1">
      <c r="G833" s="152"/>
      <c r="N833" s="114" t="s">
        <v>1380</v>
      </c>
      <c r="O833" s="118">
        <v>6.1</v>
      </c>
      <c r="P833" s="118">
        <v>17.7</v>
      </c>
      <c r="Q833" s="119">
        <f t="shared" si="12"/>
        <v>4.5</v>
      </c>
      <c r="R833" s="122" t="s">
        <v>1381</v>
      </c>
      <c r="S833" s="121" t="s">
        <v>4145</v>
      </c>
      <c r="T833" s="122">
        <v>4.5</v>
      </c>
      <c r="U833" s="122" t="s">
        <v>670</v>
      </c>
    </row>
    <row r="834" spans="7:21" s="145" customFormat="1" hidden="1">
      <c r="G834" s="152"/>
      <c r="N834" s="114" t="s">
        <v>1382</v>
      </c>
      <c r="O834" s="118">
        <v>2.4</v>
      </c>
      <c r="P834" s="118">
        <v>17.7</v>
      </c>
      <c r="Q834" s="119">
        <f t="shared" si="12"/>
        <v>4.8</v>
      </c>
      <c r="R834" s="122" t="s">
        <v>1383</v>
      </c>
      <c r="S834" s="121" t="s">
        <v>4323</v>
      </c>
      <c r="T834" s="122">
        <v>4.8</v>
      </c>
      <c r="U834" s="122" t="s">
        <v>283</v>
      </c>
    </row>
    <row r="835" spans="7:21" s="145" customFormat="1" hidden="1">
      <c r="G835" s="152"/>
      <c r="N835" s="114" t="s">
        <v>1384</v>
      </c>
      <c r="O835" s="118" t="s">
        <v>30</v>
      </c>
      <c r="P835" s="118">
        <v>0</v>
      </c>
      <c r="Q835" s="119">
        <f t="shared" si="12"/>
        <v>5.6</v>
      </c>
      <c r="R835" s="122" t="s">
        <v>1260</v>
      </c>
      <c r="S835" s="121" t="s">
        <v>4449</v>
      </c>
      <c r="T835" s="122">
        <v>5.6</v>
      </c>
      <c r="U835" s="122" t="s">
        <v>728</v>
      </c>
    </row>
    <row r="836" spans="7:21" s="145" customFormat="1" hidden="1">
      <c r="G836" s="152"/>
      <c r="N836" s="114" t="s">
        <v>1261</v>
      </c>
      <c r="O836" s="118">
        <v>11</v>
      </c>
      <c r="P836" s="118">
        <v>3.3</v>
      </c>
      <c r="Q836" s="119">
        <f t="shared" ref="Q836:Q899" si="13">SUM(T836:U836)</f>
        <v>5.6</v>
      </c>
      <c r="R836" s="122" t="s">
        <v>1262</v>
      </c>
      <c r="S836" s="121" t="s">
        <v>4559</v>
      </c>
      <c r="T836" s="122">
        <v>5.6</v>
      </c>
      <c r="U836" s="122" t="s">
        <v>728</v>
      </c>
    </row>
    <row r="837" spans="7:21" s="145" customFormat="1" hidden="1">
      <c r="G837" s="152"/>
      <c r="N837" s="114" t="s">
        <v>1015</v>
      </c>
      <c r="O837" s="118">
        <v>9</v>
      </c>
      <c r="P837" s="118">
        <v>2.7</v>
      </c>
      <c r="Q837" s="119">
        <f t="shared" si="13"/>
        <v>5.6</v>
      </c>
      <c r="R837" s="122" t="s">
        <v>1246</v>
      </c>
      <c r="S837" s="121" t="s">
        <v>4450</v>
      </c>
      <c r="T837" s="122">
        <v>5.6</v>
      </c>
      <c r="U837" s="122" t="s">
        <v>728</v>
      </c>
    </row>
    <row r="838" spans="7:21" s="145" customFormat="1" hidden="1">
      <c r="G838" s="152"/>
      <c r="N838" s="114" t="s">
        <v>1016</v>
      </c>
      <c r="O838" s="118">
        <v>21.8</v>
      </c>
      <c r="P838" s="118">
        <v>41.7</v>
      </c>
      <c r="Q838" s="119">
        <f t="shared" si="13"/>
        <v>5.93</v>
      </c>
      <c r="R838" s="120" t="s">
        <v>147</v>
      </c>
      <c r="S838" s="121" t="s">
        <v>3901</v>
      </c>
      <c r="T838" s="122">
        <v>5.93</v>
      </c>
      <c r="U838" s="122" t="s">
        <v>426</v>
      </c>
    </row>
    <row r="839" spans="7:21" s="145" customFormat="1" hidden="1">
      <c r="G839" s="152"/>
      <c r="N839" s="114" t="s">
        <v>1017</v>
      </c>
      <c r="O839" s="118">
        <v>2.1</v>
      </c>
      <c r="P839" s="118">
        <v>1.2</v>
      </c>
      <c r="Q839" s="119">
        <f t="shared" si="13"/>
        <v>4.08</v>
      </c>
      <c r="R839" s="120" t="s">
        <v>147</v>
      </c>
      <c r="S839" s="121" t="s">
        <v>4544</v>
      </c>
      <c r="T839" s="122">
        <v>4.08</v>
      </c>
      <c r="U839" s="122" t="s">
        <v>2549</v>
      </c>
    </row>
    <row r="840" spans="7:21" s="145" customFormat="1" hidden="1">
      <c r="G840" s="152"/>
      <c r="N840" s="114" t="s">
        <v>1018</v>
      </c>
      <c r="O840" s="118">
        <v>12.4</v>
      </c>
      <c r="P840" s="120" t="s">
        <v>147</v>
      </c>
      <c r="Q840" s="119">
        <f t="shared" si="13"/>
        <v>4.8499999999999996</v>
      </c>
      <c r="R840" s="122" t="s">
        <v>1019</v>
      </c>
      <c r="S840" s="120" t="s">
        <v>147</v>
      </c>
      <c r="T840" s="122">
        <v>4.8499999999999996</v>
      </c>
      <c r="U840" s="122" t="s">
        <v>1507</v>
      </c>
    </row>
    <row r="841" spans="7:21" s="145" customFormat="1" hidden="1">
      <c r="G841" s="152"/>
      <c r="N841" s="114" t="s">
        <v>1138</v>
      </c>
      <c r="O841" s="118">
        <v>5.8</v>
      </c>
      <c r="P841" s="118">
        <v>32.9</v>
      </c>
      <c r="Q841" s="119">
        <f t="shared" si="13"/>
        <v>3.42</v>
      </c>
      <c r="R841" s="122" t="s">
        <v>786</v>
      </c>
      <c r="S841" s="121" t="s">
        <v>4399</v>
      </c>
      <c r="T841" s="122">
        <v>3.42</v>
      </c>
      <c r="U841" s="122" t="s">
        <v>2147</v>
      </c>
    </row>
    <row r="842" spans="7:21" s="145" customFormat="1" hidden="1">
      <c r="G842" s="152"/>
      <c r="N842" s="114" t="s">
        <v>1139</v>
      </c>
      <c r="O842" s="118">
        <v>4.7</v>
      </c>
      <c r="P842" s="118">
        <v>8.9</v>
      </c>
      <c r="Q842" s="119">
        <f t="shared" si="13"/>
        <v>4.45</v>
      </c>
      <c r="R842" s="122" t="s">
        <v>745</v>
      </c>
      <c r="S842" s="121" t="s">
        <v>4000</v>
      </c>
      <c r="T842" s="122">
        <v>4.45</v>
      </c>
      <c r="U842" s="122" t="s">
        <v>1411</v>
      </c>
    </row>
    <row r="843" spans="7:21" s="145" customFormat="1" hidden="1">
      <c r="G843" s="152"/>
      <c r="N843" s="114" t="s">
        <v>1140</v>
      </c>
      <c r="O843" s="118">
        <v>6</v>
      </c>
      <c r="P843" s="118">
        <v>60.8</v>
      </c>
      <c r="Q843" s="119">
        <f t="shared" si="13"/>
        <v>3.11</v>
      </c>
      <c r="R843" s="122" t="s">
        <v>884</v>
      </c>
      <c r="S843" s="121" t="s">
        <v>4451</v>
      </c>
      <c r="T843" s="122">
        <v>3.11</v>
      </c>
      <c r="U843" s="122" t="s">
        <v>3660</v>
      </c>
    </row>
    <row r="844" spans="7:21" s="145" customFormat="1" hidden="1">
      <c r="G844" s="152"/>
      <c r="N844" s="114" t="s">
        <v>1272</v>
      </c>
      <c r="O844" s="118">
        <v>10.5</v>
      </c>
      <c r="P844" s="118">
        <v>12.3</v>
      </c>
      <c r="Q844" s="119">
        <f t="shared" si="13"/>
        <v>5.7</v>
      </c>
      <c r="R844" s="122" t="s">
        <v>910</v>
      </c>
      <c r="S844" s="121" t="s">
        <v>3908</v>
      </c>
      <c r="T844" s="122">
        <v>5.7</v>
      </c>
      <c r="U844" s="122" t="s">
        <v>719</v>
      </c>
    </row>
    <row r="845" spans="7:21" s="145" customFormat="1" hidden="1">
      <c r="G845" s="152"/>
      <c r="N845" s="114" t="s">
        <v>1273</v>
      </c>
      <c r="O845" s="118">
        <v>25.9</v>
      </c>
      <c r="P845" s="118">
        <v>1</v>
      </c>
      <c r="Q845" s="119">
        <f t="shared" si="13"/>
        <v>4.3</v>
      </c>
      <c r="R845" s="122" t="s">
        <v>315</v>
      </c>
      <c r="S845" s="121" t="s">
        <v>4262</v>
      </c>
      <c r="T845" s="122">
        <v>4.3</v>
      </c>
      <c r="U845" s="122" t="s">
        <v>332</v>
      </c>
    </row>
    <row r="846" spans="7:21" s="145" customFormat="1" hidden="1">
      <c r="G846" s="152"/>
      <c r="N846" s="114" t="s">
        <v>1274</v>
      </c>
      <c r="O846" s="118">
        <v>3.5</v>
      </c>
      <c r="P846" s="118">
        <v>39.6</v>
      </c>
      <c r="Q846" s="119">
        <f t="shared" si="13"/>
        <v>4.5999999999999996</v>
      </c>
      <c r="R846" s="122" t="s">
        <v>1275</v>
      </c>
      <c r="S846" s="121" t="s">
        <v>4264</v>
      </c>
      <c r="T846" s="122">
        <v>4.5999999999999996</v>
      </c>
      <c r="U846" s="122" t="s">
        <v>223</v>
      </c>
    </row>
    <row r="847" spans="7:21" s="145" customFormat="1" hidden="1">
      <c r="G847" s="152"/>
      <c r="N847" s="114" t="s">
        <v>1395</v>
      </c>
      <c r="O847" s="118">
        <v>6.7</v>
      </c>
      <c r="P847" s="118">
        <v>27.8</v>
      </c>
      <c r="Q847" s="119">
        <f t="shared" si="13"/>
        <v>5.7</v>
      </c>
      <c r="R847" s="122" t="s">
        <v>1396</v>
      </c>
      <c r="S847" s="121" t="s">
        <v>4399</v>
      </c>
      <c r="T847" s="122">
        <v>5.7</v>
      </c>
      <c r="U847" s="122" t="s">
        <v>719</v>
      </c>
    </row>
    <row r="848" spans="7:21" s="145" customFormat="1" hidden="1">
      <c r="G848" s="152"/>
      <c r="N848" s="114" t="s">
        <v>1397</v>
      </c>
      <c r="O848" s="118">
        <v>7</v>
      </c>
      <c r="P848" s="118">
        <v>24</v>
      </c>
      <c r="Q848" s="119">
        <f t="shared" si="13"/>
        <v>5.5</v>
      </c>
      <c r="R848" s="122" t="s">
        <v>1398</v>
      </c>
      <c r="S848" s="121" t="s">
        <v>4452</v>
      </c>
      <c r="T848" s="122">
        <v>5.5</v>
      </c>
      <c r="U848" s="122" t="s">
        <v>728</v>
      </c>
    </row>
    <row r="849" spans="7:21" s="145" customFormat="1" hidden="1">
      <c r="G849" s="152"/>
      <c r="N849" s="114" t="s">
        <v>1399</v>
      </c>
      <c r="O849" s="118">
        <v>9.4</v>
      </c>
      <c r="P849" s="118">
        <v>73.099999999999994</v>
      </c>
      <c r="Q849" s="119">
        <f t="shared" si="13"/>
        <v>2.33</v>
      </c>
      <c r="R849" s="114"/>
      <c r="S849" s="121" t="s">
        <v>4067</v>
      </c>
      <c r="T849" s="122">
        <v>2.33</v>
      </c>
      <c r="U849" s="122" t="s">
        <v>3742</v>
      </c>
    </row>
    <row r="850" spans="7:21" s="145" customFormat="1" hidden="1">
      <c r="G850" s="152"/>
      <c r="N850" s="114" t="s">
        <v>1400</v>
      </c>
      <c r="O850" s="118">
        <v>16.600000000000001</v>
      </c>
      <c r="P850" s="118">
        <v>3.5</v>
      </c>
      <c r="Q850" s="119">
        <f t="shared" si="13"/>
        <v>5.71</v>
      </c>
      <c r="R850" s="122" t="s">
        <v>1284</v>
      </c>
      <c r="S850" s="121" t="s">
        <v>4325</v>
      </c>
      <c r="T850" s="122">
        <v>5.71</v>
      </c>
      <c r="U850" s="122" t="s">
        <v>1615</v>
      </c>
    </row>
    <row r="851" spans="7:21" s="145" customFormat="1" hidden="1">
      <c r="G851" s="152"/>
      <c r="N851" s="114" t="s">
        <v>1285</v>
      </c>
      <c r="O851" s="118">
        <v>16.600000000000001</v>
      </c>
      <c r="P851" s="118">
        <v>4.2</v>
      </c>
      <c r="Q851" s="119">
        <f t="shared" si="13"/>
        <v>4.4000000000000004</v>
      </c>
      <c r="R851" s="122" t="s">
        <v>332</v>
      </c>
      <c r="S851" s="121" t="s">
        <v>3944</v>
      </c>
      <c r="T851" s="122">
        <v>4.4000000000000004</v>
      </c>
      <c r="U851" s="122" t="s">
        <v>50</v>
      </c>
    </row>
    <row r="852" spans="7:21" s="145" customFormat="1" hidden="1">
      <c r="G852" s="152"/>
      <c r="N852" s="114" t="s">
        <v>1405</v>
      </c>
      <c r="O852" s="118">
        <v>2</v>
      </c>
      <c r="P852" s="118">
        <v>2</v>
      </c>
      <c r="Q852" s="119">
        <f t="shared" si="13"/>
        <v>4.08</v>
      </c>
      <c r="R852" s="122" t="s">
        <v>166</v>
      </c>
      <c r="S852" s="121" t="s">
        <v>4296</v>
      </c>
      <c r="T852" s="122">
        <v>4.08</v>
      </c>
      <c r="U852" s="122" t="s">
        <v>2374</v>
      </c>
    </row>
    <row r="853" spans="7:21" s="145" customFormat="1" hidden="1">
      <c r="G853" s="152"/>
      <c r="N853" s="114" t="s">
        <v>1406</v>
      </c>
      <c r="O853" s="118">
        <v>25.6</v>
      </c>
      <c r="P853" s="118">
        <v>25.5</v>
      </c>
      <c r="Q853" s="119">
        <f t="shared" si="13"/>
        <v>3.57</v>
      </c>
      <c r="R853" s="120" t="s">
        <v>661</v>
      </c>
      <c r="S853" s="121" t="s">
        <v>4453</v>
      </c>
      <c r="T853" s="122">
        <v>3.57</v>
      </c>
      <c r="U853" s="122" t="s">
        <v>668</v>
      </c>
    </row>
    <row r="854" spans="7:21" s="145" customFormat="1" hidden="1">
      <c r="G854" s="152"/>
      <c r="N854" s="114" t="s">
        <v>1288</v>
      </c>
      <c r="O854" s="118">
        <v>2.6</v>
      </c>
      <c r="P854" s="118">
        <v>2.6</v>
      </c>
      <c r="Q854" s="119">
        <f t="shared" si="13"/>
        <v>2.29</v>
      </c>
      <c r="R854" s="122" t="s">
        <v>403</v>
      </c>
      <c r="S854" s="121" t="s">
        <v>4226</v>
      </c>
      <c r="T854" s="122">
        <v>2.29</v>
      </c>
      <c r="U854" s="122" t="s">
        <v>1209</v>
      </c>
    </row>
    <row r="855" spans="7:21" s="145" customFormat="1" hidden="1">
      <c r="G855" s="152"/>
      <c r="N855" s="114" t="s">
        <v>1289</v>
      </c>
      <c r="O855" s="118">
        <v>2.6</v>
      </c>
      <c r="P855" s="118">
        <v>2.6</v>
      </c>
      <c r="Q855" s="119">
        <f t="shared" si="13"/>
        <v>2.37</v>
      </c>
      <c r="R855" s="122" t="s">
        <v>719</v>
      </c>
      <c r="S855" s="121" t="s">
        <v>4226</v>
      </c>
      <c r="T855" s="122">
        <v>2.37</v>
      </c>
      <c r="U855" s="122" t="s">
        <v>758</v>
      </c>
    </row>
    <row r="856" spans="7:21" s="145" customFormat="1" hidden="1">
      <c r="G856" s="152"/>
      <c r="N856" s="114" t="s">
        <v>1290</v>
      </c>
      <c r="O856" s="118">
        <v>2.6</v>
      </c>
      <c r="P856" s="118">
        <v>2.6</v>
      </c>
      <c r="Q856" s="119">
        <f t="shared" si="13"/>
        <v>5.35</v>
      </c>
      <c r="R856" s="122" t="s">
        <v>628</v>
      </c>
      <c r="S856" s="121" t="s">
        <v>4226</v>
      </c>
      <c r="T856" s="122">
        <v>5.35</v>
      </c>
      <c r="U856" s="122" t="s">
        <v>1422</v>
      </c>
    </row>
    <row r="857" spans="7:21" s="145" customFormat="1" hidden="1">
      <c r="G857" s="152"/>
      <c r="N857" s="114" t="s">
        <v>1291</v>
      </c>
      <c r="O857" s="118">
        <v>1.8</v>
      </c>
      <c r="P857" s="118">
        <v>1.8</v>
      </c>
      <c r="Q857" s="119">
        <f t="shared" si="13"/>
        <v>2.71</v>
      </c>
      <c r="R857" s="122" t="s">
        <v>166</v>
      </c>
      <c r="S857" s="121" t="s">
        <v>4544</v>
      </c>
      <c r="T857" s="122">
        <v>2.71</v>
      </c>
      <c r="U857" s="122" t="s">
        <v>1747</v>
      </c>
    </row>
    <row r="858" spans="7:21" s="145" customFormat="1" hidden="1">
      <c r="G858" s="152"/>
      <c r="N858" s="114" t="s">
        <v>1292</v>
      </c>
      <c r="O858" s="118">
        <v>3.9</v>
      </c>
      <c r="P858" s="118">
        <v>2.2000000000000002</v>
      </c>
      <c r="Q858" s="119">
        <f t="shared" si="13"/>
        <v>4.9000000000000004</v>
      </c>
      <c r="R858" s="122" t="s">
        <v>1293</v>
      </c>
      <c r="S858" s="121" t="s">
        <v>4035</v>
      </c>
      <c r="T858" s="122">
        <v>4.9000000000000004</v>
      </c>
      <c r="U858" s="122" t="s">
        <v>1146</v>
      </c>
    </row>
    <row r="859" spans="7:21" s="145" customFormat="1" hidden="1">
      <c r="G859" s="152"/>
      <c r="N859" s="114" t="s">
        <v>1412</v>
      </c>
      <c r="O859" s="118">
        <v>7.2</v>
      </c>
      <c r="P859" s="118">
        <v>37.5</v>
      </c>
      <c r="Q859" s="119">
        <f t="shared" si="13"/>
        <v>4.37</v>
      </c>
      <c r="R859" s="122" t="s">
        <v>956</v>
      </c>
      <c r="S859" s="121" t="s">
        <v>4123</v>
      </c>
      <c r="T859" s="122">
        <v>4.37</v>
      </c>
      <c r="U859" s="122" t="s">
        <v>335</v>
      </c>
    </row>
    <row r="860" spans="7:21" s="145" customFormat="1" hidden="1">
      <c r="G860" s="152"/>
      <c r="N860" s="114" t="s">
        <v>1413</v>
      </c>
      <c r="O860" s="118">
        <v>12</v>
      </c>
      <c r="P860" s="118">
        <v>79.2</v>
      </c>
      <c r="Q860" s="119">
        <f t="shared" si="13"/>
        <v>4.9000000000000004</v>
      </c>
      <c r="R860" s="122" t="s">
        <v>213</v>
      </c>
      <c r="S860" s="121" t="s">
        <v>4290</v>
      </c>
      <c r="T860" s="122">
        <v>4.9000000000000004</v>
      </c>
      <c r="U860" s="122" t="s">
        <v>1146</v>
      </c>
    </row>
    <row r="861" spans="7:21" s="145" customFormat="1" hidden="1">
      <c r="G861" s="152"/>
      <c r="N861" s="114" t="s">
        <v>1414</v>
      </c>
      <c r="O861" s="118">
        <v>18.8</v>
      </c>
      <c r="P861" s="118" t="s">
        <v>30</v>
      </c>
      <c r="Q861" s="119">
        <f t="shared" si="13"/>
        <v>4.79</v>
      </c>
      <c r="R861" s="122" t="s">
        <v>1415</v>
      </c>
      <c r="S861" s="121" t="s">
        <v>4145</v>
      </c>
      <c r="T861" s="122">
        <v>4.79</v>
      </c>
      <c r="U861" s="122" t="s">
        <v>2957</v>
      </c>
    </row>
    <row r="862" spans="7:21" s="145" customFormat="1" hidden="1">
      <c r="G862" s="152"/>
      <c r="N862" s="114" t="s">
        <v>1297</v>
      </c>
      <c r="O862" s="118">
        <v>18.100000000000001</v>
      </c>
      <c r="P862" s="120" t="s">
        <v>30</v>
      </c>
      <c r="Q862" s="119">
        <f t="shared" si="13"/>
        <v>4.9800000000000004</v>
      </c>
      <c r="R862" s="120" t="s">
        <v>166</v>
      </c>
      <c r="S862" s="121" t="s">
        <v>4561</v>
      </c>
      <c r="T862" s="122">
        <v>4.9800000000000004</v>
      </c>
      <c r="U862" s="122" t="s">
        <v>1244</v>
      </c>
    </row>
    <row r="863" spans="7:21" s="145" customFormat="1" hidden="1">
      <c r="G863" s="152"/>
      <c r="N863" s="114" t="s">
        <v>1417</v>
      </c>
      <c r="O863" s="118">
        <v>19.7</v>
      </c>
      <c r="P863" s="118" t="s">
        <v>30</v>
      </c>
      <c r="Q863" s="119">
        <f t="shared" si="13"/>
        <v>4.3099999999999996</v>
      </c>
      <c r="R863" s="122" t="s">
        <v>1418</v>
      </c>
      <c r="S863" s="121" t="s">
        <v>3893</v>
      </c>
      <c r="T863" s="122">
        <v>4.3099999999999996</v>
      </c>
      <c r="U863" s="122" t="s">
        <v>335</v>
      </c>
    </row>
    <row r="864" spans="7:21" s="145" customFormat="1" hidden="1">
      <c r="G864" s="152"/>
      <c r="N864" s="114" t="s">
        <v>1419</v>
      </c>
      <c r="O864" s="118">
        <v>8.6</v>
      </c>
      <c r="P864" s="118" t="s">
        <v>30</v>
      </c>
      <c r="Q864" s="119">
        <f t="shared" si="13"/>
        <v>5.2</v>
      </c>
      <c r="R864" s="122" t="s">
        <v>381</v>
      </c>
      <c r="S864" s="121" t="s">
        <v>4557</v>
      </c>
      <c r="T864" s="122">
        <v>5.2</v>
      </c>
      <c r="U864" s="122" t="s">
        <v>141</v>
      </c>
    </row>
    <row r="865" spans="7:21" s="145" customFormat="1" hidden="1">
      <c r="G865" s="152"/>
      <c r="N865" s="114" t="s">
        <v>1420</v>
      </c>
      <c r="O865" s="118">
        <v>20.5</v>
      </c>
      <c r="P865" s="118" t="s">
        <v>30</v>
      </c>
      <c r="Q865" s="119">
        <f t="shared" si="13"/>
        <v>4.3</v>
      </c>
      <c r="R865" s="122" t="s">
        <v>51</v>
      </c>
      <c r="S865" s="121" t="s">
        <v>3965</v>
      </c>
      <c r="T865" s="122">
        <v>4.3</v>
      </c>
      <c r="U865" s="122" t="s">
        <v>452</v>
      </c>
    </row>
    <row r="866" spans="7:21" s="145" customFormat="1" hidden="1">
      <c r="G866" s="152"/>
      <c r="N866" s="114" t="s">
        <v>1300</v>
      </c>
      <c r="O866" s="118">
        <v>9.8000000000000007</v>
      </c>
      <c r="P866" s="118">
        <v>76.7</v>
      </c>
      <c r="Q866" s="119">
        <f t="shared" si="13"/>
        <v>4.7</v>
      </c>
      <c r="R866" s="122" t="s">
        <v>1301</v>
      </c>
      <c r="S866" s="121" t="s">
        <v>4454</v>
      </c>
      <c r="T866" s="122">
        <v>4.7</v>
      </c>
      <c r="U866" s="122" t="s">
        <v>661</v>
      </c>
    </row>
    <row r="867" spans="7:21" s="145" customFormat="1" hidden="1">
      <c r="G867" s="152"/>
      <c r="N867" s="114" t="s">
        <v>1675</v>
      </c>
      <c r="O867" s="118">
        <v>0.4</v>
      </c>
      <c r="P867" s="118">
        <v>3.4</v>
      </c>
      <c r="Q867" s="119">
        <f t="shared" si="13"/>
        <v>4.3</v>
      </c>
      <c r="R867" s="120" t="s">
        <v>30</v>
      </c>
      <c r="S867" s="121" t="s">
        <v>3780</v>
      </c>
      <c r="T867" s="122">
        <v>4.3</v>
      </c>
      <c r="U867" s="122" t="s">
        <v>452</v>
      </c>
    </row>
    <row r="868" spans="7:21" s="145" customFormat="1" hidden="1">
      <c r="G868" s="152"/>
      <c r="N868" s="114" t="s">
        <v>1546</v>
      </c>
      <c r="O868" s="120" t="s">
        <v>30</v>
      </c>
      <c r="P868" s="118">
        <v>12.1</v>
      </c>
      <c r="Q868" s="119">
        <f t="shared" si="13"/>
        <v>4.0199999999999996</v>
      </c>
      <c r="R868" s="122" t="s">
        <v>418</v>
      </c>
      <c r="S868" s="121" t="s">
        <v>4455</v>
      </c>
      <c r="T868" s="122">
        <v>4.0199999999999996</v>
      </c>
      <c r="U868" s="122" t="s">
        <v>3664</v>
      </c>
    </row>
    <row r="869" spans="7:21" s="145" customFormat="1" hidden="1">
      <c r="G869" s="152"/>
      <c r="N869" s="114" t="s">
        <v>1547</v>
      </c>
      <c r="O869" s="118">
        <v>14.9</v>
      </c>
      <c r="P869" s="118">
        <v>0</v>
      </c>
      <c r="Q869" s="119">
        <f t="shared" si="13"/>
        <v>4.07</v>
      </c>
      <c r="R869" s="122" t="s">
        <v>166</v>
      </c>
      <c r="S869" s="121" t="s">
        <v>4566</v>
      </c>
      <c r="T869" s="122">
        <v>4.07</v>
      </c>
      <c r="U869" s="122" t="s">
        <v>1910</v>
      </c>
    </row>
    <row r="870" spans="7:21" s="145" customFormat="1" hidden="1">
      <c r="G870" s="152"/>
      <c r="N870" s="114" t="s">
        <v>1548</v>
      </c>
      <c r="O870" s="118">
        <v>8.9</v>
      </c>
      <c r="P870" s="118">
        <v>69.7</v>
      </c>
      <c r="Q870" s="119">
        <f t="shared" si="13"/>
        <v>5.9</v>
      </c>
      <c r="R870" s="122" t="s">
        <v>1549</v>
      </c>
      <c r="S870" s="121" t="s">
        <v>3848</v>
      </c>
      <c r="T870" s="122">
        <v>5.9</v>
      </c>
      <c r="U870" s="122" t="s">
        <v>166</v>
      </c>
    </row>
    <row r="871" spans="7:21" s="145" customFormat="1" hidden="1">
      <c r="G871" s="152"/>
      <c r="N871" s="114" t="s">
        <v>1550</v>
      </c>
      <c r="O871" s="118">
        <v>0</v>
      </c>
      <c r="P871" s="118">
        <v>0</v>
      </c>
      <c r="Q871" s="119">
        <f t="shared" si="13"/>
        <v>4.3</v>
      </c>
      <c r="R871" s="122" t="s">
        <v>418</v>
      </c>
      <c r="S871" s="121" t="s">
        <v>3849</v>
      </c>
      <c r="T871" s="122">
        <v>4.3</v>
      </c>
      <c r="U871" s="122" t="s">
        <v>223</v>
      </c>
    </row>
    <row r="872" spans="7:21" s="145" customFormat="1" hidden="1">
      <c r="G872" s="152"/>
      <c r="N872" s="114" t="s">
        <v>1427</v>
      </c>
      <c r="O872" s="118">
        <v>2.6</v>
      </c>
      <c r="P872" s="118">
        <v>3.6</v>
      </c>
      <c r="Q872" s="119">
        <f t="shared" si="13"/>
        <v>4.45</v>
      </c>
      <c r="R872" s="122" t="s">
        <v>1428</v>
      </c>
      <c r="S872" s="121" t="s">
        <v>3850</v>
      </c>
      <c r="T872" s="122">
        <v>4.45</v>
      </c>
      <c r="U872" s="122" t="s">
        <v>15</v>
      </c>
    </row>
    <row r="873" spans="7:21" s="145" customFormat="1" hidden="1">
      <c r="G873" s="152"/>
      <c r="N873" s="114" t="s">
        <v>1429</v>
      </c>
      <c r="O873" s="118">
        <v>3.1</v>
      </c>
      <c r="P873" s="118">
        <v>4</v>
      </c>
      <c r="Q873" s="119">
        <f t="shared" si="13"/>
        <v>5.2</v>
      </c>
      <c r="R873" s="122" t="s">
        <v>1430</v>
      </c>
      <c r="S873" s="121" t="s">
        <v>4564</v>
      </c>
      <c r="T873" s="122">
        <v>5.2</v>
      </c>
      <c r="U873" s="122" t="s">
        <v>728</v>
      </c>
    </row>
    <row r="874" spans="7:21" s="145" customFormat="1" hidden="1">
      <c r="G874" s="152"/>
      <c r="N874" s="114" t="s">
        <v>1431</v>
      </c>
      <c r="O874" s="118">
        <v>2.9</v>
      </c>
      <c r="P874" s="118">
        <v>3.4</v>
      </c>
      <c r="Q874" s="119">
        <f t="shared" si="13"/>
        <v>5.5</v>
      </c>
      <c r="R874" s="122" t="s">
        <v>1432</v>
      </c>
      <c r="S874" s="121" t="s">
        <v>4146</v>
      </c>
      <c r="T874" s="122">
        <v>5.5</v>
      </c>
      <c r="U874" s="122" t="s">
        <v>234</v>
      </c>
    </row>
    <row r="875" spans="7:21" s="145" customFormat="1" hidden="1">
      <c r="G875" s="152"/>
      <c r="N875" s="114" t="s">
        <v>1433</v>
      </c>
      <c r="O875" s="118">
        <v>1.9</v>
      </c>
      <c r="P875" s="118">
        <v>7.2</v>
      </c>
      <c r="Q875" s="119">
        <f t="shared" si="13"/>
        <v>5.6</v>
      </c>
      <c r="R875" s="122" t="s">
        <v>1029</v>
      </c>
      <c r="S875" s="121" t="s">
        <v>4147</v>
      </c>
      <c r="T875" s="122">
        <v>5.6</v>
      </c>
      <c r="U875" s="122" t="s">
        <v>468</v>
      </c>
    </row>
    <row r="876" spans="7:21" s="145" customFormat="1" hidden="1">
      <c r="G876" s="152"/>
      <c r="N876" s="114" t="s">
        <v>1559</v>
      </c>
      <c r="O876" s="118">
        <v>2.8</v>
      </c>
      <c r="P876" s="118">
        <v>7.6</v>
      </c>
      <c r="Q876" s="119">
        <f t="shared" si="13"/>
        <v>5.3</v>
      </c>
      <c r="R876" s="122" t="s">
        <v>1560</v>
      </c>
      <c r="S876" s="121" t="s">
        <v>4025</v>
      </c>
      <c r="T876" s="122">
        <v>5.3</v>
      </c>
      <c r="U876" s="122" t="s">
        <v>466</v>
      </c>
    </row>
    <row r="877" spans="7:21" s="145" customFormat="1" hidden="1">
      <c r="G877" s="152"/>
      <c r="N877" s="114" t="s">
        <v>1561</v>
      </c>
      <c r="O877" s="118">
        <v>1.6</v>
      </c>
      <c r="P877" s="118">
        <v>2.2999999999999998</v>
      </c>
      <c r="Q877" s="119">
        <f t="shared" si="13"/>
        <v>5.3</v>
      </c>
      <c r="R877" s="122" t="s">
        <v>1562</v>
      </c>
      <c r="S877" s="121" t="s">
        <v>3851</v>
      </c>
      <c r="T877" s="122">
        <v>5.3</v>
      </c>
      <c r="U877" s="122" t="s">
        <v>466</v>
      </c>
    </row>
    <row r="878" spans="7:21" s="145" customFormat="1" hidden="1">
      <c r="G878" s="152"/>
      <c r="N878" s="114" t="s">
        <v>1563</v>
      </c>
      <c r="O878" s="118">
        <v>1.6</v>
      </c>
      <c r="P878" s="118">
        <v>1.7</v>
      </c>
      <c r="Q878" s="119">
        <f t="shared" si="13"/>
        <v>3.6</v>
      </c>
      <c r="R878" s="122" t="s">
        <v>1564</v>
      </c>
      <c r="S878" s="121" t="s">
        <v>4176</v>
      </c>
      <c r="T878" s="122">
        <v>3.6</v>
      </c>
      <c r="U878" s="122" t="s">
        <v>1125</v>
      </c>
    </row>
    <row r="879" spans="7:21" s="145" customFormat="1" hidden="1">
      <c r="G879" s="152"/>
      <c r="N879" s="114" t="s">
        <v>1565</v>
      </c>
      <c r="O879" s="118">
        <v>3.3</v>
      </c>
      <c r="P879" s="118">
        <v>2.2000000000000002</v>
      </c>
      <c r="Q879" s="119">
        <f t="shared" si="13"/>
        <v>4.0999999999999996</v>
      </c>
      <c r="R879" s="122" t="s">
        <v>508</v>
      </c>
      <c r="S879" s="121" t="s">
        <v>4039</v>
      </c>
      <c r="T879" s="122">
        <v>4.0999999999999996</v>
      </c>
      <c r="U879" s="122" t="s">
        <v>2472</v>
      </c>
    </row>
    <row r="880" spans="7:21" s="145" customFormat="1" hidden="1">
      <c r="G880" s="152"/>
      <c r="N880" s="114" t="s">
        <v>1566</v>
      </c>
      <c r="O880" s="118">
        <v>2</v>
      </c>
      <c r="P880" s="118">
        <v>2.7</v>
      </c>
      <c r="Q880" s="119">
        <f t="shared" si="13"/>
        <v>3.92</v>
      </c>
      <c r="R880" s="122" t="s">
        <v>1567</v>
      </c>
      <c r="S880" s="121" t="s">
        <v>4255</v>
      </c>
      <c r="T880" s="122">
        <v>3.92</v>
      </c>
      <c r="U880" s="122" t="s">
        <v>3664</v>
      </c>
    </row>
    <row r="881" spans="7:21" s="145" customFormat="1" hidden="1">
      <c r="G881" s="152"/>
      <c r="N881" s="114" t="s">
        <v>1568</v>
      </c>
      <c r="O881" s="118">
        <v>3</v>
      </c>
      <c r="P881" s="118">
        <v>4.3</v>
      </c>
      <c r="Q881" s="119">
        <f t="shared" si="13"/>
        <v>3.77</v>
      </c>
      <c r="R881" s="122" t="s">
        <v>19</v>
      </c>
      <c r="S881" s="121" t="s">
        <v>4277</v>
      </c>
      <c r="T881" s="122">
        <v>3.77</v>
      </c>
      <c r="U881" s="122" t="s">
        <v>360</v>
      </c>
    </row>
    <row r="882" spans="7:21" s="145" customFormat="1" hidden="1">
      <c r="G882" s="152"/>
      <c r="N882" s="114" t="s">
        <v>1569</v>
      </c>
      <c r="O882" s="118">
        <v>5.0999999999999996</v>
      </c>
      <c r="P882" s="118">
        <v>28.7</v>
      </c>
      <c r="Q882" s="119">
        <f t="shared" si="13"/>
        <v>3.11</v>
      </c>
      <c r="R882" s="122" t="s">
        <v>1447</v>
      </c>
      <c r="S882" s="121" t="s">
        <v>4076</v>
      </c>
      <c r="T882" s="122">
        <v>3.11</v>
      </c>
      <c r="U882" s="122" t="s">
        <v>946</v>
      </c>
    </row>
    <row r="883" spans="7:21" s="145" customFormat="1" hidden="1">
      <c r="G883" s="152"/>
      <c r="N883" s="114" t="s">
        <v>1448</v>
      </c>
      <c r="O883" s="118">
        <v>3</v>
      </c>
      <c r="P883" s="118">
        <v>20.6</v>
      </c>
      <c r="Q883" s="119">
        <f t="shared" si="13"/>
        <v>4.91</v>
      </c>
      <c r="R883" s="122" t="s">
        <v>586</v>
      </c>
      <c r="S883" s="121" t="s">
        <v>4077</v>
      </c>
      <c r="T883" s="122">
        <v>4.91</v>
      </c>
      <c r="U883" s="122" t="s">
        <v>1263</v>
      </c>
    </row>
    <row r="884" spans="7:21" s="145" customFormat="1" hidden="1">
      <c r="G884" s="152"/>
      <c r="N884" s="114" t="s">
        <v>1449</v>
      </c>
      <c r="O884" s="118">
        <v>4</v>
      </c>
      <c r="P884" s="118">
        <v>71</v>
      </c>
      <c r="Q884" s="119">
        <f t="shared" si="13"/>
        <v>4.07</v>
      </c>
      <c r="R884" s="122" t="s">
        <v>1450</v>
      </c>
      <c r="S884" s="121" t="s">
        <v>4078</v>
      </c>
      <c r="T884" s="122">
        <v>4.07</v>
      </c>
      <c r="U884" s="122" t="s">
        <v>2893</v>
      </c>
    </row>
    <row r="885" spans="7:21" s="145" customFormat="1" hidden="1">
      <c r="G885" s="152"/>
      <c r="N885" s="114" t="s">
        <v>1451</v>
      </c>
      <c r="O885" s="118">
        <v>2.2000000000000002</v>
      </c>
      <c r="P885" s="118">
        <v>2.4</v>
      </c>
      <c r="Q885" s="119">
        <f t="shared" si="13"/>
        <v>5.09</v>
      </c>
      <c r="R885" s="122" t="s">
        <v>1452</v>
      </c>
      <c r="S885" s="121" t="s">
        <v>4061</v>
      </c>
      <c r="T885" s="122">
        <v>5.09</v>
      </c>
      <c r="U885" s="122" t="s">
        <v>3879</v>
      </c>
    </row>
    <row r="886" spans="7:21" s="145" customFormat="1" hidden="1">
      <c r="G886" s="152"/>
      <c r="N886" s="114" t="s">
        <v>1453</v>
      </c>
      <c r="O886" s="118">
        <v>2.7</v>
      </c>
      <c r="P886" s="118">
        <v>4.4000000000000004</v>
      </c>
      <c r="Q886" s="119">
        <f t="shared" si="13"/>
        <v>3.99</v>
      </c>
      <c r="R886" s="122" t="s">
        <v>1454</v>
      </c>
      <c r="S886" s="121" t="s">
        <v>3726</v>
      </c>
      <c r="T886" s="122">
        <v>3.99</v>
      </c>
      <c r="U886" s="122" t="s">
        <v>2533</v>
      </c>
    </row>
    <row r="887" spans="7:21" s="145" customFormat="1" hidden="1">
      <c r="G887" s="152"/>
      <c r="N887" s="114" t="s">
        <v>1322</v>
      </c>
      <c r="O887" s="118">
        <v>8.6</v>
      </c>
      <c r="P887" s="118">
        <v>63.4</v>
      </c>
      <c r="Q887" s="119">
        <f t="shared" si="13"/>
        <v>2.6</v>
      </c>
      <c r="R887" s="122" t="s">
        <v>940</v>
      </c>
      <c r="S887" s="121" t="s">
        <v>4079</v>
      </c>
      <c r="T887" s="122">
        <v>2.6</v>
      </c>
      <c r="U887" s="122" t="s">
        <v>240</v>
      </c>
    </row>
    <row r="888" spans="7:21" s="145" customFormat="1" hidden="1">
      <c r="G888" s="152"/>
      <c r="N888" s="114" t="s">
        <v>1323</v>
      </c>
      <c r="O888" s="118">
        <v>8.3000000000000007</v>
      </c>
      <c r="P888" s="118">
        <v>43.3</v>
      </c>
      <c r="Q888" s="119">
        <f t="shared" si="13"/>
        <v>1.6</v>
      </c>
      <c r="R888" s="122" t="s">
        <v>1324</v>
      </c>
      <c r="S888" s="121" t="s">
        <v>4066</v>
      </c>
      <c r="T888" s="122">
        <v>1.6</v>
      </c>
      <c r="U888" s="122" t="s">
        <v>483</v>
      </c>
    </row>
    <row r="889" spans="7:21" s="145" customFormat="1" hidden="1">
      <c r="G889" s="152"/>
      <c r="N889" s="114" t="s">
        <v>1325</v>
      </c>
      <c r="O889" s="118">
        <v>1.7</v>
      </c>
      <c r="P889" s="118">
        <v>35</v>
      </c>
      <c r="Q889" s="119">
        <f t="shared" si="13"/>
        <v>4.2</v>
      </c>
      <c r="R889" s="122" t="s">
        <v>260</v>
      </c>
      <c r="S889" s="121" t="s">
        <v>3945</v>
      </c>
      <c r="T889" s="122">
        <v>4.2</v>
      </c>
      <c r="U889" s="122" t="s">
        <v>223</v>
      </c>
    </row>
    <row r="890" spans="7:21" s="145" customFormat="1" hidden="1">
      <c r="G890" s="152"/>
      <c r="N890" s="114" t="s">
        <v>1079</v>
      </c>
      <c r="O890" s="118">
        <v>2</v>
      </c>
      <c r="P890" s="118">
        <v>34.5</v>
      </c>
      <c r="Q890" s="119">
        <f t="shared" si="13"/>
        <v>5.2</v>
      </c>
      <c r="R890" s="122" t="s">
        <v>548</v>
      </c>
      <c r="S890" s="121" t="s">
        <v>3946</v>
      </c>
      <c r="T890" s="122">
        <v>5.2</v>
      </c>
      <c r="U890" s="122" t="s">
        <v>466</v>
      </c>
    </row>
    <row r="891" spans="7:21" s="145" customFormat="1" hidden="1">
      <c r="G891" s="152"/>
      <c r="N891" s="114" t="s">
        <v>1080</v>
      </c>
      <c r="O891" s="118">
        <v>2.4</v>
      </c>
      <c r="P891" s="118">
        <v>36</v>
      </c>
      <c r="Q891" s="119">
        <f t="shared" si="13"/>
        <v>4.0999999999999996</v>
      </c>
      <c r="R891" s="122" t="s">
        <v>1081</v>
      </c>
      <c r="S891" s="121" t="s">
        <v>3828</v>
      </c>
      <c r="T891" s="122">
        <v>4.0999999999999996</v>
      </c>
      <c r="U891" s="122" t="s">
        <v>452</v>
      </c>
    </row>
    <row r="892" spans="7:21" s="145" customFormat="1" hidden="1">
      <c r="G892" s="152"/>
      <c r="N892" s="114" t="s">
        <v>1082</v>
      </c>
      <c r="O892" s="118">
        <v>2.5</v>
      </c>
      <c r="P892" s="118">
        <v>32.700000000000003</v>
      </c>
      <c r="Q892" s="119">
        <f t="shared" si="13"/>
        <v>5.3</v>
      </c>
      <c r="R892" s="122" t="s">
        <v>1083</v>
      </c>
      <c r="S892" s="121" t="s">
        <v>3738</v>
      </c>
      <c r="T892" s="122">
        <v>5.3</v>
      </c>
      <c r="U892" s="122" t="s">
        <v>719</v>
      </c>
    </row>
    <row r="893" spans="7:21" s="145" customFormat="1" hidden="1">
      <c r="G893" s="152"/>
      <c r="N893" s="114" t="s">
        <v>1084</v>
      </c>
      <c r="O893" s="118">
        <v>3.1</v>
      </c>
      <c r="P893" s="118">
        <v>20.100000000000001</v>
      </c>
      <c r="Q893" s="119">
        <f t="shared" si="13"/>
        <v>4.8499999999999996</v>
      </c>
      <c r="R893" s="122" t="s">
        <v>1210</v>
      </c>
      <c r="S893" s="121" t="s">
        <v>3729</v>
      </c>
      <c r="T893" s="122">
        <v>4.8499999999999996</v>
      </c>
      <c r="U893" s="122" t="s">
        <v>1263</v>
      </c>
    </row>
    <row r="894" spans="7:21" s="145" customFormat="1" hidden="1">
      <c r="G894" s="152"/>
      <c r="N894" s="114" t="s">
        <v>1332</v>
      </c>
      <c r="O894" s="118">
        <v>3.6</v>
      </c>
      <c r="P894" s="118">
        <v>18.100000000000001</v>
      </c>
      <c r="Q894" s="119">
        <f t="shared" si="13"/>
        <v>3.92</v>
      </c>
      <c r="R894" s="122" t="s">
        <v>1087</v>
      </c>
      <c r="S894" s="121" t="s">
        <v>4467</v>
      </c>
      <c r="T894" s="122">
        <v>3.92</v>
      </c>
      <c r="U894" s="122" t="s">
        <v>2992</v>
      </c>
    </row>
    <row r="895" spans="7:21" s="145" customFormat="1" hidden="1">
      <c r="G895" s="152"/>
      <c r="N895" s="114" t="s">
        <v>1334</v>
      </c>
      <c r="O895" s="118">
        <v>4.9000000000000004</v>
      </c>
      <c r="P895" s="118">
        <v>19.600000000000001</v>
      </c>
      <c r="Q895" s="119">
        <f t="shared" si="13"/>
        <v>4.71</v>
      </c>
      <c r="R895" s="122" t="s">
        <v>1098</v>
      </c>
      <c r="S895" s="121" t="s">
        <v>4458</v>
      </c>
      <c r="T895" s="122">
        <v>4.71</v>
      </c>
      <c r="U895" s="122" t="s">
        <v>1392</v>
      </c>
    </row>
    <row r="896" spans="7:21" s="145" customFormat="1" hidden="1">
      <c r="G896" s="152"/>
      <c r="N896" s="114" t="s">
        <v>1471</v>
      </c>
      <c r="O896" s="118">
        <v>5.4</v>
      </c>
      <c r="P896" s="118">
        <v>20.8</v>
      </c>
      <c r="Q896" s="119">
        <f t="shared" si="13"/>
        <v>3.91</v>
      </c>
      <c r="R896" s="122" t="s">
        <v>1341</v>
      </c>
      <c r="S896" s="121" t="s">
        <v>3914</v>
      </c>
      <c r="T896" s="122">
        <v>3.91</v>
      </c>
      <c r="U896" s="122" t="s">
        <v>3812</v>
      </c>
    </row>
    <row r="897" spans="7:21" s="145" customFormat="1" hidden="1">
      <c r="G897" s="152"/>
      <c r="N897" s="114" t="s">
        <v>1342</v>
      </c>
      <c r="O897" s="118">
        <v>1.9</v>
      </c>
      <c r="P897" s="118">
        <v>37.200000000000003</v>
      </c>
      <c r="Q897" s="119">
        <f t="shared" si="13"/>
        <v>5</v>
      </c>
      <c r="R897" s="120" t="s">
        <v>147</v>
      </c>
      <c r="S897" s="121" t="s">
        <v>3913</v>
      </c>
      <c r="T897" s="122">
        <v>5</v>
      </c>
      <c r="U897" s="122" t="s">
        <v>3266</v>
      </c>
    </row>
    <row r="898" spans="7:21" s="145" customFormat="1" hidden="1">
      <c r="G898" s="152"/>
      <c r="N898" s="114" t="s">
        <v>1343</v>
      </c>
      <c r="O898" s="118">
        <v>6.9</v>
      </c>
      <c r="P898" s="118">
        <v>45.4</v>
      </c>
      <c r="Q898" s="119">
        <f t="shared" si="13"/>
        <v>4.32</v>
      </c>
      <c r="R898" s="122" t="s">
        <v>166</v>
      </c>
      <c r="S898" s="121" t="s">
        <v>3913</v>
      </c>
      <c r="T898" s="122">
        <v>4.32</v>
      </c>
      <c r="U898" s="122" t="s">
        <v>1507</v>
      </c>
    </row>
    <row r="899" spans="7:21" s="145" customFormat="1" hidden="1">
      <c r="G899" s="152"/>
      <c r="N899" s="114" t="s">
        <v>1476</v>
      </c>
      <c r="O899" s="118">
        <v>1</v>
      </c>
      <c r="P899" s="118">
        <v>1.2</v>
      </c>
      <c r="Q899" s="119">
        <f t="shared" si="13"/>
        <v>5.42</v>
      </c>
      <c r="R899" s="120" t="s">
        <v>147</v>
      </c>
      <c r="S899" s="121" t="s">
        <v>4376</v>
      </c>
      <c r="T899" s="122">
        <v>5.42</v>
      </c>
      <c r="U899" s="122" t="s">
        <v>751</v>
      </c>
    </row>
    <row r="900" spans="7:21" s="145" customFormat="1" hidden="1">
      <c r="G900" s="152"/>
      <c r="N900" s="114" t="s">
        <v>1477</v>
      </c>
      <c r="O900" s="118">
        <v>17.8</v>
      </c>
      <c r="P900" s="120" t="s">
        <v>147</v>
      </c>
      <c r="Q900" s="119">
        <f t="shared" ref="Q900:Q963" si="14">SUM(T900:U900)</f>
        <v>4.83</v>
      </c>
      <c r="R900" s="122" t="s">
        <v>1478</v>
      </c>
      <c r="S900" s="120" t="s">
        <v>147</v>
      </c>
      <c r="T900" s="122">
        <v>4.83</v>
      </c>
      <c r="U900" s="122" t="s">
        <v>377</v>
      </c>
    </row>
    <row r="901" spans="7:21" s="145" customFormat="1" hidden="1">
      <c r="G901" s="152"/>
      <c r="N901" s="114" t="s">
        <v>1479</v>
      </c>
      <c r="O901" s="118">
        <v>2.4</v>
      </c>
      <c r="P901" s="118">
        <v>1</v>
      </c>
      <c r="Q901" s="119">
        <f t="shared" si="14"/>
        <v>4.96</v>
      </c>
      <c r="R901" s="122" t="s">
        <v>343</v>
      </c>
      <c r="S901" s="121" t="s">
        <v>4540</v>
      </c>
      <c r="T901" s="122">
        <v>4.96</v>
      </c>
      <c r="U901" s="122" t="s">
        <v>322</v>
      </c>
    </row>
    <row r="902" spans="7:21" s="145" customFormat="1" hidden="1">
      <c r="G902" s="152"/>
      <c r="N902" s="114" t="s">
        <v>1480</v>
      </c>
      <c r="O902" s="118">
        <v>3.4</v>
      </c>
      <c r="P902" s="118">
        <v>1.4</v>
      </c>
      <c r="Q902" s="119">
        <f t="shared" si="14"/>
        <v>5.44</v>
      </c>
      <c r="R902" s="122" t="s">
        <v>343</v>
      </c>
      <c r="S902" s="121" t="s">
        <v>3952</v>
      </c>
      <c r="T902" s="122">
        <v>5.44</v>
      </c>
      <c r="U902" s="122" t="s">
        <v>1602</v>
      </c>
    </row>
    <row r="903" spans="7:21" s="145" customFormat="1" hidden="1">
      <c r="G903" s="152"/>
      <c r="N903" s="114" t="s">
        <v>1345</v>
      </c>
      <c r="O903" s="118">
        <v>8</v>
      </c>
      <c r="P903" s="118">
        <v>52.6</v>
      </c>
      <c r="Q903" s="119">
        <f t="shared" si="14"/>
        <v>3.82</v>
      </c>
      <c r="R903" s="122" t="s">
        <v>50</v>
      </c>
      <c r="S903" s="121" t="s">
        <v>4287</v>
      </c>
      <c r="T903" s="122">
        <v>3.82</v>
      </c>
      <c r="U903" s="122" t="s">
        <v>3626</v>
      </c>
    </row>
    <row r="904" spans="7:21" s="145" customFormat="1" hidden="1">
      <c r="G904" s="152"/>
      <c r="N904" s="114" t="s">
        <v>1346</v>
      </c>
      <c r="O904" s="118">
        <v>8.9</v>
      </c>
      <c r="P904" s="118">
        <v>58.4</v>
      </c>
      <c r="Q904" s="119">
        <f t="shared" si="14"/>
        <v>3.76</v>
      </c>
      <c r="R904" s="122" t="s">
        <v>944</v>
      </c>
      <c r="S904" s="121" t="s">
        <v>4043</v>
      </c>
      <c r="T904" s="122">
        <v>3.76</v>
      </c>
      <c r="U904" s="122" t="s">
        <v>3664</v>
      </c>
    </row>
    <row r="905" spans="7:21" s="145" customFormat="1" hidden="1">
      <c r="G905" s="152"/>
      <c r="N905" s="114" t="s">
        <v>1347</v>
      </c>
      <c r="O905" s="118">
        <v>2.2999999999999998</v>
      </c>
      <c r="P905" s="118">
        <v>67.8</v>
      </c>
      <c r="Q905" s="119">
        <f t="shared" si="14"/>
        <v>4.4000000000000004</v>
      </c>
      <c r="R905" s="120" t="s">
        <v>147</v>
      </c>
      <c r="S905" s="121" t="s">
        <v>3830</v>
      </c>
      <c r="T905" s="122">
        <v>4.4000000000000004</v>
      </c>
      <c r="U905" s="122" t="s">
        <v>661</v>
      </c>
    </row>
    <row r="906" spans="7:21" s="145" customFormat="1" hidden="1">
      <c r="G906" s="152"/>
      <c r="N906" s="114" t="s">
        <v>1348</v>
      </c>
      <c r="O906" s="118">
        <v>7.9</v>
      </c>
      <c r="P906" s="118">
        <v>13.3</v>
      </c>
      <c r="Q906" s="119">
        <f t="shared" si="14"/>
        <v>4.2</v>
      </c>
      <c r="R906" s="120" t="s">
        <v>147</v>
      </c>
      <c r="S906" s="121" t="s">
        <v>3967</v>
      </c>
      <c r="T906" s="122">
        <v>4.2</v>
      </c>
      <c r="U906" s="122" t="s">
        <v>283</v>
      </c>
    </row>
    <row r="907" spans="7:21" s="145" customFormat="1" hidden="1">
      <c r="G907" s="152"/>
      <c r="N907" s="114" t="s">
        <v>1349</v>
      </c>
      <c r="O907" s="118">
        <v>4.7</v>
      </c>
      <c r="P907" s="118">
        <v>11.3</v>
      </c>
      <c r="Q907" s="119">
        <f t="shared" si="14"/>
        <v>5.4</v>
      </c>
      <c r="R907" s="120" t="s">
        <v>147</v>
      </c>
      <c r="S907" s="121" t="s">
        <v>4126</v>
      </c>
      <c r="T907" s="122">
        <v>5.4</v>
      </c>
      <c r="U907" s="122" t="s">
        <v>468</v>
      </c>
    </row>
    <row r="908" spans="7:21" s="145" customFormat="1" hidden="1">
      <c r="G908" s="152"/>
      <c r="N908" s="114" t="s">
        <v>1350</v>
      </c>
      <c r="O908" s="118">
        <v>9.5</v>
      </c>
      <c r="P908" s="118">
        <v>26.1</v>
      </c>
      <c r="Q908" s="119">
        <f t="shared" si="14"/>
        <v>5.04</v>
      </c>
      <c r="R908" s="120" t="s">
        <v>147</v>
      </c>
      <c r="S908" s="121" t="s">
        <v>3941</v>
      </c>
      <c r="T908" s="122">
        <v>5.04</v>
      </c>
      <c r="U908" s="122" t="s">
        <v>1149</v>
      </c>
    </row>
    <row r="909" spans="7:21" s="145" customFormat="1" hidden="1">
      <c r="G909" s="152"/>
      <c r="N909" s="114" t="s">
        <v>1351</v>
      </c>
      <c r="O909" s="118">
        <v>13</v>
      </c>
      <c r="P909" s="118">
        <v>34.700000000000003</v>
      </c>
      <c r="Q909" s="119">
        <f t="shared" si="14"/>
        <v>4.0999999999999996</v>
      </c>
      <c r="R909" s="120" t="s">
        <v>147</v>
      </c>
      <c r="S909" s="121" t="s">
        <v>4080</v>
      </c>
      <c r="T909" s="122">
        <v>4.0999999999999996</v>
      </c>
      <c r="U909" s="122" t="s">
        <v>223</v>
      </c>
    </row>
    <row r="910" spans="7:21" s="145" customFormat="1" hidden="1">
      <c r="G910" s="152"/>
      <c r="N910" s="114" t="s">
        <v>1352</v>
      </c>
      <c r="O910" s="118">
        <v>5.7</v>
      </c>
      <c r="P910" s="118">
        <v>3.3</v>
      </c>
      <c r="Q910" s="119">
        <f t="shared" si="14"/>
        <v>4.0999999999999996</v>
      </c>
      <c r="R910" s="122" t="s">
        <v>1483</v>
      </c>
      <c r="S910" s="121" t="s">
        <v>4466</v>
      </c>
      <c r="T910" s="122">
        <v>4.0999999999999996</v>
      </c>
      <c r="U910" s="122" t="s">
        <v>223</v>
      </c>
    </row>
    <row r="911" spans="7:21" s="145" customFormat="1" hidden="1">
      <c r="G911" s="152"/>
      <c r="N911" s="114" t="s">
        <v>1484</v>
      </c>
      <c r="O911" s="118">
        <v>11.4</v>
      </c>
      <c r="P911" s="118">
        <v>3.6</v>
      </c>
      <c r="Q911" s="119">
        <f t="shared" si="14"/>
        <v>3.9</v>
      </c>
      <c r="R911" s="122" t="s">
        <v>1485</v>
      </c>
      <c r="S911" s="121" t="s">
        <v>4461</v>
      </c>
      <c r="T911" s="122">
        <v>3.9</v>
      </c>
      <c r="U911" s="122" t="s">
        <v>670</v>
      </c>
    </row>
    <row r="912" spans="7:21" s="145" customFormat="1" hidden="1">
      <c r="G912" s="152"/>
      <c r="N912" s="114" t="s">
        <v>1486</v>
      </c>
      <c r="O912" s="118">
        <v>17.7</v>
      </c>
      <c r="P912" s="118">
        <v>1.2</v>
      </c>
      <c r="Q912" s="119">
        <f t="shared" si="14"/>
        <v>5.0999999999999996</v>
      </c>
      <c r="R912" s="122" t="s">
        <v>1357</v>
      </c>
      <c r="S912" s="121" t="s">
        <v>3933</v>
      </c>
      <c r="T912" s="122">
        <v>5.0999999999999996</v>
      </c>
      <c r="U912" s="122" t="s">
        <v>466</v>
      </c>
    </row>
    <row r="913" spans="7:21" s="145" customFormat="1" hidden="1">
      <c r="G913" s="152"/>
      <c r="N913" s="114" t="s">
        <v>1487</v>
      </c>
      <c r="O913" s="118">
        <v>18.8</v>
      </c>
      <c r="P913" s="118">
        <v>1.3</v>
      </c>
      <c r="Q913" s="119">
        <f t="shared" si="14"/>
        <v>5</v>
      </c>
      <c r="R913" s="122" t="s">
        <v>1505</v>
      </c>
      <c r="S913" s="121" t="s">
        <v>3918</v>
      </c>
      <c r="T913" s="122">
        <v>5</v>
      </c>
      <c r="U913" s="122" t="s">
        <v>728</v>
      </c>
    </row>
    <row r="914" spans="7:21" s="145" customFormat="1" hidden="1">
      <c r="G914" s="152"/>
      <c r="N914" s="114" t="s">
        <v>1488</v>
      </c>
      <c r="O914" s="118">
        <v>13.5</v>
      </c>
      <c r="P914" s="118">
        <v>6.3</v>
      </c>
      <c r="Q914" s="119">
        <f t="shared" si="14"/>
        <v>5.2</v>
      </c>
      <c r="R914" s="122" t="s">
        <v>403</v>
      </c>
      <c r="S914" s="121" t="s">
        <v>4274</v>
      </c>
      <c r="T914" s="122">
        <v>5.2</v>
      </c>
      <c r="U914" s="122" t="s">
        <v>719</v>
      </c>
    </row>
    <row r="915" spans="7:21" s="145" customFormat="1" hidden="1">
      <c r="G915" s="152"/>
      <c r="N915" s="114" t="s">
        <v>1489</v>
      </c>
      <c r="O915" s="118">
        <v>9.5</v>
      </c>
      <c r="P915" s="118">
        <v>18.2</v>
      </c>
      <c r="Q915" s="119">
        <f t="shared" si="14"/>
        <v>5.0999999999999996</v>
      </c>
      <c r="R915" s="122" t="s">
        <v>670</v>
      </c>
      <c r="S915" s="121" t="s">
        <v>4249</v>
      </c>
      <c r="T915" s="122">
        <v>5.0999999999999996</v>
      </c>
      <c r="U915" s="122" t="s">
        <v>466</v>
      </c>
    </row>
    <row r="916" spans="7:21" s="145" customFormat="1" hidden="1">
      <c r="G916" s="152"/>
      <c r="N916" s="114" t="s">
        <v>1490</v>
      </c>
      <c r="O916" s="118">
        <v>2.9</v>
      </c>
      <c r="P916" s="118">
        <v>4.9000000000000004</v>
      </c>
      <c r="Q916" s="119">
        <f t="shared" si="14"/>
        <v>5</v>
      </c>
      <c r="R916" s="122" t="s">
        <v>468</v>
      </c>
      <c r="S916" s="121" t="s">
        <v>3996</v>
      </c>
      <c r="T916" s="122">
        <v>5</v>
      </c>
      <c r="U916" s="122" t="s">
        <v>4019</v>
      </c>
    </row>
    <row r="917" spans="7:21" s="145" customFormat="1" hidden="1">
      <c r="G917" s="152"/>
      <c r="N917" s="114" t="s">
        <v>1362</v>
      </c>
      <c r="O917" s="118">
        <v>4.5</v>
      </c>
      <c r="P917" s="118">
        <v>8.4</v>
      </c>
      <c r="Q917" s="119">
        <f t="shared" si="14"/>
        <v>3.92</v>
      </c>
      <c r="R917" s="122" t="s">
        <v>1309</v>
      </c>
      <c r="S917" s="121" t="s">
        <v>4461</v>
      </c>
      <c r="T917" s="122">
        <v>3.92</v>
      </c>
      <c r="U917" s="122" t="s">
        <v>50</v>
      </c>
    </row>
    <row r="918" spans="7:21" s="145" customFormat="1" hidden="1">
      <c r="G918" s="152"/>
      <c r="N918" s="114" t="s">
        <v>1609</v>
      </c>
      <c r="O918" s="118">
        <v>4.4000000000000004</v>
      </c>
      <c r="P918" s="118">
        <v>8.5</v>
      </c>
      <c r="Q918" s="119">
        <f t="shared" si="14"/>
        <v>3.52</v>
      </c>
      <c r="R918" s="122" t="s">
        <v>1610</v>
      </c>
      <c r="S918" s="121" t="s">
        <v>4081</v>
      </c>
      <c r="T918" s="122">
        <v>3.52</v>
      </c>
      <c r="U918" s="122" t="s">
        <v>1505</v>
      </c>
    </row>
    <row r="919" spans="7:21" s="145" customFormat="1" hidden="1">
      <c r="G919" s="152"/>
      <c r="N919" s="114" t="s">
        <v>1611</v>
      </c>
      <c r="O919" s="118">
        <v>8.4</v>
      </c>
      <c r="P919" s="118">
        <v>15.3</v>
      </c>
      <c r="Q919" s="119">
        <f t="shared" si="14"/>
        <v>2.5499999999999998</v>
      </c>
      <c r="R919" s="122" t="s">
        <v>1612</v>
      </c>
      <c r="S919" s="121" t="s">
        <v>4273</v>
      </c>
      <c r="T919" s="122">
        <v>2.5499999999999998</v>
      </c>
      <c r="U919" s="122" t="s">
        <v>1381</v>
      </c>
    </row>
    <row r="920" spans="7:21" s="145" customFormat="1" hidden="1">
      <c r="G920" s="152"/>
      <c r="N920" s="114" t="s">
        <v>1494</v>
      </c>
      <c r="O920" s="118">
        <v>8.1</v>
      </c>
      <c r="P920" s="118">
        <v>18.399999999999999</v>
      </c>
      <c r="Q920" s="119">
        <f t="shared" si="14"/>
        <v>4.6100000000000003</v>
      </c>
      <c r="R920" s="122" t="s">
        <v>1495</v>
      </c>
      <c r="S920" s="121" t="s">
        <v>3918</v>
      </c>
      <c r="T920" s="122">
        <v>4.6100000000000003</v>
      </c>
      <c r="U920" s="122" t="s">
        <v>1392</v>
      </c>
    </row>
    <row r="921" spans="7:21" s="145" customFormat="1" hidden="1">
      <c r="G921" s="152"/>
      <c r="N921" s="114" t="s">
        <v>1496</v>
      </c>
      <c r="O921" s="118">
        <v>6</v>
      </c>
      <c r="P921" s="118">
        <v>13.7</v>
      </c>
      <c r="Q921" s="119">
        <f t="shared" si="14"/>
        <v>1.96</v>
      </c>
      <c r="R921" s="122" t="s">
        <v>217</v>
      </c>
      <c r="S921" s="121" t="s">
        <v>4447</v>
      </c>
      <c r="T921" s="122">
        <v>1.96</v>
      </c>
      <c r="U921" s="122" t="s">
        <v>2826</v>
      </c>
    </row>
    <row r="922" spans="7:21" s="145" customFormat="1" hidden="1">
      <c r="G922" s="152"/>
      <c r="N922" s="114" t="s">
        <v>1497</v>
      </c>
      <c r="O922" s="118">
        <v>1.8</v>
      </c>
      <c r="P922" s="118">
        <v>13.8</v>
      </c>
      <c r="Q922" s="119">
        <f t="shared" si="14"/>
        <v>1.36</v>
      </c>
      <c r="R922" s="122" t="s">
        <v>450</v>
      </c>
      <c r="S922" s="121" t="s">
        <v>3902</v>
      </c>
      <c r="T922" s="122">
        <v>1.36</v>
      </c>
      <c r="U922" s="122" t="s">
        <v>1083</v>
      </c>
    </row>
    <row r="923" spans="7:21" s="145" customFormat="1" hidden="1">
      <c r="G923" s="152"/>
      <c r="N923" s="114" t="s">
        <v>1498</v>
      </c>
      <c r="O923" s="118">
        <v>1.7</v>
      </c>
      <c r="P923" s="118">
        <v>8.1</v>
      </c>
      <c r="Q923" s="119">
        <f t="shared" si="14"/>
        <v>5.1100000000000003</v>
      </c>
      <c r="R923" s="122" t="s">
        <v>1499</v>
      </c>
      <c r="S923" s="121" t="s">
        <v>3971</v>
      </c>
      <c r="T923" s="122">
        <v>5.1100000000000003</v>
      </c>
      <c r="U923" s="122" t="s">
        <v>982</v>
      </c>
    </row>
    <row r="924" spans="7:21" s="145" customFormat="1" hidden="1">
      <c r="G924" s="152"/>
      <c r="N924" s="114" t="s">
        <v>1618</v>
      </c>
      <c r="O924" s="118">
        <v>2.6</v>
      </c>
      <c r="P924" s="118">
        <v>6.7</v>
      </c>
      <c r="Q924" s="119">
        <f t="shared" si="14"/>
        <v>4.03</v>
      </c>
      <c r="R924" s="122" t="s">
        <v>1619</v>
      </c>
      <c r="S924" s="121" t="s">
        <v>4297</v>
      </c>
      <c r="T924" s="122">
        <v>4.03</v>
      </c>
      <c r="U924" s="122" t="s">
        <v>223</v>
      </c>
    </row>
    <row r="925" spans="7:21" s="145" customFormat="1" hidden="1">
      <c r="G925" s="152"/>
      <c r="N925" s="114" t="s">
        <v>1620</v>
      </c>
      <c r="O925" s="118">
        <v>6.4</v>
      </c>
      <c r="P925" s="118">
        <v>12.9</v>
      </c>
      <c r="Q925" s="119">
        <f t="shared" si="14"/>
        <v>3.86</v>
      </c>
      <c r="R925" s="122" t="s">
        <v>1621</v>
      </c>
      <c r="S925" s="121" t="s">
        <v>4468</v>
      </c>
      <c r="T925" s="122">
        <v>3.86</v>
      </c>
      <c r="U925" s="122" t="s">
        <v>2893</v>
      </c>
    </row>
    <row r="926" spans="7:21" s="145" customFormat="1" hidden="1">
      <c r="G926" s="152"/>
      <c r="N926" s="114" t="s">
        <v>1622</v>
      </c>
      <c r="O926" s="118">
        <v>6.3</v>
      </c>
      <c r="P926" s="118">
        <v>12.8</v>
      </c>
      <c r="Q926" s="119">
        <f t="shared" si="14"/>
        <v>5.07</v>
      </c>
      <c r="R926" s="122" t="s">
        <v>745</v>
      </c>
      <c r="S926" s="121" t="s">
        <v>3945</v>
      </c>
      <c r="T926" s="122">
        <v>5.07</v>
      </c>
      <c r="U926" s="122" t="s">
        <v>618</v>
      </c>
    </row>
    <row r="927" spans="7:21" s="145" customFormat="1" hidden="1">
      <c r="G927" s="152"/>
      <c r="N927" s="114" t="s">
        <v>1623</v>
      </c>
      <c r="O927" s="118">
        <v>7.9</v>
      </c>
      <c r="P927" s="118">
        <v>17.8</v>
      </c>
      <c r="Q927" s="119">
        <f t="shared" si="14"/>
        <v>5.2</v>
      </c>
      <c r="R927" s="122" t="s">
        <v>1624</v>
      </c>
      <c r="S927" s="121" t="s">
        <v>4026</v>
      </c>
      <c r="T927" s="122">
        <v>5.2</v>
      </c>
      <c r="U927" s="122" t="s">
        <v>234</v>
      </c>
    </row>
    <row r="928" spans="7:21" s="145" customFormat="1" hidden="1">
      <c r="G928" s="152"/>
      <c r="N928" s="114" t="s">
        <v>1625</v>
      </c>
      <c r="O928" s="118">
        <v>5.9</v>
      </c>
      <c r="P928" s="118">
        <v>14.3</v>
      </c>
      <c r="Q928" s="119">
        <f t="shared" si="14"/>
        <v>2.9</v>
      </c>
      <c r="R928" s="122" t="s">
        <v>1626</v>
      </c>
      <c r="S928" s="121" t="s">
        <v>4024</v>
      </c>
      <c r="T928" s="122">
        <v>2.9</v>
      </c>
      <c r="U928" s="122" t="s">
        <v>558</v>
      </c>
    </row>
    <row r="929" spans="7:21" s="145" customFormat="1" hidden="1">
      <c r="G929" s="152"/>
      <c r="N929" s="114" t="s">
        <v>1509</v>
      </c>
      <c r="O929" s="118">
        <v>5.9</v>
      </c>
      <c r="P929" s="118">
        <v>12.6</v>
      </c>
      <c r="Q929" s="119">
        <f t="shared" si="14"/>
        <v>3.8</v>
      </c>
      <c r="R929" s="122" t="s">
        <v>875</v>
      </c>
      <c r="S929" s="121" t="s">
        <v>3783</v>
      </c>
      <c r="T929" s="122">
        <v>3.8</v>
      </c>
      <c r="U929" s="122" t="s">
        <v>670</v>
      </c>
    </row>
    <row r="930" spans="7:21" s="145" customFormat="1" hidden="1">
      <c r="G930" s="152"/>
      <c r="N930" s="114" t="s">
        <v>1510</v>
      </c>
      <c r="O930" s="118">
        <v>7.7</v>
      </c>
      <c r="P930" s="118">
        <v>20.100000000000001</v>
      </c>
      <c r="Q930" s="119">
        <f t="shared" si="14"/>
        <v>1.95</v>
      </c>
      <c r="R930" s="122" t="s">
        <v>1511</v>
      </c>
      <c r="S930" s="121" t="s">
        <v>4200</v>
      </c>
      <c r="T930" s="122">
        <v>1.95</v>
      </c>
      <c r="U930" s="122" t="s">
        <v>1778</v>
      </c>
    </row>
    <row r="931" spans="7:21" s="145" customFormat="1" hidden="1">
      <c r="G931" s="152"/>
      <c r="N931" s="114" t="s">
        <v>1385</v>
      </c>
      <c r="O931" s="118">
        <v>7.7</v>
      </c>
      <c r="P931" s="118">
        <v>20.100000000000001</v>
      </c>
      <c r="Q931" s="119">
        <f t="shared" si="14"/>
        <v>3.99</v>
      </c>
      <c r="R931" s="122" t="s">
        <v>1263</v>
      </c>
      <c r="S931" s="121" t="s">
        <v>4556</v>
      </c>
      <c r="T931" s="122">
        <v>3.99</v>
      </c>
      <c r="U931" s="122" t="s">
        <v>2407</v>
      </c>
    </row>
    <row r="932" spans="7:21" s="145" customFormat="1" hidden="1">
      <c r="G932" s="152"/>
      <c r="N932" s="114" t="s">
        <v>1136</v>
      </c>
      <c r="O932" s="118">
        <v>5.6</v>
      </c>
      <c r="P932" s="118">
        <v>12.4</v>
      </c>
      <c r="Q932" s="119">
        <f t="shared" si="14"/>
        <v>5.12</v>
      </c>
      <c r="R932" s="122" t="s">
        <v>332</v>
      </c>
      <c r="S932" s="121" t="s">
        <v>3774</v>
      </c>
      <c r="T932" s="122">
        <v>5.12</v>
      </c>
      <c r="U932" s="122" t="s">
        <v>642</v>
      </c>
    </row>
    <row r="933" spans="7:21" s="145" customFormat="1" hidden="1">
      <c r="G933" s="152"/>
      <c r="N933" s="114" t="s">
        <v>1137</v>
      </c>
      <c r="O933" s="118">
        <v>5.6</v>
      </c>
      <c r="P933" s="118">
        <v>12.4</v>
      </c>
      <c r="Q933" s="119">
        <f t="shared" si="14"/>
        <v>3.53</v>
      </c>
      <c r="R933" s="122" t="s">
        <v>234</v>
      </c>
      <c r="S933" s="121" t="s">
        <v>4035</v>
      </c>
      <c r="T933" s="122">
        <v>3.53</v>
      </c>
      <c r="U933" s="122" t="s">
        <v>569</v>
      </c>
    </row>
    <row r="934" spans="7:21" s="145" customFormat="1" hidden="1">
      <c r="G934" s="152"/>
      <c r="N934" s="114" t="s">
        <v>1270</v>
      </c>
      <c r="O934" s="118">
        <v>9.6999999999999993</v>
      </c>
      <c r="P934" s="118">
        <v>21.8</v>
      </c>
      <c r="Q934" s="119">
        <f t="shared" si="14"/>
        <v>1.82</v>
      </c>
      <c r="R934" s="122" t="s">
        <v>190</v>
      </c>
      <c r="S934" s="121" t="s">
        <v>3725</v>
      </c>
      <c r="T934" s="122">
        <v>1.82</v>
      </c>
      <c r="U934" s="122" t="s">
        <v>3003</v>
      </c>
    </row>
    <row r="935" spans="7:21" s="145" customFormat="1" hidden="1">
      <c r="G935" s="152"/>
      <c r="N935" s="114" t="s">
        <v>1390</v>
      </c>
      <c r="O935" s="118">
        <v>10.5</v>
      </c>
      <c r="P935" s="118">
        <v>4.8</v>
      </c>
      <c r="Q935" s="119">
        <f t="shared" si="14"/>
        <v>4.87</v>
      </c>
      <c r="R935" s="122" t="s">
        <v>586</v>
      </c>
      <c r="S935" s="121" t="s">
        <v>3910</v>
      </c>
      <c r="T935" s="122">
        <v>4.87</v>
      </c>
      <c r="U935" s="122" t="s">
        <v>1798</v>
      </c>
    </row>
    <row r="936" spans="7:21" s="145" customFormat="1" hidden="1">
      <c r="G936" s="152"/>
      <c r="N936" s="114" t="s">
        <v>1391</v>
      </c>
      <c r="O936" s="118">
        <v>14.6</v>
      </c>
      <c r="P936" s="118">
        <v>4.5999999999999996</v>
      </c>
      <c r="Q936" s="119">
        <f t="shared" si="14"/>
        <v>2.25</v>
      </c>
      <c r="R936" s="122" t="s">
        <v>1392</v>
      </c>
      <c r="S936" s="121" t="s">
        <v>4034</v>
      </c>
      <c r="T936" s="122">
        <v>2.25</v>
      </c>
      <c r="U936" s="122" t="s">
        <v>997</v>
      </c>
    </row>
    <row r="937" spans="7:21" s="145" customFormat="1" hidden="1">
      <c r="G937" s="152"/>
      <c r="N937" s="114" t="s">
        <v>1271</v>
      </c>
      <c r="O937" s="118">
        <v>27.4</v>
      </c>
      <c r="P937" s="118">
        <v>2</v>
      </c>
      <c r="Q937" s="119">
        <f t="shared" si="14"/>
        <v>5.2</v>
      </c>
      <c r="R937" s="122" t="s">
        <v>240</v>
      </c>
      <c r="S937" s="121" t="s">
        <v>4397</v>
      </c>
      <c r="T937" s="122">
        <v>5.2</v>
      </c>
      <c r="U937" s="122" t="s">
        <v>468</v>
      </c>
    </row>
    <row r="938" spans="7:21" s="145" customFormat="1" hidden="1">
      <c r="G938" s="152"/>
      <c r="N938" s="114" t="s">
        <v>1393</v>
      </c>
      <c r="O938" s="118">
        <v>12.4</v>
      </c>
      <c r="P938" s="118">
        <v>4.9000000000000004</v>
      </c>
      <c r="Q938" s="119">
        <f t="shared" si="14"/>
        <v>4.9000000000000004</v>
      </c>
      <c r="R938" s="122" t="s">
        <v>240</v>
      </c>
      <c r="S938" s="121" t="s">
        <v>4001</v>
      </c>
      <c r="T938" s="122">
        <v>4.9000000000000004</v>
      </c>
      <c r="U938" s="122" t="s">
        <v>466</v>
      </c>
    </row>
    <row r="939" spans="7:21" s="145" customFormat="1" hidden="1">
      <c r="G939" s="152"/>
      <c r="N939" s="114" t="s">
        <v>1394</v>
      </c>
      <c r="O939" s="118">
        <v>18.5</v>
      </c>
      <c r="P939" s="118">
        <v>2.6</v>
      </c>
      <c r="Q939" s="119">
        <f t="shared" si="14"/>
        <v>4.9000000000000004</v>
      </c>
      <c r="R939" s="122" t="s">
        <v>1244</v>
      </c>
      <c r="S939" s="121" t="s">
        <v>4122</v>
      </c>
      <c r="T939" s="122">
        <v>4.9000000000000004</v>
      </c>
      <c r="U939" s="122" t="s">
        <v>466</v>
      </c>
    </row>
    <row r="940" spans="7:21" s="145" customFormat="1" hidden="1">
      <c r="G940" s="152"/>
      <c r="N940" s="114" t="s">
        <v>1401</v>
      </c>
      <c r="O940" s="118">
        <v>19.600000000000001</v>
      </c>
      <c r="P940" s="118">
        <v>2.7</v>
      </c>
      <c r="Q940" s="119">
        <f t="shared" si="14"/>
        <v>5.2</v>
      </c>
      <c r="R940" s="122" t="s">
        <v>751</v>
      </c>
      <c r="S940" s="121" t="s">
        <v>3896</v>
      </c>
      <c r="T940" s="122">
        <v>5.2</v>
      </c>
      <c r="U940" s="122" t="s">
        <v>468</v>
      </c>
    </row>
    <row r="941" spans="7:21" s="145" customFormat="1" hidden="1">
      <c r="G941" s="152"/>
      <c r="N941" s="114" t="s">
        <v>1402</v>
      </c>
      <c r="O941" s="118">
        <v>12.1</v>
      </c>
      <c r="P941" s="118">
        <v>5.4</v>
      </c>
      <c r="Q941" s="119">
        <f t="shared" si="14"/>
        <v>5.2</v>
      </c>
      <c r="R941" s="122" t="s">
        <v>602</v>
      </c>
      <c r="S941" s="121" t="s">
        <v>4298</v>
      </c>
      <c r="T941" s="122">
        <v>5.2</v>
      </c>
      <c r="U941" s="122" t="s">
        <v>468</v>
      </c>
    </row>
    <row r="942" spans="7:21" s="145" customFormat="1" hidden="1">
      <c r="G942" s="152"/>
      <c r="N942" s="114" t="s">
        <v>1403</v>
      </c>
      <c r="O942" s="118">
        <v>8.5</v>
      </c>
      <c r="P942" s="118">
        <v>18.2</v>
      </c>
      <c r="Q942" s="119">
        <f t="shared" si="14"/>
        <v>4.5999999999999996</v>
      </c>
      <c r="R942" s="122" t="s">
        <v>1404</v>
      </c>
      <c r="S942" s="121" t="s">
        <v>4273</v>
      </c>
      <c r="T942" s="122">
        <v>4.5999999999999996</v>
      </c>
      <c r="U942" s="122" t="s">
        <v>377</v>
      </c>
    </row>
    <row r="943" spans="7:21" s="145" customFormat="1" hidden="1">
      <c r="G943" s="152"/>
      <c r="N943" s="114" t="s">
        <v>1533</v>
      </c>
      <c r="O943" s="118">
        <v>11.7</v>
      </c>
      <c r="P943" s="118">
        <v>2.5</v>
      </c>
      <c r="Q943" s="119">
        <f t="shared" si="14"/>
        <v>4</v>
      </c>
      <c r="R943" s="122" t="s">
        <v>692</v>
      </c>
      <c r="S943" s="121" t="s">
        <v>4145</v>
      </c>
      <c r="T943" s="122">
        <v>4</v>
      </c>
      <c r="U943" s="122" t="s">
        <v>283</v>
      </c>
    </row>
    <row r="944" spans="7:21" s="145" customFormat="1" hidden="1">
      <c r="G944" s="152"/>
      <c r="N944" s="114" t="s">
        <v>1534</v>
      </c>
      <c r="O944" s="118">
        <v>18.600000000000001</v>
      </c>
      <c r="P944" s="118">
        <v>5.5</v>
      </c>
      <c r="Q944" s="119">
        <f t="shared" si="14"/>
        <v>4.8</v>
      </c>
      <c r="R944" s="122" t="s">
        <v>377</v>
      </c>
      <c r="S944" s="121" t="s">
        <v>4276</v>
      </c>
      <c r="T944" s="122">
        <v>4.8</v>
      </c>
      <c r="U944" s="122" t="s">
        <v>728</v>
      </c>
    </row>
    <row r="945" spans="7:21" s="145" customFormat="1" hidden="1">
      <c r="G945" s="152"/>
      <c r="N945" s="114" t="s">
        <v>1407</v>
      </c>
      <c r="O945" s="118">
        <v>8.8000000000000007</v>
      </c>
      <c r="P945" s="118">
        <v>1.5</v>
      </c>
      <c r="Q945" s="119">
        <f t="shared" si="14"/>
        <v>3.83</v>
      </c>
      <c r="R945" s="122" t="s">
        <v>1408</v>
      </c>
      <c r="S945" s="121" t="s">
        <v>3783</v>
      </c>
      <c r="T945" s="122">
        <v>3.83</v>
      </c>
      <c r="U945" s="122" t="s">
        <v>2507</v>
      </c>
    </row>
    <row r="946" spans="7:21" s="145" customFormat="1" hidden="1">
      <c r="G946" s="152"/>
      <c r="N946" s="114" t="s">
        <v>1409</v>
      </c>
      <c r="O946" s="118">
        <v>1.8</v>
      </c>
      <c r="P946" s="118">
        <v>9.6</v>
      </c>
      <c r="Q946" s="119">
        <f t="shared" si="14"/>
        <v>5.0999999999999996</v>
      </c>
      <c r="R946" s="122" t="s">
        <v>503</v>
      </c>
      <c r="S946" s="121" t="s">
        <v>4218</v>
      </c>
      <c r="T946" s="122">
        <v>5.0999999999999996</v>
      </c>
      <c r="U946" s="122" t="s">
        <v>234</v>
      </c>
    </row>
    <row r="947" spans="7:21" s="145" customFormat="1" hidden="1">
      <c r="G947" s="152"/>
      <c r="N947" s="114" t="s">
        <v>1410</v>
      </c>
      <c r="O947" s="118">
        <v>2.6</v>
      </c>
      <c r="P947" s="118">
        <v>9.3000000000000007</v>
      </c>
      <c r="Q947" s="119">
        <f t="shared" si="14"/>
        <v>4.8</v>
      </c>
      <c r="R947" s="122" t="s">
        <v>1411</v>
      </c>
      <c r="S947" s="121" t="s">
        <v>4447</v>
      </c>
      <c r="T947" s="122">
        <v>4.8</v>
      </c>
      <c r="U947" s="122" t="s">
        <v>728</v>
      </c>
    </row>
    <row r="948" spans="7:21" s="145" customFormat="1" hidden="1">
      <c r="G948" s="152"/>
      <c r="N948" s="114" t="s">
        <v>1538</v>
      </c>
      <c r="O948" s="118">
        <v>7.5</v>
      </c>
      <c r="P948" s="118">
        <v>6.5</v>
      </c>
      <c r="Q948" s="119">
        <f t="shared" si="14"/>
        <v>1.72</v>
      </c>
      <c r="R948" s="122" t="s">
        <v>1539</v>
      </c>
      <c r="S948" s="121" t="s">
        <v>4032</v>
      </c>
      <c r="T948" s="122">
        <v>1.72</v>
      </c>
      <c r="U948" s="122" t="s">
        <v>4004</v>
      </c>
    </row>
    <row r="949" spans="7:21" s="145" customFormat="1" hidden="1">
      <c r="G949" s="152"/>
      <c r="N949" s="114" t="s">
        <v>1540</v>
      </c>
      <c r="O949" s="118">
        <v>6.3</v>
      </c>
      <c r="P949" s="118">
        <v>5.9</v>
      </c>
      <c r="Q949" s="119">
        <f t="shared" si="14"/>
        <v>1.72</v>
      </c>
      <c r="R949" s="122" t="s">
        <v>670</v>
      </c>
      <c r="S949" s="121" t="s">
        <v>4035</v>
      </c>
      <c r="T949" s="122">
        <v>1.72</v>
      </c>
      <c r="U949" s="122" t="s">
        <v>4004</v>
      </c>
    </row>
    <row r="950" spans="7:21" s="145" customFormat="1" hidden="1">
      <c r="G950" s="152"/>
      <c r="N950" s="114" t="s">
        <v>1665</v>
      </c>
      <c r="O950" s="118">
        <v>5.4</v>
      </c>
      <c r="P950" s="118">
        <v>4.7</v>
      </c>
      <c r="Q950" s="119">
        <f t="shared" si="14"/>
        <v>3.73</v>
      </c>
      <c r="R950" s="122" t="s">
        <v>1416</v>
      </c>
      <c r="S950" s="121" t="s">
        <v>4418</v>
      </c>
      <c r="T950" s="122">
        <v>3.73</v>
      </c>
      <c r="U950" s="122" t="s">
        <v>2893</v>
      </c>
    </row>
    <row r="951" spans="7:21" s="145" customFormat="1" hidden="1">
      <c r="G951" s="152"/>
      <c r="N951" s="114" t="s">
        <v>1541</v>
      </c>
      <c r="O951" s="118">
        <v>5.3</v>
      </c>
      <c r="P951" s="118">
        <v>4.7</v>
      </c>
      <c r="Q951" s="119">
        <f t="shared" si="14"/>
        <v>3.86</v>
      </c>
      <c r="R951" s="122" t="s">
        <v>1123</v>
      </c>
      <c r="S951" s="121" t="s">
        <v>4298</v>
      </c>
      <c r="T951" s="122">
        <v>3.86</v>
      </c>
      <c r="U951" s="122" t="s">
        <v>1336</v>
      </c>
    </row>
    <row r="952" spans="7:21" s="145" customFormat="1" hidden="1">
      <c r="G952" s="152"/>
      <c r="N952" s="114" t="s">
        <v>1542</v>
      </c>
      <c r="O952" s="118">
        <v>9.1</v>
      </c>
      <c r="P952" s="118">
        <v>1.4</v>
      </c>
      <c r="Q952" s="119">
        <f t="shared" si="14"/>
        <v>4.09</v>
      </c>
      <c r="R952" s="120" t="s">
        <v>147</v>
      </c>
      <c r="S952" s="121" t="s">
        <v>3902</v>
      </c>
      <c r="T952" s="122">
        <v>4.09</v>
      </c>
      <c r="U952" s="122" t="s">
        <v>3390</v>
      </c>
    </row>
    <row r="953" spans="7:21" s="145" customFormat="1" hidden="1">
      <c r="G953" s="152"/>
      <c r="N953" s="114" t="s">
        <v>1543</v>
      </c>
      <c r="O953" s="118">
        <v>12.4</v>
      </c>
      <c r="P953" s="118">
        <v>1.5</v>
      </c>
      <c r="Q953" s="119">
        <f t="shared" si="14"/>
        <v>1.36</v>
      </c>
      <c r="R953" s="122" t="s">
        <v>1544</v>
      </c>
      <c r="S953" s="121" t="s">
        <v>3728</v>
      </c>
      <c r="T953" s="122">
        <v>1.36</v>
      </c>
      <c r="U953" s="122" t="s">
        <v>1262</v>
      </c>
    </row>
    <row r="954" spans="7:21" s="145" customFormat="1" hidden="1">
      <c r="G954" s="152"/>
      <c r="N954" s="114" t="s">
        <v>1545</v>
      </c>
      <c r="O954" s="118">
        <v>11.3</v>
      </c>
      <c r="P954" s="118">
        <v>1.9</v>
      </c>
      <c r="Q954" s="119">
        <f t="shared" si="14"/>
        <v>2.63</v>
      </c>
      <c r="R954" s="122" t="s">
        <v>1336</v>
      </c>
      <c r="S954" s="121" t="s">
        <v>3918</v>
      </c>
      <c r="T954" s="122">
        <v>2.63</v>
      </c>
      <c r="U954" s="122" t="s">
        <v>1734</v>
      </c>
    </row>
    <row r="955" spans="7:21" s="145" customFormat="1" hidden="1">
      <c r="G955" s="152"/>
      <c r="N955" s="114" t="s">
        <v>1421</v>
      </c>
      <c r="O955" s="118">
        <v>1.7</v>
      </c>
      <c r="P955" s="118">
        <v>4.4000000000000004</v>
      </c>
      <c r="Q955" s="119">
        <f t="shared" si="14"/>
        <v>4.03</v>
      </c>
      <c r="R955" s="122" t="s">
        <v>1422</v>
      </c>
      <c r="S955" s="121" t="s">
        <v>3932</v>
      </c>
      <c r="T955" s="122">
        <v>4.03</v>
      </c>
      <c r="U955" s="122" t="s">
        <v>3629</v>
      </c>
    </row>
    <row r="956" spans="7:21" s="145" customFormat="1" hidden="1">
      <c r="G956" s="152"/>
      <c r="N956" s="114" t="s">
        <v>1678</v>
      </c>
      <c r="O956" s="118">
        <v>11.4</v>
      </c>
      <c r="P956" s="118">
        <v>4.2</v>
      </c>
      <c r="Q956" s="119">
        <f t="shared" si="14"/>
        <v>3.69</v>
      </c>
      <c r="R956" s="122" t="s">
        <v>694</v>
      </c>
      <c r="S956" s="121" t="s">
        <v>4152</v>
      </c>
      <c r="T956" s="122">
        <v>3.69</v>
      </c>
      <c r="U956" s="122" t="s">
        <v>335</v>
      </c>
    </row>
    <row r="957" spans="7:21" s="145" customFormat="1" hidden="1">
      <c r="G957" s="152"/>
      <c r="N957" s="114" t="s">
        <v>1679</v>
      </c>
      <c r="O957" s="118">
        <v>11.4</v>
      </c>
      <c r="P957" s="118">
        <v>4.2</v>
      </c>
      <c r="Q957" s="119">
        <f t="shared" si="14"/>
        <v>3.63</v>
      </c>
      <c r="R957" s="122" t="s">
        <v>1680</v>
      </c>
      <c r="S957" s="121" t="s">
        <v>3906</v>
      </c>
      <c r="T957" s="122">
        <v>3.63</v>
      </c>
      <c r="U957" s="122" t="s">
        <v>2472</v>
      </c>
    </row>
    <row r="958" spans="7:21" s="145" customFormat="1" hidden="1">
      <c r="G958" s="152"/>
      <c r="N958" s="114" t="s">
        <v>1551</v>
      </c>
      <c r="O958" s="118">
        <v>1.6</v>
      </c>
      <c r="P958" s="118">
        <v>4.5999999999999996</v>
      </c>
      <c r="Q958" s="119">
        <f t="shared" si="14"/>
        <v>3.9</v>
      </c>
      <c r="R958" s="122" t="s">
        <v>1552</v>
      </c>
      <c r="S958" s="121" t="s">
        <v>4447</v>
      </c>
      <c r="T958" s="122">
        <v>3.9</v>
      </c>
      <c r="U958" s="122" t="s">
        <v>2524</v>
      </c>
    </row>
    <row r="959" spans="7:21" s="145" customFormat="1" hidden="1">
      <c r="G959" s="152"/>
      <c r="N959" s="114" t="s">
        <v>1553</v>
      </c>
      <c r="O959" s="118">
        <v>7.1</v>
      </c>
      <c r="P959" s="118">
        <v>20.9</v>
      </c>
      <c r="Q959" s="119">
        <f t="shared" si="14"/>
        <v>1.72</v>
      </c>
      <c r="R959" s="122" t="s">
        <v>1554</v>
      </c>
      <c r="S959" s="121" t="s">
        <v>3946</v>
      </c>
      <c r="T959" s="122">
        <v>1.72</v>
      </c>
      <c r="U959" s="122" t="s">
        <v>2826</v>
      </c>
    </row>
    <row r="960" spans="7:21" s="145" customFormat="1" hidden="1">
      <c r="G960" s="152"/>
      <c r="N960" s="114" t="s">
        <v>1555</v>
      </c>
      <c r="O960" s="118">
        <v>7.4</v>
      </c>
      <c r="P960" s="118">
        <v>21.9</v>
      </c>
      <c r="Q960" s="119">
        <f t="shared" si="14"/>
        <v>3.9</v>
      </c>
      <c r="R960" s="122" t="s">
        <v>1485</v>
      </c>
      <c r="S960" s="121" t="s">
        <v>4450</v>
      </c>
      <c r="T960" s="122">
        <v>3.9</v>
      </c>
      <c r="U960" s="122" t="s">
        <v>283</v>
      </c>
    </row>
    <row r="961" spans="7:21" s="145" customFormat="1" hidden="1">
      <c r="G961" s="152"/>
      <c r="N961" s="114" t="s">
        <v>1556</v>
      </c>
      <c r="O961" s="118">
        <v>14.4</v>
      </c>
      <c r="P961" s="118">
        <v>3.9</v>
      </c>
      <c r="Q961" s="119">
        <f t="shared" si="14"/>
        <v>3.9</v>
      </c>
      <c r="R961" s="122" t="s">
        <v>1557</v>
      </c>
      <c r="S961" s="121" t="s">
        <v>4298</v>
      </c>
      <c r="T961" s="122">
        <v>3.9</v>
      </c>
      <c r="U961" s="122" t="s">
        <v>283</v>
      </c>
    </row>
    <row r="962" spans="7:21" s="145" customFormat="1" hidden="1">
      <c r="G962" s="152"/>
      <c r="N962" s="114" t="s">
        <v>1558</v>
      </c>
      <c r="O962" s="118">
        <v>19.8</v>
      </c>
      <c r="P962" s="118">
        <v>2.7</v>
      </c>
      <c r="Q962" s="119">
        <f t="shared" si="14"/>
        <v>3.7</v>
      </c>
      <c r="R962" s="122" t="s">
        <v>1690</v>
      </c>
      <c r="S962" s="121" t="s">
        <v>3734</v>
      </c>
      <c r="T962" s="122">
        <v>3.7</v>
      </c>
      <c r="U962" s="122" t="s">
        <v>452</v>
      </c>
    </row>
    <row r="963" spans="7:21" s="145" customFormat="1" hidden="1">
      <c r="G963" s="152"/>
      <c r="N963" s="114" t="s">
        <v>1691</v>
      </c>
      <c r="O963" s="118">
        <v>15.5</v>
      </c>
      <c r="P963" s="118">
        <v>5.5</v>
      </c>
      <c r="Q963" s="119">
        <f t="shared" si="14"/>
        <v>3.8</v>
      </c>
      <c r="R963" s="122" t="s">
        <v>1692</v>
      </c>
      <c r="S963" s="121" t="s">
        <v>4299</v>
      </c>
      <c r="T963" s="122">
        <v>3.8</v>
      </c>
      <c r="U963" s="122" t="s">
        <v>223</v>
      </c>
    </row>
    <row r="964" spans="7:21" s="145" customFormat="1" hidden="1">
      <c r="G964" s="152"/>
      <c r="N964" s="114" t="s">
        <v>1693</v>
      </c>
      <c r="O964" s="118">
        <v>4.8</v>
      </c>
      <c r="P964" s="118">
        <v>10.1</v>
      </c>
      <c r="Q964" s="119">
        <f t="shared" ref="Q964:Q1027" si="15">SUM(T964:U964)</f>
        <v>4</v>
      </c>
      <c r="R964" s="122" t="s">
        <v>450</v>
      </c>
      <c r="S964" s="121" t="s">
        <v>4042</v>
      </c>
      <c r="T964" s="122">
        <v>4</v>
      </c>
      <c r="U964" s="122" t="s">
        <v>338</v>
      </c>
    </row>
    <row r="965" spans="7:21" s="145" customFormat="1" hidden="1">
      <c r="G965" s="152"/>
      <c r="N965" s="114" t="s">
        <v>1694</v>
      </c>
      <c r="O965" s="118">
        <v>3.2</v>
      </c>
      <c r="P965" s="118">
        <v>8.5</v>
      </c>
      <c r="Q965" s="119">
        <f t="shared" si="15"/>
        <v>4.9000000000000004</v>
      </c>
      <c r="R965" s="122" t="s">
        <v>606</v>
      </c>
      <c r="S965" s="121" t="s">
        <v>4300</v>
      </c>
      <c r="T965" s="122">
        <v>4.9000000000000004</v>
      </c>
      <c r="U965" s="122" t="s">
        <v>719</v>
      </c>
    </row>
    <row r="966" spans="7:21" s="145" customFormat="1" hidden="1">
      <c r="G966" s="152"/>
      <c r="N966" s="114" t="s">
        <v>1695</v>
      </c>
      <c r="O966" s="118">
        <v>4.3</v>
      </c>
      <c r="P966" s="118">
        <v>10.6</v>
      </c>
      <c r="Q966" s="119">
        <f t="shared" si="15"/>
        <v>4.93</v>
      </c>
      <c r="R966" s="122" t="s">
        <v>1696</v>
      </c>
      <c r="S966" s="121" t="s">
        <v>4077</v>
      </c>
      <c r="T966" s="122">
        <v>4.93</v>
      </c>
      <c r="U966" s="122" t="s">
        <v>857</v>
      </c>
    </row>
    <row r="967" spans="7:21" s="145" customFormat="1" hidden="1">
      <c r="G967" s="152"/>
      <c r="N967" s="114" t="s">
        <v>1570</v>
      </c>
      <c r="O967" s="118">
        <v>4.3</v>
      </c>
      <c r="P967" s="118">
        <v>10.6</v>
      </c>
      <c r="Q967" s="119">
        <f t="shared" si="15"/>
        <v>4.9000000000000004</v>
      </c>
      <c r="R967" s="122" t="s">
        <v>1571</v>
      </c>
      <c r="S967" s="121" t="s">
        <v>3935</v>
      </c>
      <c r="T967" s="122">
        <v>4.9000000000000004</v>
      </c>
      <c r="U967" s="122" t="s">
        <v>719</v>
      </c>
    </row>
    <row r="968" spans="7:21" s="145" customFormat="1" hidden="1">
      <c r="G968" s="152"/>
      <c r="N968" s="114" t="s">
        <v>1572</v>
      </c>
      <c r="O968" s="118">
        <v>5.7</v>
      </c>
      <c r="P968" s="118">
        <v>14.8</v>
      </c>
      <c r="Q968" s="119">
        <f t="shared" si="15"/>
        <v>4.45</v>
      </c>
      <c r="R968" s="122" t="s">
        <v>213</v>
      </c>
      <c r="S968" s="121" t="s">
        <v>4035</v>
      </c>
      <c r="T968" s="122">
        <v>4.45</v>
      </c>
      <c r="U968" s="122" t="s">
        <v>1263</v>
      </c>
    </row>
    <row r="969" spans="7:21" s="145" customFormat="1" hidden="1">
      <c r="G969" s="152"/>
      <c r="N969" s="114" t="s">
        <v>1455</v>
      </c>
      <c r="O969" s="118">
        <v>4.4000000000000004</v>
      </c>
      <c r="P969" s="120">
        <v>9.6999999999999993</v>
      </c>
      <c r="Q969" s="119">
        <f t="shared" si="15"/>
        <v>1.69</v>
      </c>
      <c r="R969" s="122" t="s">
        <v>234</v>
      </c>
      <c r="S969" s="121" t="s">
        <v>4560</v>
      </c>
      <c r="T969" s="122">
        <v>1.69</v>
      </c>
      <c r="U969" s="122" t="s">
        <v>2826</v>
      </c>
    </row>
    <row r="970" spans="7:21" s="145" customFormat="1" hidden="1">
      <c r="G970" s="152"/>
      <c r="N970" s="114" t="s">
        <v>1207</v>
      </c>
      <c r="O970" s="118">
        <v>7.2</v>
      </c>
      <c r="P970" s="118">
        <v>19.3</v>
      </c>
      <c r="Q970" s="119">
        <f t="shared" si="15"/>
        <v>2.94</v>
      </c>
      <c r="R970" s="122" t="s">
        <v>503</v>
      </c>
      <c r="S970" s="121" t="s">
        <v>3908</v>
      </c>
      <c r="T970" s="122">
        <v>2.94</v>
      </c>
      <c r="U970" s="122" t="s">
        <v>217</v>
      </c>
    </row>
    <row r="971" spans="7:21" s="145" customFormat="1" hidden="1">
      <c r="G971" s="152"/>
      <c r="N971" s="114" t="s">
        <v>1208</v>
      </c>
      <c r="O971" s="118">
        <v>7.6</v>
      </c>
      <c r="P971" s="118">
        <v>19.3</v>
      </c>
      <c r="Q971" s="119">
        <f t="shared" si="15"/>
        <v>1.38</v>
      </c>
      <c r="R971" s="122" t="s">
        <v>1209</v>
      </c>
      <c r="S971" s="121" t="s">
        <v>3970</v>
      </c>
      <c r="T971" s="122">
        <v>1.38</v>
      </c>
      <c r="U971" s="122" t="s">
        <v>4008</v>
      </c>
    </row>
    <row r="972" spans="7:21" s="145" customFormat="1" hidden="1">
      <c r="G972" s="152"/>
      <c r="N972" s="114" t="s">
        <v>1331</v>
      </c>
      <c r="O972" s="118">
        <v>7.6</v>
      </c>
      <c r="P972" s="118">
        <v>19.2</v>
      </c>
      <c r="Q972" s="119">
        <f t="shared" si="15"/>
        <v>3.05</v>
      </c>
      <c r="R972" s="122" t="s">
        <v>857</v>
      </c>
      <c r="S972" s="121" t="s">
        <v>22</v>
      </c>
      <c r="T972" s="122">
        <v>3.05</v>
      </c>
      <c r="U972" s="122" t="s">
        <v>1955</v>
      </c>
    </row>
    <row r="973" spans="7:21" s="145" customFormat="1" hidden="1">
      <c r="G973" s="152"/>
      <c r="N973" s="114" t="s">
        <v>1464</v>
      </c>
      <c r="O973" s="118">
        <v>6.5</v>
      </c>
      <c r="P973" s="118">
        <v>17</v>
      </c>
      <c r="Q973" s="119">
        <f t="shared" si="15"/>
        <v>4.76</v>
      </c>
      <c r="R973" s="122" t="s">
        <v>1465</v>
      </c>
      <c r="S973" s="121" t="s">
        <v>4274</v>
      </c>
      <c r="T973" s="120">
        <v>4.76</v>
      </c>
      <c r="U973" s="120" t="s">
        <v>977</v>
      </c>
    </row>
    <row r="974" spans="7:21" s="145" customFormat="1" hidden="1">
      <c r="G974" s="152"/>
      <c r="N974" s="114" t="s">
        <v>1333</v>
      </c>
      <c r="O974" s="118">
        <v>5.7</v>
      </c>
      <c r="P974" s="118">
        <v>13.9</v>
      </c>
      <c r="Q974" s="119">
        <f t="shared" si="15"/>
        <v>1.6</v>
      </c>
      <c r="R974" s="122" t="s">
        <v>737</v>
      </c>
      <c r="S974" s="121" t="s">
        <v>4277</v>
      </c>
      <c r="T974" s="122">
        <v>1.6</v>
      </c>
      <c r="U974" s="122" t="s">
        <v>530</v>
      </c>
    </row>
    <row r="975" spans="7:21" s="145" customFormat="1" hidden="1">
      <c r="G975" s="152"/>
      <c r="N975" s="114" t="s">
        <v>1582</v>
      </c>
      <c r="O975" s="118">
        <v>7.8</v>
      </c>
      <c r="P975" s="118">
        <v>12.3</v>
      </c>
      <c r="Q975" s="119">
        <f t="shared" si="15"/>
        <v>3.9</v>
      </c>
      <c r="R975" s="122" t="s">
        <v>213</v>
      </c>
      <c r="S975" s="121" t="s">
        <v>4462</v>
      </c>
      <c r="T975" s="122">
        <v>3.9</v>
      </c>
      <c r="U975" s="122" t="s">
        <v>338</v>
      </c>
    </row>
    <row r="976" spans="7:21" s="145" customFormat="1" hidden="1">
      <c r="G976" s="152"/>
      <c r="N976" s="114" t="s">
        <v>1466</v>
      </c>
      <c r="O976" s="118">
        <v>5.6</v>
      </c>
      <c r="P976" s="120">
        <v>11.2</v>
      </c>
      <c r="Q976" s="119">
        <f t="shared" si="15"/>
        <v>3.3</v>
      </c>
      <c r="R976" s="122" t="s">
        <v>468</v>
      </c>
      <c r="S976" s="121" t="s">
        <v>3898</v>
      </c>
      <c r="T976" s="122">
        <v>3.3</v>
      </c>
      <c r="U976" s="122" t="s">
        <v>548</v>
      </c>
    </row>
    <row r="977" spans="7:21" s="145" customFormat="1" hidden="1">
      <c r="G977" s="152"/>
      <c r="N977" s="114" t="s">
        <v>1467</v>
      </c>
      <c r="O977" s="118">
        <v>4.2</v>
      </c>
      <c r="P977" s="118">
        <v>7.4</v>
      </c>
      <c r="Q977" s="119">
        <f t="shared" si="15"/>
        <v>3.8</v>
      </c>
      <c r="R977" s="122" t="s">
        <v>1468</v>
      </c>
      <c r="S977" s="121" t="s">
        <v>4320</v>
      </c>
      <c r="T977" s="122">
        <v>3.8</v>
      </c>
      <c r="U977" s="122" t="s">
        <v>283</v>
      </c>
    </row>
    <row r="978" spans="7:21" s="145" customFormat="1" hidden="1">
      <c r="G978" s="152"/>
      <c r="N978" s="114" t="s">
        <v>1469</v>
      </c>
      <c r="O978" s="118">
        <v>4.4000000000000004</v>
      </c>
      <c r="P978" s="118">
        <v>6.2</v>
      </c>
      <c r="Q978" s="119">
        <f t="shared" si="15"/>
        <v>3.9</v>
      </c>
      <c r="R978" s="122" t="s">
        <v>1470</v>
      </c>
      <c r="S978" s="121" t="s">
        <v>3969</v>
      </c>
      <c r="T978" s="122">
        <v>3.9</v>
      </c>
      <c r="U978" s="122" t="s">
        <v>338</v>
      </c>
    </row>
    <row r="979" spans="7:21" s="145" customFormat="1" hidden="1">
      <c r="G979" s="152"/>
      <c r="N979" s="114" t="s">
        <v>1472</v>
      </c>
      <c r="O979" s="118">
        <v>6</v>
      </c>
      <c r="P979" s="118">
        <v>13.2</v>
      </c>
      <c r="Q979" s="119">
        <f t="shared" si="15"/>
        <v>3.8</v>
      </c>
      <c r="R979" s="122" t="s">
        <v>1571</v>
      </c>
      <c r="S979" s="121" t="s">
        <v>3972</v>
      </c>
      <c r="T979" s="122">
        <v>3.8</v>
      </c>
      <c r="U979" s="122" t="s">
        <v>283</v>
      </c>
    </row>
    <row r="980" spans="7:21" s="145" customFormat="1" hidden="1">
      <c r="G980" s="152"/>
      <c r="N980" s="114" t="s">
        <v>1473</v>
      </c>
      <c r="O980" s="118">
        <v>4.2</v>
      </c>
      <c r="P980" s="118">
        <v>8.8000000000000007</v>
      </c>
      <c r="Q980" s="119">
        <f t="shared" si="15"/>
        <v>5</v>
      </c>
      <c r="R980" s="122" t="s">
        <v>247</v>
      </c>
      <c r="S980" s="121" t="s">
        <v>4320</v>
      </c>
      <c r="T980" s="122">
        <v>5</v>
      </c>
      <c r="U980" s="122" t="s">
        <v>468</v>
      </c>
    </row>
    <row r="981" spans="7:21" s="145" customFormat="1" hidden="1">
      <c r="G981" s="152"/>
      <c r="N981" s="114" t="s">
        <v>1474</v>
      </c>
      <c r="O981" s="118">
        <v>2.5</v>
      </c>
      <c r="P981" s="118">
        <v>10.199999999999999</v>
      </c>
      <c r="Q981" s="119">
        <f t="shared" si="15"/>
        <v>4.7</v>
      </c>
      <c r="R981" s="122" t="s">
        <v>728</v>
      </c>
      <c r="S981" s="121" t="s">
        <v>4249</v>
      </c>
      <c r="T981" s="122">
        <v>4.7</v>
      </c>
      <c r="U981" s="122" t="s">
        <v>466</v>
      </c>
    </row>
    <row r="982" spans="7:21" s="145" customFormat="1" hidden="1">
      <c r="G982" s="152"/>
      <c r="N982" s="114" t="s">
        <v>1475</v>
      </c>
      <c r="O982" s="118">
        <v>2.2999999999999998</v>
      </c>
      <c r="P982" s="118">
        <v>7.3</v>
      </c>
      <c r="Q982" s="119">
        <f t="shared" si="15"/>
        <v>5</v>
      </c>
      <c r="R982" s="122" t="s">
        <v>956</v>
      </c>
      <c r="S982" s="121" t="s">
        <v>4224</v>
      </c>
      <c r="T982" s="122">
        <v>5</v>
      </c>
      <c r="U982" s="122" t="s">
        <v>468</v>
      </c>
    </row>
    <row r="983" spans="7:21" s="145" customFormat="1" hidden="1">
      <c r="G983" s="152"/>
      <c r="N983" s="114" t="s">
        <v>1595</v>
      </c>
      <c r="O983" s="118">
        <v>6.9</v>
      </c>
      <c r="P983" s="118">
        <v>16.899999999999999</v>
      </c>
      <c r="Q983" s="119">
        <f t="shared" si="15"/>
        <v>4.7</v>
      </c>
      <c r="R983" s="122" t="s">
        <v>450</v>
      </c>
      <c r="S983" s="121" t="s">
        <v>3896</v>
      </c>
      <c r="T983" s="122">
        <v>4.7</v>
      </c>
      <c r="U983" s="122" t="s">
        <v>466</v>
      </c>
    </row>
    <row r="984" spans="7:21" s="145" customFormat="1" hidden="1">
      <c r="G984" s="152"/>
      <c r="N984" s="114" t="s">
        <v>1481</v>
      </c>
      <c r="O984" s="118">
        <v>4.5999999999999996</v>
      </c>
      <c r="P984" s="118">
        <v>13.5</v>
      </c>
      <c r="Q984" s="119">
        <f t="shared" si="15"/>
        <v>1.98</v>
      </c>
      <c r="R984" s="122" t="s">
        <v>1341</v>
      </c>
      <c r="S984" s="121" t="s">
        <v>3961</v>
      </c>
      <c r="T984" s="122">
        <v>1.98</v>
      </c>
      <c r="U984" s="122" t="s">
        <v>532</v>
      </c>
    </row>
    <row r="985" spans="7:21" s="145" customFormat="1" hidden="1">
      <c r="G985" s="152"/>
      <c r="N985" s="114" t="s">
        <v>1482</v>
      </c>
      <c r="O985" s="118">
        <v>4.5999999999999996</v>
      </c>
      <c r="P985" s="118">
        <v>13.5</v>
      </c>
      <c r="Q985" s="119">
        <f t="shared" si="15"/>
        <v>3.87</v>
      </c>
      <c r="R985" s="122" t="s">
        <v>751</v>
      </c>
      <c r="S985" s="121" t="s">
        <v>4042</v>
      </c>
      <c r="T985" s="122">
        <v>3.87</v>
      </c>
      <c r="U985" s="122" t="s">
        <v>3390</v>
      </c>
    </row>
    <row r="986" spans="7:21" s="145" customFormat="1" hidden="1">
      <c r="G986" s="152"/>
      <c r="N986" s="114" t="s">
        <v>1600</v>
      </c>
      <c r="O986" s="118">
        <v>2.7</v>
      </c>
      <c r="P986" s="118">
        <v>13</v>
      </c>
      <c r="Q986" s="119">
        <f t="shared" si="15"/>
        <v>3.01</v>
      </c>
      <c r="R986" s="122" t="s">
        <v>1626</v>
      </c>
      <c r="S986" s="121" t="s">
        <v>4560</v>
      </c>
      <c r="T986" s="122">
        <v>3.01</v>
      </c>
      <c r="U986" s="122" t="s">
        <v>1404</v>
      </c>
    </row>
    <row r="987" spans="7:21" s="145" customFormat="1" hidden="1">
      <c r="G987" s="152"/>
      <c r="N987" s="114" t="s">
        <v>1601</v>
      </c>
      <c r="O987" s="118">
        <v>1.5</v>
      </c>
      <c r="P987" s="118">
        <v>11.8</v>
      </c>
      <c r="Q987" s="119">
        <f t="shared" si="15"/>
        <v>3.44</v>
      </c>
      <c r="R987" s="122" t="s">
        <v>1602</v>
      </c>
      <c r="S987" s="121" t="s">
        <v>4461</v>
      </c>
      <c r="T987" s="122">
        <v>3.44</v>
      </c>
      <c r="U987" s="122" t="s">
        <v>670</v>
      </c>
    </row>
    <row r="988" spans="7:21" s="145" customFormat="1" hidden="1">
      <c r="G988" s="152"/>
      <c r="N988" s="114" t="s">
        <v>1729</v>
      </c>
      <c r="O988" s="118">
        <v>1.8</v>
      </c>
      <c r="P988" s="118">
        <v>13.8</v>
      </c>
      <c r="Q988" s="119">
        <f t="shared" si="15"/>
        <v>4.43</v>
      </c>
      <c r="R988" s="122" t="s">
        <v>1730</v>
      </c>
      <c r="S988" s="121" t="s">
        <v>4461</v>
      </c>
      <c r="T988" s="122">
        <v>4.43</v>
      </c>
      <c r="U988" s="122" t="s">
        <v>3039</v>
      </c>
    </row>
    <row r="989" spans="7:21" s="145" customFormat="1" hidden="1">
      <c r="G989" s="152"/>
      <c r="N989" s="114" t="s">
        <v>1603</v>
      </c>
      <c r="O989" s="118">
        <v>5.7</v>
      </c>
      <c r="P989" s="118">
        <v>2.7</v>
      </c>
      <c r="Q989" s="119">
        <f t="shared" si="15"/>
        <v>3.86</v>
      </c>
      <c r="R989" s="122" t="s">
        <v>189</v>
      </c>
      <c r="S989" s="121" t="s">
        <v>4252</v>
      </c>
      <c r="T989" s="122">
        <v>3.86</v>
      </c>
      <c r="U989" s="122" t="s">
        <v>42</v>
      </c>
    </row>
    <row r="990" spans="7:21" s="145" customFormat="1" hidden="1">
      <c r="G990" s="152"/>
      <c r="N990" s="114" t="s">
        <v>1604</v>
      </c>
      <c r="O990" s="118">
        <v>8.6</v>
      </c>
      <c r="P990" s="118">
        <v>1.8</v>
      </c>
      <c r="Q990" s="119">
        <f t="shared" si="15"/>
        <v>4.55</v>
      </c>
      <c r="R990" s="122" t="s">
        <v>661</v>
      </c>
      <c r="S990" s="121" t="s">
        <v>4270</v>
      </c>
      <c r="T990" s="122">
        <v>4.55</v>
      </c>
      <c r="U990" s="122" t="s">
        <v>1544</v>
      </c>
    </row>
    <row r="991" spans="7:21" s="145" customFormat="1" hidden="1">
      <c r="G991" s="152"/>
      <c r="N991" s="114" t="s">
        <v>1605</v>
      </c>
      <c r="O991" s="118">
        <v>7.8</v>
      </c>
      <c r="P991" s="118">
        <v>2.5</v>
      </c>
      <c r="Q991" s="119">
        <f t="shared" si="15"/>
        <v>3.1</v>
      </c>
      <c r="R991" s="122" t="s">
        <v>661</v>
      </c>
      <c r="S991" s="121" t="s">
        <v>3893</v>
      </c>
      <c r="T991" s="122">
        <v>3.1</v>
      </c>
      <c r="U991" s="122" t="s">
        <v>3586</v>
      </c>
    </row>
    <row r="992" spans="7:21" s="145" customFormat="1" hidden="1">
      <c r="G992" s="152"/>
      <c r="N992" s="114" t="s">
        <v>1606</v>
      </c>
      <c r="O992" s="118">
        <v>8.1999999999999993</v>
      </c>
      <c r="P992" s="118">
        <v>2.2999999999999998</v>
      </c>
      <c r="Q992" s="119">
        <f t="shared" si="15"/>
        <v>3.58</v>
      </c>
      <c r="R992" s="122" t="s">
        <v>661</v>
      </c>
      <c r="S992" s="121" t="s">
        <v>3902</v>
      </c>
      <c r="T992" s="122">
        <v>3.58</v>
      </c>
      <c r="U992" s="122" t="s">
        <v>330</v>
      </c>
    </row>
    <row r="993" spans="7:21" s="145" customFormat="1" hidden="1">
      <c r="G993" s="152"/>
      <c r="N993" s="114" t="s">
        <v>1607</v>
      </c>
      <c r="O993" s="118">
        <v>3.9</v>
      </c>
      <c r="P993" s="118">
        <v>7.6</v>
      </c>
      <c r="Q993" s="119">
        <f t="shared" si="15"/>
        <v>3.97</v>
      </c>
      <c r="R993" s="122" t="s">
        <v>597</v>
      </c>
      <c r="S993" s="121" t="s">
        <v>4230</v>
      </c>
      <c r="T993" s="122">
        <v>3.97</v>
      </c>
      <c r="U993" s="122" t="s">
        <v>1698</v>
      </c>
    </row>
    <row r="994" spans="7:21" s="145" customFormat="1" hidden="1">
      <c r="G994" s="152"/>
      <c r="N994" s="114" t="s">
        <v>1608</v>
      </c>
      <c r="O994" s="118">
        <v>4</v>
      </c>
      <c r="P994" s="118">
        <v>9.6999999999999993</v>
      </c>
      <c r="Q994" s="119">
        <f t="shared" si="15"/>
        <v>2.6</v>
      </c>
      <c r="R994" s="122" t="s">
        <v>614</v>
      </c>
      <c r="S994" s="121" t="s">
        <v>3774</v>
      </c>
      <c r="T994" s="122">
        <v>2.6</v>
      </c>
      <c r="U994" s="122" t="s">
        <v>1098</v>
      </c>
    </row>
    <row r="995" spans="7:21" s="145" customFormat="1" hidden="1">
      <c r="G995" s="152"/>
      <c r="N995" s="114" t="s">
        <v>1738</v>
      </c>
      <c r="O995" s="118">
        <v>4.7</v>
      </c>
      <c r="P995" s="118">
        <v>10.1</v>
      </c>
      <c r="Q995" s="119">
        <f t="shared" si="15"/>
        <v>4.9000000000000004</v>
      </c>
      <c r="R995" s="122" t="s">
        <v>719</v>
      </c>
      <c r="S995" s="121" t="s">
        <v>3960</v>
      </c>
      <c r="T995" s="122">
        <v>4.9000000000000004</v>
      </c>
      <c r="U995" s="122" t="s">
        <v>468</v>
      </c>
    </row>
    <row r="996" spans="7:21" s="145" customFormat="1" hidden="1">
      <c r="G996" s="152"/>
      <c r="N996" s="114" t="s">
        <v>1739</v>
      </c>
      <c r="O996" s="118">
        <v>2.2000000000000002</v>
      </c>
      <c r="P996" s="118">
        <v>7.4</v>
      </c>
      <c r="Q996" s="119">
        <f t="shared" si="15"/>
        <v>4.7</v>
      </c>
      <c r="R996" s="122" t="s">
        <v>857</v>
      </c>
      <c r="S996" s="121" t="s">
        <v>4446</v>
      </c>
      <c r="T996" s="122">
        <v>4.7</v>
      </c>
      <c r="U996" s="122" t="s">
        <v>719</v>
      </c>
    </row>
    <row r="997" spans="7:21" s="145" customFormat="1" hidden="1">
      <c r="G997" s="152"/>
      <c r="N997" s="114" t="s">
        <v>1613</v>
      </c>
      <c r="O997" s="118">
        <v>3.8</v>
      </c>
      <c r="P997" s="118">
        <v>3.3</v>
      </c>
      <c r="Q997" s="119">
        <f t="shared" si="15"/>
        <v>5</v>
      </c>
      <c r="R997" s="122" t="s">
        <v>1081</v>
      </c>
      <c r="S997" s="121" t="s">
        <v>4460</v>
      </c>
      <c r="T997" s="122">
        <v>5</v>
      </c>
      <c r="U997" s="122" t="s">
        <v>213</v>
      </c>
    </row>
    <row r="998" spans="7:21" s="145" customFormat="1" hidden="1">
      <c r="G998" s="152"/>
      <c r="N998" s="114" t="s">
        <v>1614</v>
      </c>
      <c r="O998" s="118">
        <v>1.6</v>
      </c>
      <c r="P998" s="118">
        <v>8.5</v>
      </c>
      <c r="Q998" s="119">
        <f t="shared" si="15"/>
        <v>3.45</v>
      </c>
      <c r="R998" s="122" t="s">
        <v>1615</v>
      </c>
      <c r="S998" s="121" t="s">
        <v>4320</v>
      </c>
      <c r="T998" s="122">
        <v>3.45</v>
      </c>
      <c r="U998" s="122" t="s">
        <v>3807</v>
      </c>
    </row>
    <row r="999" spans="7:21" s="145" customFormat="1" hidden="1">
      <c r="G999" s="152"/>
      <c r="N999" s="114" t="s">
        <v>1616</v>
      </c>
      <c r="O999" s="118">
        <v>2.5</v>
      </c>
      <c r="P999" s="118">
        <v>7.2</v>
      </c>
      <c r="Q999" s="119">
        <f t="shared" si="15"/>
        <v>3.9</v>
      </c>
      <c r="R999" s="122" t="s">
        <v>468</v>
      </c>
      <c r="S999" s="121" t="s">
        <v>4269</v>
      </c>
      <c r="T999" s="122">
        <v>3.9</v>
      </c>
      <c r="U999" s="122" t="s">
        <v>2957</v>
      </c>
    </row>
    <row r="1000" spans="7:21" s="145" customFormat="1" hidden="1">
      <c r="G1000" s="152"/>
      <c r="N1000" s="114" t="s">
        <v>1617</v>
      </c>
      <c r="O1000" s="118">
        <v>1.3</v>
      </c>
      <c r="P1000" s="118">
        <v>7.3</v>
      </c>
      <c r="Q1000" s="119">
        <f t="shared" si="15"/>
        <v>3.81</v>
      </c>
      <c r="R1000" s="122" t="s">
        <v>850</v>
      </c>
      <c r="S1000" s="121" t="s">
        <v>4557</v>
      </c>
      <c r="T1000" s="122">
        <v>3.81</v>
      </c>
      <c r="U1000" s="122" t="s">
        <v>42</v>
      </c>
    </row>
    <row r="1001" spans="7:21" s="145" customFormat="1" hidden="1">
      <c r="G1001" s="152"/>
      <c r="N1001" s="114" t="s">
        <v>1751</v>
      </c>
      <c r="O1001" s="118">
        <v>2.2000000000000002</v>
      </c>
      <c r="P1001" s="118">
        <v>8.4</v>
      </c>
      <c r="Q1001" s="119">
        <f t="shared" si="15"/>
        <v>3.42</v>
      </c>
      <c r="R1001" s="122" t="s">
        <v>772</v>
      </c>
      <c r="S1001" s="121" t="s">
        <v>4555</v>
      </c>
      <c r="T1001" s="120">
        <v>3.42</v>
      </c>
      <c r="U1001" s="120" t="s">
        <v>3807</v>
      </c>
    </row>
    <row r="1002" spans="7:21" s="145" customFormat="1" hidden="1">
      <c r="G1002" s="152"/>
      <c r="N1002" s="114" t="s">
        <v>1752</v>
      </c>
      <c r="O1002" s="118">
        <v>2.2999999999999998</v>
      </c>
      <c r="P1002" s="118">
        <v>9.1999999999999993</v>
      </c>
      <c r="Q1002" s="119">
        <f t="shared" si="15"/>
        <v>1.64</v>
      </c>
      <c r="R1002" s="122" t="s">
        <v>141</v>
      </c>
      <c r="S1002" s="121" t="s">
        <v>3781</v>
      </c>
      <c r="T1002" s="122">
        <v>1.64</v>
      </c>
      <c r="U1002" s="122" t="s">
        <v>1927</v>
      </c>
    </row>
    <row r="1003" spans="7:21" s="145" customFormat="1" hidden="1">
      <c r="G1003" s="152"/>
      <c r="N1003" s="114" t="s">
        <v>1753</v>
      </c>
      <c r="O1003" s="118">
        <v>2.1</v>
      </c>
      <c r="P1003" s="118">
        <v>8.4</v>
      </c>
      <c r="Q1003" s="119">
        <f t="shared" si="15"/>
        <v>3.73</v>
      </c>
      <c r="R1003" s="122" t="s">
        <v>1754</v>
      </c>
      <c r="S1003" s="121" t="s">
        <v>4461</v>
      </c>
      <c r="T1003" s="122">
        <v>3.73</v>
      </c>
      <c r="U1003" s="122" t="s">
        <v>1507</v>
      </c>
    </row>
    <row r="1004" spans="7:21" s="145" customFormat="1" hidden="1">
      <c r="G1004" s="152"/>
      <c r="N1004" s="114" t="s">
        <v>1755</v>
      </c>
      <c r="O1004" s="118">
        <v>3</v>
      </c>
      <c r="P1004" s="118">
        <v>20.2</v>
      </c>
      <c r="Q1004" s="119">
        <f t="shared" si="15"/>
        <v>3.7</v>
      </c>
      <c r="R1004" s="122" t="s">
        <v>1756</v>
      </c>
      <c r="S1004" s="121" t="s">
        <v>3728</v>
      </c>
      <c r="T1004" s="122">
        <v>3.7</v>
      </c>
      <c r="U1004" s="122" t="s">
        <v>1478</v>
      </c>
    </row>
    <row r="1005" spans="7:21" s="145" customFormat="1" hidden="1">
      <c r="G1005" s="152"/>
      <c r="N1005" s="114" t="s">
        <v>1627</v>
      </c>
      <c r="O1005" s="118">
        <v>2.4</v>
      </c>
      <c r="P1005" s="118">
        <v>4.0999999999999996</v>
      </c>
      <c r="Q1005" s="119">
        <f t="shared" si="15"/>
        <v>3.91</v>
      </c>
      <c r="R1005" s="122" t="s">
        <v>1628</v>
      </c>
      <c r="S1005" s="121" t="s">
        <v>4297</v>
      </c>
      <c r="T1005" s="122">
        <v>3.91</v>
      </c>
      <c r="U1005" s="122" t="s">
        <v>1146</v>
      </c>
    </row>
    <row r="1006" spans="7:21" s="145" customFormat="1" hidden="1">
      <c r="G1006" s="152"/>
      <c r="N1006" s="114" t="s">
        <v>1629</v>
      </c>
      <c r="O1006" s="118">
        <v>2.2000000000000002</v>
      </c>
      <c r="P1006" s="118">
        <v>4.7</v>
      </c>
      <c r="Q1006" s="119">
        <f t="shared" si="15"/>
        <v>3.8</v>
      </c>
      <c r="R1006" s="122" t="s">
        <v>628</v>
      </c>
      <c r="S1006" s="121" t="s">
        <v>3781</v>
      </c>
      <c r="T1006" s="122">
        <v>3.8</v>
      </c>
      <c r="U1006" s="122" t="s">
        <v>1911</v>
      </c>
    </row>
    <row r="1007" spans="7:21" s="145" customFormat="1" hidden="1">
      <c r="G1007" s="152"/>
      <c r="N1007" s="114" t="s">
        <v>1630</v>
      </c>
      <c r="O1007" s="118">
        <v>1.5</v>
      </c>
      <c r="P1007" s="120">
        <v>16.100000000000001</v>
      </c>
      <c r="Q1007" s="119">
        <f t="shared" si="15"/>
        <v>0.9</v>
      </c>
      <c r="R1007" s="120" t="s">
        <v>147</v>
      </c>
      <c r="S1007" s="120" t="s">
        <v>4301</v>
      </c>
      <c r="T1007" s="120">
        <v>0.9</v>
      </c>
      <c r="U1007" s="120" t="s">
        <v>483</v>
      </c>
    </row>
    <row r="1008" spans="7:21" s="145" customFormat="1" hidden="1">
      <c r="G1008" s="152"/>
      <c r="N1008" s="114" t="s">
        <v>1631</v>
      </c>
      <c r="O1008" s="118">
        <v>0.6</v>
      </c>
      <c r="P1008" s="118">
        <v>92</v>
      </c>
      <c r="Q1008" s="119">
        <f t="shared" si="15"/>
        <v>3.7</v>
      </c>
      <c r="R1008" s="122" t="s">
        <v>166</v>
      </c>
      <c r="S1008" s="121" t="s">
        <v>4055</v>
      </c>
      <c r="T1008" s="122">
        <v>3.7</v>
      </c>
      <c r="U1008" s="122" t="s">
        <v>338</v>
      </c>
    </row>
    <row r="1009" spans="7:21" s="145" customFormat="1" hidden="1">
      <c r="G1009" s="152"/>
      <c r="N1009" s="114" t="s">
        <v>1632</v>
      </c>
      <c r="O1009" s="118">
        <v>6.6</v>
      </c>
      <c r="P1009" s="118">
        <v>24.8</v>
      </c>
      <c r="Q1009" s="119">
        <f t="shared" si="15"/>
        <v>3.7</v>
      </c>
      <c r="R1009" s="122" t="s">
        <v>1507</v>
      </c>
      <c r="S1009" s="121" t="s">
        <v>4230</v>
      </c>
      <c r="T1009" s="122">
        <v>3.7</v>
      </c>
      <c r="U1009" s="122" t="s">
        <v>338</v>
      </c>
    </row>
    <row r="1010" spans="7:21" s="145" customFormat="1" hidden="1">
      <c r="G1010" s="152"/>
      <c r="N1010" s="114" t="s">
        <v>1512</v>
      </c>
      <c r="O1010" s="118">
        <v>5.9</v>
      </c>
      <c r="P1010" s="118">
        <v>10.9</v>
      </c>
      <c r="Q1010" s="119">
        <f t="shared" si="15"/>
        <v>3.69</v>
      </c>
      <c r="R1010" s="122" t="s">
        <v>1513</v>
      </c>
      <c r="S1010" s="121" t="s">
        <v>3898</v>
      </c>
      <c r="T1010" s="122">
        <v>3.69</v>
      </c>
      <c r="U1010" s="122" t="s">
        <v>3629</v>
      </c>
    </row>
    <row r="1011" spans="7:21" s="145" customFormat="1" hidden="1">
      <c r="G1011" s="152"/>
      <c r="N1011" s="114" t="s">
        <v>1514</v>
      </c>
      <c r="O1011" s="118">
        <v>4</v>
      </c>
      <c r="P1011" s="118">
        <v>16.399999999999999</v>
      </c>
      <c r="Q1011" s="119">
        <f t="shared" si="15"/>
        <v>4.8</v>
      </c>
      <c r="R1011" s="122" t="s">
        <v>599</v>
      </c>
      <c r="S1011" s="121" t="s">
        <v>3898</v>
      </c>
      <c r="T1011" s="122">
        <v>4.8</v>
      </c>
      <c r="U1011" s="122" t="s">
        <v>468</v>
      </c>
    </row>
    <row r="1012" spans="7:21" s="145" customFormat="1" hidden="1">
      <c r="G1012" s="152"/>
      <c r="N1012" s="114" t="s">
        <v>1264</v>
      </c>
      <c r="O1012" s="118">
        <v>4</v>
      </c>
      <c r="P1012" s="118">
        <v>16.5</v>
      </c>
      <c r="Q1012" s="119">
        <f t="shared" si="15"/>
        <v>4.7</v>
      </c>
      <c r="R1012" s="122" t="s">
        <v>940</v>
      </c>
      <c r="S1012" s="121" t="s">
        <v>4555</v>
      </c>
      <c r="T1012" s="122">
        <v>4.7</v>
      </c>
      <c r="U1012" s="122" t="s">
        <v>234</v>
      </c>
    </row>
    <row r="1013" spans="7:21" s="145" customFormat="1" hidden="1">
      <c r="G1013" s="152"/>
      <c r="N1013" s="114" t="s">
        <v>1265</v>
      </c>
      <c r="O1013" s="118">
        <v>4</v>
      </c>
      <c r="P1013" s="118">
        <v>16.3</v>
      </c>
      <c r="Q1013" s="119">
        <f t="shared" si="15"/>
        <v>3.28</v>
      </c>
      <c r="R1013" s="122" t="s">
        <v>1266</v>
      </c>
      <c r="S1013" s="121" t="s">
        <v>3894</v>
      </c>
      <c r="T1013" s="122">
        <v>3.28</v>
      </c>
      <c r="U1013" s="122" t="s">
        <v>2533</v>
      </c>
    </row>
    <row r="1014" spans="7:21" s="145" customFormat="1" hidden="1">
      <c r="G1014" s="152"/>
      <c r="N1014" s="114" t="s">
        <v>1267</v>
      </c>
      <c r="O1014" s="118">
        <v>2.7</v>
      </c>
      <c r="P1014" s="118">
        <v>16.3</v>
      </c>
      <c r="Q1014" s="119">
        <f t="shared" si="15"/>
        <v>3.66</v>
      </c>
      <c r="R1014" s="122" t="s">
        <v>1754</v>
      </c>
      <c r="S1014" s="121" t="s">
        <v>4119</v>
      </c>
      <c r="T1014" s="122">
        <v>3.66</v>
      </c>
      <c r="U1014" s="122" t="s">
        <v>3233</v>
      </c>
    </row>
    <row r="1015" spans="7:21" s="145" customFormat="1" hidden="1">
      <c r="G1015" s="152"/>
      <c r="N1015" s="114" t="s">
        <v>1268</v>
      </c>
      <c r="O1015" s="118">
        <v>16.100000000000001</v>
      </c>
      <c r="P1015" s="118">
        <v>0</v>
      </c>
      <c r="Q1015" s="119">
        <f t="shared" si="15"/>
        <v>4.22</v>
      </c>
      <c r="R1015" s="122" t="s">
        <v>343</v>
      </c>
      <c r="S1015" s="121" t="s">
        <v>3996</v>
      </c>
      <c r="T1015" s="122">
        <v>4.22</v>
      </c>
      <c r="U1015" s="122" t="s">
        <v>869</v>
      </c>
    </row>
    <row r="1016" spans="7:21" s="145" customFormat="1" hidden="1">
      <c r="G1016" s="152"/>
      <c r="N1016" s="114" t="s">
        <v>1269</v>
      </c>
      <c r="O1016" s="118">
        <v>15.7</v>
      </c>
      <c r="P1016" s="118">
        <v>0</v>
      </c>
      <c r="Q1016" s="119">
        <f t="shared" si="15"/>
        <v>3.33</v>
      </c>
      <c r="R1016" s="120" t="s">
        <v>147</v>
      </c>
      <c r="S1016" s="121" t="s">
        <v>4320</v>
      </c>
      <c r="T1016" s="122">
        <v>3.33</v>
      </c>
      <c r="U1016" s="122" t="s">
        <v>2893</v>
      </c>
    </row>
    <row r="1017" spans="7:21" s="145" customFormat="1" hidden="1">
      <c r="G1017" s="152"/>
      <c r="N1017" s="114" t="s">
        <v>1522</v>
      </c>
      <c r="O1017" s="118">
        <v>4.9000000000000004</v>
      </c>
      <c r="P1017" s="118">
        <v>9.1</v>
      </c>
      <c r="Q1017" s="119">
        <f t="shared" si="15"/>
        <v>4.08</v>
      </c>
      <c r="R1017" s="122" t="s">
        <v>476</v>
      </c>
      <c r="S1017" s="121" t="s">
        <v>4297</v>
      </c>
      <c r="T1017" s="122">
        <v>4.08</v>
      </c>
      <c r="U1017" s="122" t="s">
        <v>2399</v>
      </c>
    </row>
    <row r="1018" spans="7:21" s="145" customFormat="1" hidden="1">
      <c r="G1018" s="152"/>
      <c r="N1018" s="114" t="s">
        <v>1523</v>
      </c>
      <c r="O1018" s="118">
        <v>5.6</v>
      </c>
      <c r="P1018" s="118">
        <v>19.2</v>
      </c>
      <c r="Q1018" s="119">
        <f t="shared" si="15"/>
        <v>3.35</v>
      </c>
      <c r="R1018" s="122" t="s">
        <v>850</v>
      </c>
      <c r="S1018" s="121" t="s">
        <v>4421</v>
      </c>
      <c r="T1018" s="122">
        <v>3.35</v>
      </c>
      <c r="U1018" s="122" t="s">
        <v>2507</v>
      </c>
    </row>
    <row r="1019" spans="7:21" s="145" customFormat="1" hidden="1">
      <c r="G1019" s="152"/>
      <c r="N1019" s="114" t="s">
        <v>1641</v>
      </c>
      <c r="O1019" s="118">
        <v>0.5</v>
      </c>
      <c r="P1019" s="118">
        <v>9.6</v>
      </c>
      <c r="Q1019" s="119">
        <f t="shared" si="15"/>
        <v>4.2</v>
      </c>
      <c r="R1019" s="120" t="s">
        <v>30</v>
      </c>
      <c r="S1019" s="121" t="s">
        <v>4302</v>
      </c>
      <c r="T1019" s="122">
        <v>4.2</v>
      </c>
      <c r="U1019" s="122" t="s">
        <v>141</v>
      </c>
    </row>
    <row r="1020" spans="7:21" s="145" customFormat="1" hidden="1">
      <c r="G1020" s="152"/>
      <c r="N1020" s="114" t="s">
        <v>1642</v>
      </c>
      <c r="O1020" s="118">
        <v>0.5</v>
      </c>
      <c r="P1020" s="118">
        <v>8.6</v>
      </c>
      <c r="Q1020" s="119">
        <f t="shared" si="15"/>
        <v>4.4000000000000004</v>
      </c>
      <c r="R1020" s="120" t="s">
        <v>30</v>
      </c>
      <c r="S1020" s="121" t="s">
        <v>4295</v>
      </c>
      <c r="T1020" s="122">
        <v>4.4000000000000004</v>
      </c>
      <c r="U1020" s="122" t="s">
        <v>466</v>
      </c>
    </row>
    <row r="1021" spans="7:21" s="145" customFormat="1" hidden="1">
      <c r="G1021" s="152"/>
      <c r="N1021" s="114" t="s">
        <v>1524</v>
      </c>
      <c r="O1021" s="118">
        <v>0.4</v>
      </c>
      <c r="P1021" s="118">
        <v>19.3</v>
      </c>
      <c r="Q1021" s="119">
        <f t="shared" si="15"/>
        <v>1.3</v>
      </c>
      <c r="R1021" s="120" t="s">
        <v>30</v>
      </c>
      <c r="S1021" s="121" t="s">
        <v>4320</v>
      </c>
      <c r="T1021" s="122">
        <v>1.3</v>
      </c>
      <c r="U1021" s="122" t="s">
        <v>530</v>
      </c>
    </row>
    <row r="1022" spans="7:21" s="145" customFormat="1" hidden="1">
      <c r="G1022" s="152"/>
      <c r="N1022" s="114" t="s">
        <v>1525</v>
      </c>
      <c r="O1022" s="118">
        <v>0.4</v>
      </c>
      <c r="P1022" s="118">
        <v>17.600000000000001</v>
      </c>
      <c r="Q1022" s="119">
        <f t="shared" si="15"/>
        <v>3.6</v>
      </c>
      <c r="R1022" s="120" t="s">
        <v>30</v>
      </c>
      <c r="S1022" s="121" t="s">
        <v>4473</v>
      </c>
      <c r="T1022" s="122">
        <v>3.6</v>
      </c>
      <c r="U1022" s="122" t="s">
        <v>338</v>
      </c>
    </row>
    <row r="1023" spans="7:21" s="145" customFormat="1" hidden="1">
      <c r="G1023" s="152"/>
      <c r="N1023" s="114" t="s">
        <v>1526</v>
      </c>
      <c r="O1023" s="118">
        <v>0.5</v>
      </c>
      <c r="P1023" s="118">
        <v>8.6999999999999993</v>
      </c>
      <c r="Q1023" s="119">
        <f t="shared" si="15"/>
        <v>3</v>
      </c>
      <c r="R1023" s="120" t="s">
        <v>30</v>
      </c>
      <c r="S1023" s="121" t="s">
        <v>4295</v>
      </c>
      <c r="T1023" s="122">
        <v>3</v>
      </c>
      <c r="U1023" s="122" t="s">
        <v>548</v>
      </c>
    </row>
    <row r="1024" spans="7:21" s="145" customFormat="1" hidden="1">
      <c r="G1024" s="152"/>
      <c r="N1024" s="114" t="s">
        <v>1527</v>
      </c>
      <c r="O1024" s="118">
        <v>0.4</v>
      </c>
      <c r="P1024" s="118">
        <v>7.9</v>
      </c>
      <c r="Q1024" s="119">
        <f t="shared" si="15"/>
        <v>4.3</v>
      </c>
      <c r="R1024" s="120" t="s">
        <v>30</v>
      </c>
      <c r="S1024" s="121" t="s">
        <v>4562</v>
      </c>
      <c r="T1024" s="122">
        <v>4.3</v>
      </c>
      <c r="U1024" s="122" t="s">
        <v>728</v>
      </c>
    </row>
    <row r="1025" spans="7:21" s="145" customFormat="1" hidden="1">
      <c r="G1025" s="152"/>
      <c r="N1025" s="114" t="s">
        <v>1528</v>
      </c>
      <c r="O1025" s="118">
        <v>3.3</v>
      </c>
      <c r="P1025" s="118">
        <v>68</v>
      </c>
      <c r="Q1025" s="119">
        <f t="shared" si="15"/>
        <v>3.39</v>
      </c>
      <c r="R1025" s="122" t="s">
        <v>166</v>
      </c>
      <c r="S1025" s="121" t="s">
        <v>3990</v>
      </c>
      <c r="T1025" s="122">
        <v>3.39</v>
      </c>
      <c r="U1025" s="122" t="s">
        <v>223</v>
      </c>
    </row>
    <row r="1026" spans="7:21" s="145" customFormat="1" hidden="1">
      <c r="G1026" s="152"/>
      <c r="N1026" s="114" t="s">
        <v>1530</v>
      </c>
      <c r="O1026" s="118">
        <v>2.8</v>
      </c>
      <c r="P1026" s="118">
        <v>57.1</v>
      </c>
      <c r="Q1026" s="119">
        <f t="shared" si="15"/>
        <v>3.45</v>
      </c>
      <c r="R1026" s="122" t="s">
        <v>166</v>
      </c>
      <c r="S1026" s="121" t="s">
        <v>3940</v>
      </c>
      <c r="T1026" s="122">
        <v>3.45</v>
      </c>
      <c r="U1026" s="122" t="s">
        <v>2396</v>
      </c>
    </row>
    <row r="1027" spans="7:21" s="145" customFormat="1" hidden="1">
      <c r="G1027" s="152"/>
      <c r="N1027" s="114" t="s">
        <v>1531</v>
      </c>
      <c r="O1027" s="118">
        <v>1.5</v>
      </c>
      <c r="P1027" s="118">
        <v>31.3</v>
      </c>
      <c r="Q1027" s="119">
        <f t="shared" si="15"/>
        <v>3.4</v>
      </c>
      <c r="R1027" s="120" t="s">
        <v>30</v>
      </c>
      <c r="S1027" s="121" t="s">
        <v>4075</v>
      </c>
      <c r="T1027" s="122">
        <v>3.4</v>
      </c>
      <c r="U1027" s="122" t="s">
        <v>2407</v>
      </c>
    </row>
    <row r="1028" spans="7:21" s="145" customFormat="1" hidden="1">
      <c r="G1028" s="152"/>
      <c r="N1028" s="114" t="s">
        <v>1532</v>
      </c>
      <c r="O1028" s="118">
        <v>1.3</v>
      </c>
      <c r="P1028" s="118">
        <v>26.9</v>
      </c>
      <c r="Q1028" s="119">
        <f t="shared" ref="Q1028:Q1091" si="16">SUM(T1028:U1028)</f>
        <v>3.67</v>
      </c>
      <c r="R1028" s="120" t="s">
        <v>30</v>
      </c>
      <c r="S1028" s="121" t="s">
        <v>3774</v>
      </c>
      <c r="T1028" s="122">
        <v>3.67</v>
      </c>
      <c r="U1028" s="122" t="s">
        <v>2957</v>
      </c>
    </row>
    <row r="1029" spans="7:21" s="145" customFormat="1" hidden="1">
      <c r="G1029" s="152"/>
      <c r="N1029" s="114" t="s">
        <v>1654</v>
      </c>
      <c r="O1029" s="118">
        <v>4.3</v>
      </c>
      <c r="P1029" s="118">
        <v>26.7</v>
      </c>
      <c r="Q1029" s="119">
        <f t="shared" si="16"/>
        <v>3</v>
      </c>
      <c r="R1029" s="122" t="s">
        <v>1655</v>
      </c>
      <c r="S1029" s="121" t="s">
        <v>4397</v>
      </c>
      <c r="T1029" s="122">
        <v>3</v>
      </c>
      <c r="U1029" s="122" t="s">
        <v>3664</v>
      </c>
    </row>
    <row r="1030" spans="7:21" s="145" customFormat="1" hidden="1">
      <c r="G1030" s="152"/>
      <c r="N1030" s="114" t="s">
        <v>1656</v>
      </c>
      <c r="O1030" s="118">
        <v>13.7</v>
      </c>
      <c r="P1030" s="118">
        <v>1.4</v>
      </c>
      <c r="Q1030" s="119">
        <f t="shared" si="16"/>
        <v>4.63</v>
      </c>
      <c r="R1030" s="122" t="s">
        <v>1657</v>
      </c>
      <c r="S1030" s="121" t="s">
        <v>4148</v>
      </c>
      <c r="T1030" s="122">
        <v>4.63</v>
      </c>
      <c r="U1030" s="122" t="s">
        <v>751</v>
      </c>
    </row>
    <row r="1031" spans="7:21" s="145" customFormat="1" hidden="1">
      <c r="G1031" s="152"/>
      <c r="N1031" s="114" t="s">
        <v>1658</v>
      </c>
      <c r="O1031" s="118">
        <v>16</v>
      </c>
      <c r="P1031" s="120" t="s">
        <v>147</v>
      </c>
      <c r="Q1031" s="119">
        <f t="shared" si="16"/>
        <v>3.41</v>
      </c>
      <c r="R1031" s="122" t="s">
        <v>466</v>
      </c>
      <c r="S1031" s="120" t="s">
        <v>147</v>
      </c>
      <c r="T1031" s="122">
        <v>3.41</v>
      </c>
      <c r="U1031" s="122" t="s">
        <v>1610</v>
      </c>
    </row>
    <row r="1032" spans="7:21" s="145" customFormat="1" hidden="1">
      <c r="G1032" s="152"/>
      <c r="N1032" s="114" t="s">
        <v>1659</v>
      </c>
      <c r="O1032" s="118">
        <v>19.899999999999999</v>
      </c>
      <c r="P1032" s="118">
        <v>42.2</v>
      </c>
      <c r="Q1032" s="119">
        <f t="shared" si="16"/>
        <v>4.2300000000000004</v>
      </c>
      <c r="R1032" s="120" t="s">
        <v>147</v>
      </c>
      <c r="S1032" s="121" t="s">
        <v>4126</v>
      </c>
      <c r="T1032" s="122">
        <v>4.2300000000000004</v>
      </c>
      <c r="U1032" s="122" t="s">
        <v>728</v>
      </c>
    </row>
    <row r="1033" spans="7:21" s="145" customFormat="1" hidden="1">
      <c r="G1033" s="152"/>
      <c r="N1033" s="114" t="s">
        <v>1535</v>
      </c>
      <c r="O1033" s="118">
        <v>3.7</v>
      </c>
      <c r="P1033" s="118">
        <v>0.9</v>
      </c>
      <c r="Q1033" s="119">
        <f t="shared" si="16"/>
        <v>2.2999999999999998</v>
      </c>
      <c r="R1033" s="120" t="s">
        <v>147</v>
      </c>
      <c r="S1033" s="121" t="s">
        <v>3772</v>
      </c>
      <c r="T1033" s="122">
        <v>2.2999999999999998</v>
      </c>
      <c r="U1033" s="122" t="s">
        <v>4015</v>
      </c>
    </row>
    <row r="1034" spans="7:21" s="145" customFormat="1" hidden="1">
      <c r="G1034" s="152"/>
      <c r="N1034" s="114" t="s">
        <v>1536</v>
      </c>
      <c r="O1034" s="118">
        <v>2.9</v>
      </c>
      <c r="P1034" s="118">
        <v>4</v>
      </c>
      <c r="Q1034" s="119">
        <f t="shared" si="16"/>
        <v>4.3899999999999997</v>
      </c>
      <c r="R1034" s="120" t="s">
        <v>147</v>
      </c>
      <c r="S1034" s="121" t="s">
        <v>4271</v>
      </c>
      <c r="T1034" s="122">
        <v>4.3899999999999997</v>
      </c>
      <c r="U1034" s="122" t="s">
        <v>618</v>
      </c>
    </row>
    <row r="1035" spans="7:21" s="145" customFormat="1" hidden="1">
      <c r="G1035" s="152"/>
      <c r="N1035" s="114" t="s">
        <v>1537</v>
      </c>
      <c r="O1035" s="118">
        <v>3.9</v>
      </c>
      <c r="P1035" s="118">
        <v>7.3</v>
      </c>
      <c r="Q1035" s="119">
        <f t="shared" si="16"/>
        <v>3.51</v>
      </c>
      <c r="R1035" s="120" t="s">
        <v>556</v>
      </c>
      <c r="S1035" s="121">
        <v>180</v>
      </c>
      <c r="T1035" s="122">
        <v>3.51</v>
      </c>
      <c r="U1035" s="122" t="s">
        <v>338</v>
      </c>
    </row>
    <row r="1036" spans="7:21" s="145" customFormat="1" hidden="1">
      <c r="G1036" s="152"/>
      <c r="N1036" s="114" t="s">
        <v>1662</v>
      </c>
      <c r="O1036" s="118">
        <v>14.1</v>
      </c>
      <c r="P1036" s="118">
        <v>12.5</v>
      </c>
      <c r="Q1036" s="119">
        <f t="shared" si="16"/>
        <v>3.3</v>
      </c>
      <c r="R1036" s="122" t="s">
        <v>972</v>
      </c>
      <c r="S1036" s="121" t="s">
        <v>3731</v>
      </c>
      <c r="T1036" s="122">
        <v>3.3</v>
      </c>
      <c r="U1036" s="122" t="s">
        <v>223</v>
      </c>
    </row>
    <row r="1037" spans="7:21" s="145" customFormat="1" hidden="1">
      <c r="G1037" s="152"/>
      <c r="N1037" s="114" t="s">
        <v>1663</v>
      </c>
      <c r="O1037" s="118">
        <v>23.5</v>
      </c>
      <c r="P1037" s="118">
        <v>0</v>
      </c>
      <c r="Q1037" s="119">
        <f t="shared" si="16"/>
        <v>3.52</v>
      </c>
      <c r="R1037" s="122" t="s">
        <v>1664</v>
      </c>
      <c r="S1037" s="121" t="s">
        <v>4071</v>
      </c>
      <c r="T1037" s="122">
        <v>3.52</v>
      </c>
      <c r="U1037" s="122" t="s">
        <v>3390</v>
      </c>
    </row>
    <row r="1038" spans="7:21" s="145" customFormat="1" hidden="1">
      <c r="G1038" s="152"/>
      <c r="N1038" s="114" t="s">
        <v>1797</v>
      </c>
      <c r="O1038" s="118">
        <v>1.8</v>
      </c>
      <c r="P1038" s="118">
        <v>10.199999999999999</v>
      </c>
      <c r="Q1038" s="119">
        <f t="shared" si="16"/>
        <v>3.6</v>
      </c>
      <c r="R1038" s="122" t="s">
        <v>1798</v>
      </c>
      <c r="S1038" s="121" t="s">
        <v>3967</v>
      </c>
      <c r="T1038" s="122">
        <v>3.6</v>
      </c>
      <c r="U1038" s="122" t="s">
        <v>661</v>
      </c>
    </row>
    <row r="1039" spans="7:21" s="145" customFormat="1" hidden="1">
      <c r="G1039" s="152"/>
      <c r="N1039" s="114" t="s">
        <v>1666</v>
      </c>
      <c r="O1039" s="118">
        <v>5.8</v>
      </c>
      <c r="P1039" s="118">
        <v>42.3</v>
      </c>
      <c r="Q1039" s="119">
        <f t="shared" si="16"/>
        <v>3.6</v>
      </c>
      <c r="R1039" s="122" t="s">
        <v>1667</v>
      </c>
      <c r="S1039" s="121" t="s">
        <v>4177</v>
      </c>
      <c r="T1039" s="122">
        <v>3.6</v>
      </c>
      <c r="U1039" s="122" t="s">
        <v>661</v>
      </c>
    </row>
    <row r="1040" spans="7:21" s="145" customFormat="1" hidden="1">
      <c r="G1040" s="152"/>
      <c r="N1040" s="114" t="s">
        <v>1668</v>
      </c>
      <c r="O1040" s="118">
        <v>5.4</v>
      </c>
      <c r="P1040" s="118">
        <v>48.4</v>
      </c>
      <c r="Q1040" s="119">
        <f t="shared" si="16"/>
        <v>3.9</v>
      </c>
      <c r="R1040" s="122" t="s">
        <v>1669</v>
      </c>
      <c r="S1040" s="121" t="s">
        <v>4303</v>
      </c>
      <c r="T1040" s="122">
        <v>3.9</v>
      </c>
      <c r="U1040" s="122" t="s">
        <v>543</v>
      </c>
    </row>
    <row r="1041" spans="7:21" s="145" customFormat="1" hidden="1">
      <c r="G1041" s="152"/>
      <c r="N1041" s="114" t="s">
        <v>1670</v>
      </c>
      <c r="O1041" s="118">
        <v>18.100000000000001</v>
      </c>
      <c r="P1041" s="118">
        <v>0</v>
      </c>
      <c r="Q1041" s="119">
        <f t="shared" si="16"/>
        <v>4.4000000000000004</v>
      </c>
      <c r="R1041" s="120" t="s">
        <v>147</v>
      </c>
      <c r="S1041" s="121" t="s">
        <v>4220</v>
      </c>
      <c r="T1041" s="122">
        <v>4.4000000000000004</v>
      </c>
      <c r="U1041" s="122" t="s">
        <v>719</v>
      </c>
    </row>
    <row r="1042" spans="7:21" s="145" customFormat="1" hidden="1">
      <c r="G1042" s="152"/>
      <c r="N1042" s="114" t="s">
        <v>1671</v>
      </c>
      <c r="O1042" s="118">
        <v>2</v>
      </c>
      <c r="P1042" s="118">
        <v>9.8000000000000007</v>
      </c>
      <c r="Q1042" s="119">
        <f t="shared" si="16"/>
        <v>4.0999999999999996</v>
      </c>
      <c r="R1042" s="122" t="s">
        <v>1672</v>
      </c>
      <c r="S1042" s="121" t="s">
        <v>4067</v>
      </c>
      <c r="T1042" s="122">
        <v>4.0999999999999996</v>
      </c>
      <c r="U1042" s="122" t="s">
        <v>141</v>
      </c>
    </row>
    <row r="1043" spans="7:21" s="145" customFormat="1" hidden="1">
      <c r="G1043" s="152"/>
      <c r="N1043" s="114" t="s">
        <v>1673</v>
      </c>
      <c r="O1043" s="118">
        <v>0.3</v>
      </c>
      <c r="P1043" s="118">
        <v>11.7</v>
      </c>
      <c r="Q1043" s="119">
        <f t="shared" si="16"/>
        <v>3.5</v>
      </c>
      <c r="R1043" s="120" t="s">
        <v>147</v>
      </c>
      <c r="S1043" s="121">
        <v>335</v>
      </c>
      <c r="T1043" s="122">
        <v>3.5</v>
      </c>
      <c r="U1043" s="122" t="s">
        <v>338</v>
      </c>
    </row>
    <row r="1044" spans="7:21" s="145" customFormat="1" hidden="1">
      <c r="G1044" s="152"/>
      <c r="N1044" s="114" t="s">
        <v>1674</v>
      </c>
      <c r="O1044" s="118">
        <v>0.1</v>
      </c>
      <c r="P1044" s="118">
        <v>8.6999999999999993</v>
      </c>
      <c r="Q1044" s="119">
        <f t="shared" si="16"/>
        <v>3.33</v>
      </c>
      <c r="R1044" s="120" t="s">
        <v>30</v>
      </c>
      <c r="S1044" s="121" t="s">
        <v>3952</v>
      </c>
      <c r="T1044" s="122">
        <v>3.33</v>
      </c>
      <c r="U1044" s="122" t="s">
        <v>1492</v>
      </c>
    </row>
    <row r="1045" spans="7:21" s="145" customFormat="1" hidden="1">
      <c r="G1045" s="152"/>
      <c r="N1045" s="114" t="s">
        <v>1676</v>
      </c>
      <c r="O1045" s="118">
        <v>0.1</v>
      </c>
      <c r="P1045" s="118">
        <v>0.2</v>
      </c>
      <c r="Q1045" s="119">
        <f t="shared" si="16"/>
        <v>3.11</v>
      </c>
      <c r="R1045" s="122" t="s">
        <v>1677</v>
      </c>
      <c r="S1045" s="121" t="s">
        <v>4304</v>
      </c>
      <c r="T1045" s="122">
        <v>3.11</v>
      </c>
      <c r="U1045" s="122" t="s">
        <v>50</v>
      </c>
    </row>
    <row r="1046" spans="7:21" s="145" customFormat="1" hidden="1">
      <c r="G1046" s="152"/>
      <c r="N1046" s="114" t="s">
        <v>1681</v>
      </c>
      <c r="O1046" s="118">
        <v>0.1</v>
      </c>
      <c r="P1046" s="118">
        <v>3.4</v>
      </c>
      <c r="Q1046" s="119">
        <f t="shared" si="16"/>
        <v>0.82</v>
      </c>
      <c r="R1046" s="122" t="s">
        <v>1682</v>
      </c>
      <c r="S1046" s="121" t="s">
        <v>4305</v>
      </c>
      <c r="T1046" s="122">
        <v>0.82</v>
      </c>
      <c r="U1046" s="122" t="s">
        <v>1111</v>
      </c>
    </row>
    <row r="1047" spans="7:21" s="145" customFormat="1" hidden="1">
      <c r="G1047" s="152"/>
      <c r="N1047" s="114" t="s">
        <v>1683</v>
      </c>
      <c r="O1047" s="118">
        <v>0.7</v>
      </c>
      <c r="P1047" s="118">
        <v>15.9</v>
      </c>
      <c r="Q1047" s="119">
        <f t="shared" si="16"/>
        <v>4.34</v>
      </c>
      <c r="R1047" s="122" t="s">
        <v>1684</v>
      </c>
      <c r="S1047" s="121" t="s">
        <v>4033</v>
      </c>
      <c r="T1047" s="122">
        <v>4.34</v>
      </c>
      <c r="U1047" s="122" t="s">
        <v>857</v>
      </c>
    </row>
    <row r="1048" spans="7:21" s="145" customFormat="1" hidden="1">
      <c r="G1048" s="152"/>
      <c r="N1048" s="114" t="s">
        <v>1685</v>
      </c>
      <c r="O1048" s="118">
        <v>5.3</v>
      </c>
      <c r="P1048" s="118">
        <v>7.1</v>
      </c>
      <c r="Q1048" s="119">
        <f t="shared" si="16"/>
        <v>1.4</v>
      </c>
      <c r="R1048" s="122" t="s">
        <v>1686</v>
      </c>
      <c r="S1048" s="121" t="s">
        <v>4565</v>
      </c>
      <c r="T1048" s="122">
        <v>1.4</v>
      </c>
      <c r="U1048" s="122" t="s">
        <v>371</v>
      </c>
    </row>
    <row r="1049" spans="7:21" s="145" customFormat="1" hidden="1">
      <c r="G1049" s="152"/>
      <c r="N1049" s="114" t="s">
        <v>1687</v>
      </c>
      <c r="O1049" s="118">
        <v>2.2999999999999998</v>
      </c>
      <c r="P1049" s="118">
        <v>68.099999999999994</v>
      </c>
      <c r="Q1049" s="119">
        <f t="shared" si="16"/>
        <v>3.73</v>
      </c>
      <c r="R1049" s="120" t="s">
        <v>147</v>
      </c>
      <c r="S1049" s="121" t="s">
        <v>4137</v>
      </c>
      <c r="T1049" s="122">
        <v>3.73</v>
      </c>
      <c r="U1049" s="122" t="s">
        <v>738</v>
      </c>
    </row>
    <row r="1050" spans="7:21" s="145" customFormat="1" hidden="1">
      <c r="G1050" s="152"/>
      <c r="N1050" s="114" t="s">
        <v>1688</v>
      </c>
      <c r="O1050" s="118">
        <v>3.7</v>
      </c>
      <c r="P1050" s="118">
        <v>10.9</v>
      </c>
      <c r="Q1050" s="119">
        <f t="shared" si="16"/>
        <v>3.5</v>
      </c>
      <c r="R1050" s="122" t="s">
        <v>1415</v>
      </c>
      <c r="S1050" s="121" t="s">
        <v>4320</v>
      </c>
      <c r="T1050" s="122">
        <v>3.5</v>
      </c>
      <c r="U1050" s="122" t="s">
        <v>661</v>
      </c>
    </row>
    <row r="1051" spans="7:21" s="145" customFormat="1" hidden="1">
      <c r="G1051" s="152"/>
      <c r="N1051" s="114" t="s">
        <v>1689</v>
      </c>
      <c r="O1051" s="118">
        <v>3.7</v>
      </c>
      <c r="P1051" s="118">
        <v>10.9</v>
      </c>
      <c r="Q1051" s="119">
        <f t="shared" si="16"/>
        <v>3.4</v>
      </c>
      <c r="R1051" s="122" t="s">
        <v>468</v>
      </c>
      <c r="S1051" s="121" t="s">
        <v>4306</v>
      </c>
      <c r="T1051" s="122">
        <v>3.4</v>
      </c>
      <c r="U1051" s="122" t="s">
        <v>338</v>
      </c>
    </row>
    <row r="1052" spans="7:21" s="145" customFormat="1" hidden="1">
      <c r="G1052" s="152"/>
      <c r="N1052" s="114" t="s">
        <v>1818</v>
      </c>
      <c r="O1052" s="118">
        <v>3.6</v>
      </c>
      <c r="P1052" s="118">
        <v>10.8</v>
      </c>
      <c r="Q1052" s="119">
        <f t="shared" si="16"/>
        <v>3.4</v>
      </c>
      <c r="R1052" s="122" t="s">
        <v>1125</v>
      </c>
      <c r="S1052" s="121" t="s">
        <v>4220</v>
      </c>
      <c r="T1052" s="122">
        <v>3.4</v>
      </c>
      <c r="U1052" s="122" t="s">
        <v>338</v>
      </c>
    </row>
    <row r="1053" spans="7:21" s="145" customFormat="1" hidden="1">
      <c r="G1053" s="152"/>
      <c r="N1053" s="114" t="s">
        <v>1819</v>
      </c>
      <c r="O1053" s="118">
        <v>6.4</v>
      </c>
      <c r="P1053" s="118">
        <v>79.7</v>
      </c>
      <c r="Q1053" s="119">
        <f t="shared" si="16"/>
        <v>3.4</v>
      </c>
      <c r="R1053" s="122" t="s">
        <v>1820</v>
      </c>
      <c r="S1053" s="121" t="s">
        <v>4071</v>
      </c>
      <c r="T1053" s="122">
        <v>3.4</v>
      </c>
      <c r="U1053" s="122" t="s">
        <v>338</v>
      </c>
    </row>
    <row r="1054" spans="7:21" s="145" customFormat="1" hidden="1">
      <c r="G1054" s="152"/>
      <c r="N1054" s="114" t="s">
        <v>1697</v>
      </c>
      <c r="O1054" s="118">
        <v>6.4</v>
      </c>
      <c r="P1054" s="118">
        <v>82.1</v>
      </c>
      <c r="Q1054" s="119">
        <f t="shared" si="16"/>
        <v>3.8</v>
      </c>
      <c r="R1054" s="120" t="s">
        <v>1698</v>
      </c>
      <c r="S1054" s="121" t="s">
        <v>4055</v>
      </c>
      <c r="T1054" s="122">
        <v>3.8</v>
      </c>
      <c r="U1054" s="122" t="s">
        <v>543</v>
      </c>
    </row>
    <row r="1055" spans="7:21" s="145" customFormat="1" hidden="1">
      <c r="G1055" s="152"/>
      <c r="N1055" s="114" t="s">
        <v>1699</v>
      </c>
      <c r="O1055" s="120" t="s">
        <v>30</v>
      </c>
      <c r="P1055" s="120" t="s">
        <v>30</v>
      </c>
      <c r="Q1055" s="119">
        <f t="shared" si="16"/>
        <v>4.3</v>
      </c>
      <c r="R1055" s="122" t="s">
        <v>1700</v>
      </c>
      <c r="S1055" s="121" t="s">
        <v>4307</v>
      </c>
      <c r="T1055" s="122">
        <v>4.3</v>
      </c>
      <c r="U1055" s="122" t="s">
        <v>719</v>
      </c>
    </row>
    <row r="1056" spans="7:21" s="145" customFormat="1" hidden="1">
      <c r="G1056" s="152"/>
      <c r="N1056" s="114" t="s">
        <v>1701</v>
      </c>
      <c r="O1056" s="118">
        <v>6.6</v>
      </c>
      <c r="P1056" s="118">
        <v>11.2</v>
      </c>
      <c r="Q1056" s="119">
        <f t="shared" si="16"/>
        <v>3.44</v>
      </c>
      <c r="R1056" s="120" t="s">
        <v>147</v>
      </c>
      <c r="S1056" s="121" t="s">
        <v>4301</v>
      </c>
      <c r="T1056" s="122">
        <v>3.44</v>
      </c>
      <c r="U1056" s="122" t="s">
        <v>3750</v>
      </c>
    </row>
    <row r="1057" spans="7:21" s="145" customFormat="1" hidden="1">
      <c r="G1057" s="152"/>
      <c r="N1057" s="114" t="s">
        <v>1702</v>
      </c>
      <c r="O1057" s="118">
        <v>7.4</v>
      </c>
      <c r="P1057" s="118">
        <v>9.1999999999999993</v>
      </c>
      <c r="Q1057" s="119">
        <f t="shared" si="16"/>
        <v>3.44</v>
      </c>
      <c r="R1057" s="120" t="s">
        <v>147</v>
      </c>
      <c r="S1057" s="121" t="s">
        <v>4565</v>
      </c>
      <c r="T1057" s="122">
        <v>3.44</v>
      </c>
      <c r="U1057" s="122" t="s">
        <v>3750</v>
      </c>
    </row>
    <row r="1058" spans="7:21" s="145" customFormat="1" hidden="1">
      <c r="G1058" s="152"/>
      <c r="N1058" s="114" t="s">
        <v>1703</v>
      </c>
      <c r="O1058" s="118">
        <v>2.1</v>
      </c>
      <c r="P1058" s="118">
        <v>6.1</v>
      </c>
      <c r="Q1058" s="119">
        <f t="shared" si="16"/>
        <v>3.6</v>
      </c>
      <c r="R1058" s="120" t="s">
        <v>30</v>
      </c>
      <c r="S1058" s="121" t="s">
        <v>3956</v>
      </c>
      <c r="T1058" s="122">
        <v>3.6</v>
      </c>
      <c r="U1058" s="122" t="s">
        <v>262</v>
      </c>
    </row>
    <row r="1059" spans="7:21" s="145" customFormat="1" hidden="1">
      <c r="G1059" s="152"/>
      <c r="N1059" s="114" t="s">
        <v>1704</v>
      </c>
      <c r="O1059" s="118">
        <v>2.1</v>
      </c>
      <c r="P1059" s="118">
        <v>7.2</v>
      </c>
      <c r="Q1059" s="119">
        <f t="shared" si="16"/>
        <v>3.02</v>
      </c>
      <c r="R1059" s="120" t="s">
        <v>30</v>
      </c>
      <c r="S1059" s="121" t="s">
        <v>4548</v>
      </c>
      <c r="T1059" s="122">
        <v>3.02</v>
      </c>
      <c r="U1059" s="122" t="s">
        <v>452</v>
      </c>
    </row>
    <row r="1060" spans="7:21" s="145" customFormat="1" hidden="1">
      <c r="G1060" s="152"/>
      <c r="N1060" s="114" t="s">
        <v>1573</v>
      </c>
      <c r="O1060" s="118">
        <v>11.2</v>
      </c>
      <c r="P1060" s="118">
        <v>4</v>
      </c>
      <c r="Q1060" s="119">
        <f t="shared" si="16"/>
        <v>2.88</v>
      </c>
      <c r="R1060" s="122" t="s">
        <v>1574</v>
      </c>
      <c r="S1060" s="121" t="s">
        <v>3934</v>
      </c>
      <c r="T1060" s="122">
        <v>2.88</v>
      </c>
      <c r="U1060" s="122" t="s">
        <v>2992</v>
      </c>
    </row>
    <row r="1061" spans="7:21" s="145" customFormat="1" hidden="1">
      <c r="G1061" s="152"/>
      <c r="N1061" s="114" t="s">
        <v>1575</v>
      </c>
      <c r="O1061" s="118">
        <v>9.8000000000000007</v>
      </c>
      <c r="P1061" s="118">
        <v>3.7</v>
      </c>
      <c r="Q1061" s="119">
        <f t="shared" si="16"/>
        <v>3.2</v>
      </c>
      <c r="R1061" s="122" t="s">
        <v>1576</v>
      </c>
      <c r="S1061" s="121" t="s">
        <v>4146</v>
      </c>
      <c r="T1061" s="122">
        <v>3.2</v>
      </c>
      <c r="U1061" s="122" t="s">
        <v>283</v>
      </c>
    </row>
    <row r="1062" spans="7:21" s="145" customFormat="1" hidden="1">
      <c r="G1062" s="152"/>
      <c r="N1062" s="114" t="s">
        <v>1326</v>
      </c>
      <c r="O1062" s="118">
        <v>13.8</v>
      </c>
      <c r="P1062" s="118">
        <v>6.7</v>
      </c>
      <c r="Q1062" s="119">
        <f t="shared" si="16"/>
        <v>1.23</v>
      </c>
      <c r="R1062" s="122" t="s">
        <v>1327</v>
      </c>
      <c r="S1062" s="121" t="s">
        <v>4400</v>
      </c>
      <c r="T1062" s="122">
        <v>1.23</v>
      </c>
      <c r="U1062" s="122" t="s">
        <v>3072</v>
      </c>
    </row>
    <row r="1063" spans="7:21" s="145" customFormat="1" hidden="1">
      <c r="G1063" s="152"/>
      <c r="N1063" s="114" t="s">
        <v>1328</v>
      </c>
      <c r="O1063" s="118">
        <v>27.9</v>
      </c>
      <c r="P1063" s="118">
        <v>0.3</v>
      </c>
      <c r="Q1063" s="119">
        <f t="shared" si="16"/>
        <v>4.0999999999999996</v>
      </c>
      <c r="R1063" s="120" t="s">
        <v>536</v>
      </c>
      <c r="S1063" s="121" t="s">
        <v>4261</v>
      </c>
      <c r="T1063" s="122">
        <v>4.0999999999999996</v>
      </c>
      <c r="U1063" s="122" t="s">
        <v>466</v>
      </c>
    </row>
    <row r="1064" spans="7:21" s="145" customFormat="1" hidden="1">
      <c r="G1064" s="152"/>
      <c r="N1064" s="114" t="s">
        <v>1329</v>
      </c>
      <c r="O1064" s="118">
        <v>19.7</v>
      </c>
      <c r="P1064" s="118">
        <v>0</v>
      </c>
      <c r="Q1064" s="119">
        <f t="shared" si="16"/>
        <v>4.0199999999999996</v>
      </c>
      <c r="R1064" s="122" t="s">
        <v>332</v>
      </c>
      <c r="S1064" s="121" t="s">
        <v>4274</v>
      </c>
      <c r="T1064" s="122">
        <v>4.0199999999999996</v>
      </c>
      <c r="U1064" s="122" t="s">
        <v>1544</v>
      </c>
    </row>
    <row r="1065" spans="7:21" s="145" customFormat="1" hidden="1">
      <c r="G1065" s="152"/>
      <c r="N1065" s="114" t="s">
        <v>1330</v>
      </c>
      <c r="O1065" s="118">
        <v>5.5</v>
      </c>
      <c r="P1065" s="118">
        <v>0</v>
      </c>
      <c r="Q1065" s="119">
        <f t="shared" si="16"/>
        <v>2.81</v>
      </c>
      <c r="R1065" s="122" t="s">
        <v>719</v>
      </c>
      <c r="S1065" s="121" t="s">
        <v>4302</v>
      </c>
      <c r="T1065" s="122">
        <v>2.81</v>
      </c>
      <c r="U1065" s="122" t="s">
        <v>3288</v>
      </c>
    </row>
    <row r="1066" spans="7:21" s="145" customFormat="1" hidden="1">
      <c r="G1066" s="152"/>
      <c r="N1066" s="114" t="s">
        <v>1581</v>
      </c>
      <c r="O1066" s="118">
        <v>13.1</v>
      </c>
      <c r="P1066" s="118">
        <v>0</v>
      </c>
      <c r="Q1066" s="119">
        <f t="shared" si="16"/>
        <v>3.08</v>
      </c>
      <c r="R1066" s="122" t="s">
        <v>991</v>
      </c>
      <c r="S1066" s="121" t="s">
        <v>4308</v>
      </c>
      <c r="T1066" s="122">
        <v>3.08</v>
      </c>
      <c r="U1066" s="122" t="s">
        <v>3786</v>
      </c>
    </row>
    <row r="1067" spans="7:21" s="145" customFormat="1" hidden="1">
      <c r="G1067" s="152"/>
      <c r="N1067" s="114" t="s">
        <v>1580</v>
      </c>
      <c r="O1067" s="118">
        <v>25.3</v>
      </c>
      <c r="P1067" s="118">
        <v>0</v>
      </c>
      <c r="Q1067" s="119">
        <f t="shared" si="16"/>
        <v>1.9</v>
      </c>
      <c r="R1067" s="122" t="s">
        <v>240</v>
      </c>
      <c r="S1067" s="121" t="s">
        <v>3946</v>
      </c>
      <c r="T1067" s="122">
        <v>1.9</v>
      </c>
      <c r="U1067" s="122" t="s">
        <v>2189</v>
      </c>
    </row>
    <row r="1068" spans="7:21" s="145" customFormat="1" hidden="1">
      <c r="G1068" s="152"/>
      <c r="N1068" s="114" t="s">
        <v>1713</v>
      </c>
      <c r="O1068" s="118">
        <v>5.3</v>
      </c>
      <c r="P1068" s="118">
        <v>0</v>
      </c>
      <c r="Q1068" s="119">
        <f t="shared" si="16"/>
        <v>3.54</v>
      </c>
      <c r="R1068" s="122" t="s">
        <v>466</v>
      </c>
      <c r="S1068" s="121" t="s">
        <v>3777</v>
      </c>
      <c r="T1068" s="122">
        <v>3.54</v>
      </c>
      <c r="U1068" s="122" t="s">
        <v>1244</v>
      </c>
    </row>
    <row r="1069" spans="7:21" s="145" customFormat="1" hidden="1">
      <c r="G1069" s="152"/>
      <c r="N1069" s="114" t="s">
        <v>1583</v>
      </c>
      <c r="O1069" s="118">
        <v>20</v>
      </c>
      <c r="P1069" s="118">
        <v>0</v>
      </c>
      <c r="Q1069" s="119">
        <f t="shared" si="16"/>
        <v>3.45</v>
      </c>
      <c r="R1069" s="122" t="s">
        <v>1584</v>
      </c>
      <c r="S1069" s="121" t="s">
        <v>4060</v>
      </c>
      <c r="T1069" s="122">
        <v>3.45</v>
      </c>
      <c r="U1069" s="122" t="s">
        <v>1307</v>
      </c>
    </row>
    <row r="1070" spans="7:21" s="145" customFormat="1" hidden="1">
      <c r="G1070" s="152"/>
      <c r="N1070" s="114" t="s">
        <v>1585</v>
      </c>
      <c r="O1070" s="118">
        <v>2.7</v>
      </c>
      <c r="P1070" s="118">
        <v>25.4</v>
      </c>
      <c r="Q1070" s="119">
        <f t="shared" si="16"/>
        <v>1.1599999999999999</v>
      </c>
      <c r="R1070" s="122" t="s">
        <v>1586</v>
      </c>
      <c r="S1070" s="121" t="s">
        <v>3963</v>
      </c>
      <c r="T1070" s="122">
        <v>1.1599999999999999</v>
      </c>
      <c r="U1070" s="122" t="s">
        <v>4438</v>
      </c>
    </row>
    <row r="1071" spans="7:21" s="145" customFormat="1" hidden="1">
      <c r="G1071" s="152"/>
      <c r="N1071" s="114" t="s">
        <v>1587</v>
      </c>
      <c r="O1071" s="118">
        <v>2.4</v>
      </c>
      <c r="P1071" s="118">
        <v>28.4</v>
      </c>
      <c r="Q1071" s="119">
        <f t="shared" si="16"/>
        <v>3.78</v>
      </c>
      <c r="R1071" s="120" t="s">
        <v>147</v>
      </c>
      <c r="S1071" s="121" t="s">
        <v>4398</v>
      </c>
      <c r="T1071" s="122">
        <v>3.78</v>
      </c>
      <c r="U1071" s="122" t="s">
        <v>3500</v>
      </c>
    </row>
    <row r="1072" spans="7:21" s="145" customFormat="1" hidden="1">
      <c r="G1072" s="152"/>
      <c r="N1072" s="114" t="s">
        <v>1588</v>
      </c>
      <c r="O1072" s="118">
        <v>4.4000000000000004</v>
      </c>
      <c r="P1072" s="118">
        <v>48.8</v>
      </c>
      <c r="Q1072" s="119">
        <f t="shared" si="16"/>
        <v>3.2</v>
      </c>
      <c r="R1072" s="122" t="s">
        <v>1589</v>
      </c>
      <c r="S1072" s="121" t="s">
        <v>4309</v>
      </c>
      <c r="T1072" s="122">
        <v>3.2</v>
      </c>
      <c r="U1072" s="122" t="s">
        <v>338</v>
      </c>
    </row>
    <row r="1073" spans="7:21" s="145" customFormat="1" hidden="1">
      <c r="G1073" s="152"/>
      <c r="N1073" s="114" t="s">
        <v>1590</v>
      </c>
      <c r="O1073" s="118">
        <v>21.7</v>
      </c>
      <c r="P1073" s="118">
        <v>0</v>
      </c>
      <c r="Q1073" s="119">
        <f t="shared" si="16"/>
        <v>3.6</v>
      </c>
      <c r="R1073" s="120" t="s">
        <v>147</v>
      </c>
      <c r="S1073" s="121" t="s">
        <v>4274</v>
      </c>
      <c r="T1073" s="122">
        <v>3.6</v>
      </c>
      <c r="U1073" s="122" t="s">
        <v>543</v>
      </c>
    </row>
    <row r="1074" spans="7:21" s="145" customFormat="1" hidden="1">
      <c r="G1074" s="152"/>
      <c r="N1074" s="114" t="s">
        <v>1593</v>
      </c>
      <c r="O1074" s="118">
        <v>11.3</v>
      </c>
      <c r="P1074" s="118">
        <v>0</v>
      </c>
      <c r="Q1074" s="119">
        <f t="shared" si="16"/>
        <v>3.6</v>
      </c>
      <c r="R1074" s="120" t="s">
        <v>147</v>
      </c>
      <c r="S1074" s="121" t="s">
        <v>3996</v>
      </c>
      <c r="T1074" s="122">
        <v>3.6</v>
      </c>
      <c r="U1074" s="122" t="s">
        <v>543</v>
      </c>
    </row>
    <row r="1075" spans="7:21" s="145" customFormat="1" hidden="1">
      <c r="G1075" s="152"/>
      <c r="N1075" s="114" t="s">
        <v>1594</v>
      </c>
      <c r="O1075" s="118">
        <v>18.100000000000001</v>
      </c>
      <c r="P1075" s="118">
        <v>0</v>
      </c>
      <c r="Q1075" s="119">
        <f t="shared" si="16"/>
        <v>3.5</v>
      </c>
      <c r="R1075" s="120" t="s">
        <v>147</v>
      </c>
      <c r="S1075" s="121" t="s">
        <v>3894</v>
      </c>
      <c r="T1075" s="122">
        <v>3.5</v>
      </c>
      <c r="U1075" s="122" t="s">
        <v>797</v>
      </c>
    </row>
    <row r="1076" spans="7:21" s="145" customFormat="1" hidden="1">
      <c r="G1076" s="152"/>
      <c r="N1076" s="114" t="s">
        <v>1719</v>
      </c>
      <c r="O1076" s="118">
        <v>16.600000000000001</v>
      </c>
      <c r="P1076" s="118">
        <v>0</v>
      </c>
      <c r="Q1076" s="119">
        <f t="shared" si="16"/>
        <v>4.3</v>
      </c>
      <c r="R1076" s="122" t="s">
        <v>369</v>
      </c>
      <c r="S1076" s="121" t="s">
        <v>4275</v>
      </c>
      <c r="T1076" s="122">
        <v>4.3</v>
      </c>
      <c r="U1076" s="122" t="s">
        <v>468</v>
      </c>
    </row>
    <row r="1077" spans="7:21" s="145" customFormat="1" hidden="1">
      <c r="G1077" s="152"/>
      <c r="N1077" s="114" t="s">
        <v>1720</v>
      </c>
      <c r="O1077" s="118">
        <v>10.199999999999999</v>
      </c>
      <c r="P1077" s="118">
        <v>2.5</v>
      </c>
      <c r="Q1077" s="119">
        <f t="shared" si="16"/>
        <v>4</v>
      </c>
      <c r="R1077" s="122" t="s">
        <v>1721</v>
      </c>
      <c r="S1077" s="121" t="s">
        <v>4543</v>
      </c>
      <c r="T1077" s="122">
        <v>4</v>
      </c>
      <c r="U1077" s="122" t="s">
        <v>466</v>
      </c>
    </row>
    <row r="1078" spans="7:21" s="145" customFormat="1" hidden="1">
      <c r="G1078" s="152"/>
      <c r="N1078" s="114" t="s">
        <v>1722</v>
      </c>
      <c r="O1078" s="118">
        <v>4</v>
      </c>
      <c r="P1078" s="118">
        <v>9.6</v>
      </c>
      <c r="Q1078" s="119">
        <f t="shared" si="16"/>
        <v>4.2</v>
      </c>
      <c r="R1078" s="122" t="s">
        <v>722</v>
      </c>
      <c r="S1078" s="121" t="s">
        <v>4119</v>
      </c>
      <c r="T1078" s="122">
        <v>4.2</v>
      </c>
      <c r="U1078" s="122" t="s">
        <v>234</v>
      </c>
    </row>
    <row r="1079" spans="7:21" s="145" customFormat="1" hidden="1">
      <c r="G1079" s="152"/>
      <c r="N1079" s="114" t="s">
        <v>1723</v>
      </c>
      <c r="O1079" s="118">
        <v>11</v>
      </c>
      <c r="P1079" s="118">
        <v>0.7</v>
      </c>
      <c r="Q1079" s="119">
        <f t="shared" si="16"/>
        <v>4.0999999999999996</v>
      </c>
      <c r="R1079" s="122" t="s">
        <v>1724</v>
      </c>
      <c r="S1079" s="121" t="s">
        <v>4200</v>
      </c>
      <c r="T1079" s="120">
        <v>4.0999999999999996</v>
      </c>
      <c r="U1079" s="120" t="s">
        <v>719</v>
      </c>
    </row>
    <row r="1080" spans="7:21" s="145" customFormat="1" hidden="1">
      <c r="G1080" s="152"/>
      <c r="N1080" s="114" t="s">
        <v>1725</v>
      </c>
      <c r="O1080" s="118">
        <v>13</v>
      </c>
      <c r="P1080" s="118" t="s">
        <v>30</v>
      </c>
      <c r="Q1080" s="119">
        <f t="shared" si="16"/>
        <v>4.0999999999999996</v>
      </c>
      <c r="R1080" s="120" t="s">
        <v>30</v>
      </c>
      <c r="S1080" s="121" t="s">
        <v>4459</v>
      </c>
      <c r="T1080" s="122">
        <v>4.0999999999999996</v>
      </c>
      <c r="U1080" s="122" t="s">
        <v>719</v>
      </c>
    </row>
    <row r="1081" spans="7:21" s="145" customFormat="1" hidden="1">
      <c r="G1081" s="152"/>
      <c r="N1081" s="114" t="s">
        <v>1848</v>
      </c>
      <c r="O1081" s="118">
        <v>81.7</v>
      </c>
      <c r="P1081" s="118" t="s">
        <v>30</v>
      </c>
      <c r="Q1081" s="119">
        <f t="shared" si="16"/>
        <v>4.0999999999999996</v>
      </c>
      <c r="R1081" s="120" t="s">
        <v>30</v>
      </c>
      <c r="S1081" s="121" t="s">
        <v>3906</v>
      </c>
      <c r="T1081" s="122">
        <v>4.0999999999999996</v>
      </c>
      <c r="U1081" s="122" t="s">
        <v>719</v>
      </c>
    </row>
    <row r="1082" spans="7:21" s="145" customFormat="1" hidden="1">
      <c r="G1082" s="152"/>
      <c r="N1082" s="114" t="s">
        <v>1596</v>
      </c>
      <c r="O1082" s="118">
        <v>10.8</v>
      </c>
      <c r="P1082" s="118" t="s">
        <v>30</v>
      </c>
      <c r="Q1082" s="119">
        <f t="shared" si="16"/>
        <v>4.0999999999999996</v>
      </c>
      <c r="R1082" s="120" t="s">
        <v>30</v>
      </c>
      <c r="S1082" s="121" t="s">
        <v>4558</v>
      </c>
      <c r="T1082" s="122">
        <v>4.0999999999999996</v>
      </c>
      <c r="U1082" s="122" t="s">
        <v>719</v>
      </c>
    </row>
    <row r="1083" spans="7:21" s="145" customFormat="1" hidden="1">
      <c r="G1083" s="152"/>
      <c r="N1083" s="114" t="s">
        <v>1597</v>
      </c>
      <c r="O1083" s="118">
        <v>14.1</v>
      </c>
      <c r="P1083" s="118" t="s">
        <v>30</v>
      </c>
      <c r="Q1083" s="119">
        <f t="shared" si="16"/>
        <v>3.73</v>
      </c>
      <c r="R1083" s="122" t="s">
        <v>1098</v>
      </c>
      <c r="S1083" s="121" t="s">
        <v>4250</v>
      </c>
      <c r="T1083" s="122">
        <v>3.73</v>
      </c>
      <c r="U1083" s="122" t="s">
        <v>2852</v>
      </c>
    </row>
    <row r="1084" spans="7:21" s="145" customFormat="1" hidden="1">
      <c r="G1084" s="152"/>
      <c r="N1084" s="114" t="s">
        <v>1598</v>
      </c>
      <c r="O1084" s="118">
        <v>48.6</v>
      </c>
      <c r="P1084" s="118" t="s">
        <v>30</v>
      </c>
      <c r="Q1084" s="119">
        <f t="shared" si="16"/>
        <v>3.12</v>
      </c>
      <c r="R1084" s="122" t="s">
        <v>1599</v>
      </c>
      <c r="S1084" s="121" t="s">
        <v>4310</v>
      </c>
      <c r="T1084" s="122">
        <v>3.12</v>
      </c>
      <c r="U1084" s="122" t="s">
        <v>15</v>
      </c>
    </row>
    <row r="1085" spans="7:21" s="145" customFormat="1" hidden="1">
      <c r="G1085" s="152"/>
      <c r="N1085" s="114" t="s">
        <v>1726</v>
      </c>
      <c r="O1085" s="118">
        <v>14.7</v>
      </c>
      <c r="P1085" s="118" t="s">
        <v>30</v>
      </c>
      <c r="Q1085" s="119">
        <f t="shared" si="16"/>
        <v>3.28</v>
      </c>
      <c r="R1085" s="122" t="s">
        <v>1727</v>
      </c>
      <c r="S1085" s="121" t="s">
        <v>4124</v>
      </c>
      <c r="T1085" s="122">
        <v>3.28</v>
      </c>
      <c r="U1085" s="122" t="s">
        <v>2957</v>
      </c>
    </row>
    <row r="1086" spans="7:21" s="145" customFormat="1" hidden="1">
      <c r="G1086" s="152"/>
      <c r="N1086" s="114" t="s">
        <v>1728</v>
      </c>
      <c r="O1086" s="118">
        <v>16</v>
      </c>
      <c r="P1086" s="118" t="s">
        <v>30</v>
      </c>
      <c r="Q1086" s="119">
        <f t="shared" si="16"/>
        <v>3.23</v>
      </c>
      <c r="R1086" s="122" t="s">
        <v>551</v>
      </c>
      <c r="S1086" s="121" t="s">
        <v>4311</v>
      </c>
      <c r="T1086" s="122">
        <v>3.23</v>
      </c>
      <c r="U1086" s="122" t="s">
        <v>852</v>
      </c>
    </row>
    <row r="1087" spans="7:21" s="145" customFormat="1" hidden="1">
      <c r="G1087" s="152"/>
      <c r="N1087" s="114" t="s">
        <v>1852</v>
      </c>
      <c r="O1087" s="118">
        <v>13.3</v>
      </c>
      <c r="P1087" s="118" t="s">
        <v>30</v>
      </c>
      <c r="Q1087" s="119">
        <f t="shared" si="16"/>
        <v>3.17</v>
      </c>
      <c r="R1087" s="122" t="s">
        <v>514</v>
      </c>
      <c r="S1087" s="121" t="s">
        <v>4298</v>
      </c>
      <c r="T1087" s="122">
        <v>3.17</v>
      </c>
      <c r="U1087" s="122" t="s">
        <v>701</v>
      </c>
    </row>
    <row r="1088" spans="7:21" s="145" customFormat="1" hidden="1">
      <c r="G1088" s="152"/>
      <c r="N1088" s="114" t="s">
        <v>1731</v>
      </c>
      <c r="O1088" s="118">
        <v>12.6</v>
      </c>
      <c r="P1088" s="118" t="s">
        <v>30</v>
      </c>
      <c r="Q1088" s="119">
        <f t="shared" si="16"/>
        <v>2.97</v>
      </c>
      <c r="R1088" s="122" t="s">
        <v>1732</v>
      </c>
      <c r="S1088" s="121" t="s">
        <v>4031</v>
      </c>
      <c r="T1088" s="122">
        <v>2.97</v>
      </c>
      <c r="U1088" s="122" t="s">
        <v>3786</v>
      </c>
    </row>
    <row r="1089" spans="7:21" s="145" customFormat="1" hidden="1">
      <c r="G1089" s="152"/>
      <c r="N1089" s="114" t="s">
        <v>1733</v>
      </c>
      <c r="O1089" s="118">
        <v>14.6</v>
      </c>
      <c r="P1089" s="118" t="s">
        <v>30</v>
      </c>
      <c r="Q1089" s="119">
        <f t="shared" si="16"/>
        <v>1.84</v>
      </c>
      <c r="R1089" s="122" t="s">
        <v>1734</v>
      </c>
      <c r="S1089" s="121" t="s">
        <v>4026</v>
      </c>
      <c r="T1089" s="122">
        <v>1.84</v>
      </c>
      <c r="U1089" s="122" t="s">
        <v>558</v>
      </c>
    </row>
    <row r="1090" spans="7:21" s="145" customFormat="1" hidden="1">
      <c r="G1090" s="152"/>
      <c r="N1090" s="114" t="s">
        <v>1735</v>
      </c>
      <c r="O1090" s="118">
        <v>16.7</v>
      </c>
      <c r="P1090" s="118" t="s">
        <v>30</v>
      </c>
      <c r="Q1090" s="119">
        <f t="shared" si="16"/>
        <v>3.26</v>
      </c>
      <c r="R1090" s="122" t="s">
        <v>463</v>
      </c>
      <c r="S1090" s="121" t="s">
        <v>4271</v>
      </c>
      <c r="T1090" s="122">
        <v>3.26</v>
      </c>
      <c r="U1090" s="122" t="s">
        <v>608</v>
      </c>
    </row>
    <row r="1091" spans="7:21" s="145" customFormat="1" hidden="1">
      <c r="G1091" s="152"/>
      <c r="N1091" s="114" t="s">
        <v>1736</v>
      </c>
      <c r="O1091" s="118">
        <v>16.399999999999999</v>
      </c>
      <c r="P1091" s="118" t="s">
        <v>30</v>
      </c>
      <c r="Q1091" s="119">
        <f t="shared" si="16"/>
        <v>2.42</v>
      </c>
      <c r="R1091" s="122" t="s">
        <v>1855</v>
      </c>
      <c r="S1091" s="121" t="s">
        <v>4312</v>
      </c>
      <c r="T1091" s="122">
        <v>2.42</v>
      </c>
      <c r="U1091" s="122" t="s">
        <v>2721</v>
      </c>
    </row>
    <row r="1092" spans="7:21" s="145" customFormat="1" hidden="1">
      <c r="G1092" s="152"/>
      <c r="N1092" s="114" t="s">
        <v>1737</v>
      </c>
      <c r="O1092" s="118">
        <v>14.6</v>
      </c>
      <c r="P1092" s="120" t="s">
        <v>30</v>
      </c>
      <c r="Q1092" s="119">
        <f t="shared" ref="Q1092:Q1155" si="17">SUM(T1092:U1092)</f>
        <v>1.9</v>
      </c>
      <c r="R1092" s="122" t="s">
        <v>530</v>
      </c>
      <c r="S1092" s="121" t="s">
        <v>3738</v>
      </c>
      <c r="T1092" s="122">
        <v>1.9</v>
      </c>
      <c r="U1092" s="122" t="s">
        <v>1098</v>
      </c>
    </row>
    <row r="1093" spans="7:21" s="145" customFormat="1" hidden="1">
      <c r="G1093" s="152"/>
      <c r="N1093" s="114" t="s">
        <v>1742</v>
      </c>
      <c r="O1093" s="118">
        <v>14.3</v>
      </c>
      <c r="P1093" s="120" t="s">
        <v>30</v>
      </c>
      <c r="Q1093" s="119">
        <f t="shared" si="17"/>
        <v>3.1</v>
      </c>
      <c r="R1093" s="122" t="s">
        <v>369</v>
      </c>
      <c r="S1093" s="121" t="s">
        <v>4260</v>
      </c>
      <c r="T1093" s="122">
        <v>3.1</v>
      </c>
      <c r="U1093" s="122" t="s">
        <v>338</v>
      </c>
    </row>
    <row r="1094" spans="7:21" s="145" customFormat="1" hidden="1">
      <c r="G1094" s="152"/>
      <c r="N1094" s="114" t="s">
        <v>1743</v>
      </c>
      <c r="O1094" s="118">
        <v>12.9</v>
      </c>
      <c r="P1094" s="120" t="s">
        <v>30</v>
      </c>
      <c r="Q1094" s="119">
        <f t="shared" si="17"/>
        <v>4</v>
      </c>
      <c r="R1094" s="122" t="s">
        <v>403</v>
      </c>
      <c r="S1094" s="121" t="s">
        <v>4537</v>
      </c>
      <c r="T1094" s="122">
        <v>4</v>
      </c>
      <c r="U1094" s="122" t="s">
        <v>719</v>
      </c>
    </row>
    <row r="1095" spans="7:21" s="145" customFormat="1" hidden="1">
      <c r="G1095" s="152"/>
      <c r="N1095" s="114" t="s">
        <v>1744</v>
      </c>
      <c r="O1095" s="118">
        <v>13.7</v>
      </c>
      <c r="P1095" s="120" t="s">
        <v>30</v>
      </c>
      <c r="Q1095" s="119">
        <f t="shared" si="17"/>
        <v>4.3</v>
      </c>
      <c r="R1095" s="122" t="s">
        <v>666</v>
      </c>
      <c r="S1095" s="121" t="s">
        <v>4458</v>
      </c>
      <c r="T1095" s="122">
        <v>4.3</v>
      </c>
      <c r="U1095" s="122" t="s">
        <v>213</v>
      </c>
    </row>
    <row r="1096" spans="7:21" s="145" customFormat="1" hidden="1">
      <c r="G1096" s="152"/>
      <c r="N1096" s="114" t="s">
        <v>1745</v>
      </c>
      <c r="O1096" s="118">
        <v>0.7</v>
      </c>
      <c r="P1096" s="118">
        <v>7.4</v>
      </c>
      <c r="Q1096" s="119">
        <f t="shared" si="17"/>
        <v>4</v>
      </c>
      <c r="R1096" s="120" t="s">
        <v>147</v>
      </c>
      <c r="S1096" s="121" t="s">
        <v>4289</v>
      </c>
      <c r="T1096" s="122">
        <v>4</v>
      </c>
      <c r="U1096" s="122" t="s">
        <v>719</v>
      </c>
    </row>
    <row r="1097" spans="7:21" s="145" customFormat="1" hidden="1">
      <c r="G1097" s="152"/>
      <c r="N1097" s="114" t="s">
        <v>1746</v>
      </c>
      <c r="O1097" s="118">
        <v>9.6</v>
      </c>
      <c r="P1097" s="118">
        <v>11.1</v>
      </c>
      <c r="Q1097" s="119">
        <f t="shared" si="17"/>
        <v>4</v>
      </c>
      <c r="R1097" s="122" t="s">
        <v>1747</v>
      </c>
      <c r="S1097" s="121" t="s">
        <v>4230</v>
      </c>
      <c r="T1097" s="122">
        <v>4</v>
      </c>
      <c r="U1097" s="122" t="s">
        <v>719</v>
      </c>
    </row>
    <row r="1098" spans="7:21" s="145" customFormat="1" hidden="1">
      <c r="G1098" s="152"/>
      <c r="N1098" s="114" t="s">
        <v>1748</v>
      </c>
      <c r="O1098" s="118">
        <v>1.8</v>
      </c>
      <c r="P1098" s="118">
        <v>1</v>
      </c>
      <c r="Q1098" s="119">
        <f t="shared" si="17"/>
        <v>4.3</v>
      </c>
      <c r="R1098" s="122" t="s">
        <v>166</v>
      </c>
      <c r="S1098" s="121" t="s">
        <v>4313</v>
      </c>
      <c r="T1098" s="122">
        <v>4.3</v>
      </c>
      <c r="U1098" s="122" t="s">
        <v>213</v>
      </c>
    </row>
    <row r="1099" spans="7:21" s="145" customFormat="1" hidden="1">
      <c r="G1099" s="152"/>
      <c r="N1099" s="114" t="s">
        <v>1749</v>
      </c>
      <c r="O1099" s="118" t="s">
        <v>30</v>
      </c>
      <c r="P1099" s="118">
        <v>11.1</v>
      </c>
      <c r="Q1099" s="119">
        <f t="shared" si="17"/>
        <v>3.78</v>
      </c>
      <c r="R1099" s="122" t="s">
        <v>418</v>
      </c>
      <c r="S1099" s="121" t="s">
        <v>3953</v>
      </c>
      <c r="T1099" s="122">
        <v>3.78</v>
      </c>
      <c r="U1099" s="122" t="s">
        <v>1784</v>
      </c>
    </row>
    <row r="1100" spans="7:21" s="145" customFormat="1" hidden="1">
      <c r="G1100" s="152"/>
      <c r="N1100" s="114" t="s">
        <v>1750</v>
      </c>
      <c r="O1100" s="118">
        <v>8.1999999999999993</v>
      </c>
      <c r="P1100" s="118">
        <v>12.6</v>
      </c>
      <c r="Q1100" s="119">
        <f t="shared" si="17"/>
        <v>3.06</v>
      </c>
      <c r="R1100" s="122" t="s">
        <v>217</v>
      </c>
      <c r="S1100" s="121" t="s">
        <v>4277</v>
      </c>
      <c r="T1100" s="122">
        <v>3.06</v>
      </c>
      <c r="U1100" s="122" t="s">
        <v>3629</v>
      </c>
    </row>
    <row r="1101" spans="7:21" s="145" customFormat="1" hidden="1">
      <c r="G1101" s="152"/>
      <c r="N1101" s="114" t="s">
        <v>1874</v>
      </c>
      <c r="O1101" s="118">
        <v>16.8</v>
      </c>
      <c r="P1101" s="118">
        <v>0.3</v>
      </c>
      <c r="Q1101" s="119">
        <f t="shared" si="17"/>
        <v>1.68</v>
      </c>
      <c r="R1101" s="122" t="s">
        <v>569</v>
      </c>
      <c r="S1101" s="121" t="s">
        <v>3728</v>
      </c>
      <c r="T1101" s="122">
        <v>1.68</v>
      </c>
      <c r="U1101" s="122" t="s">
        <v>3806</v>
      </c>
    </row>
    <row r="1102" spans="7:21" s="145" customFormat="1" hidden="1">
      <c r="G1102" s="152"/>
      <c r="N1102" s="114" t="s">
        <v>1757</v>
      </c>
      <c r="O1102" s="118">
        <v>6.4</v>
      </c>
      <c r="P1102" s="118">
        <v>15.9</v>
      </c>
      <c r="Q1102" s="119">
        <f t="shared" si="17"/>
        <v>3.76</v>
      </c>
      <c r="R1102" s="122" t="s">
        <v>1798</v>
      </c>
      <c r="S1102" s="121" t="s">
        <v>3725</v>
      </c>
      <c r="T1102" s="122">
        <v>3.76</v>
      </c>
      <c r="U1102" s="122" t="s">
        <v>728</v>
      </c>
    </row>
    <row r="1103" spans="7:21" s="145" customFormat="1" hidden="1">
      <c r="G1103" s="152"/>
      <c r="N1103" s="114" t="s">
        <v>1758</v>
      </c>
      <c r="O1103" s="118">
        <v>0.2</v>
      </c>
      <c r="P1103" s="118">
        <v>0.7</v>
      </c>
      <c r="Q1103" s="119">
        <f t="shared" si="17"/>
        <v>3.08</v>
      </c>
      <c r="R1103" s="122" t="s">
        <v>1324</v>
      </c>
      <c r="S1103" s="121" t="s">
        <v>4055</v>
      </c>
      <c r="T1103" s="122">
        <v>3.08</v>
      </c>
      <c r="U1103" s="122" t="s">
        <v>1123</v>
      </c>
    </row>
    <row r="1104" spans="7:21" s="145" customFormat="1" hidden="1">
      <c r="G1104" s="152"/>
      <c r="N1104" s="114" t="s">
        <v>1759</v>
      </c>
      <c r="O1104" s="118">
        <v>0.1</v>
      </c>
      <c r="P1104" s="118">
        <v>0.5</v>
      </c>
      <c r="Q1104" s="119">
        <f t="shared" si="17"/>
        <v>3.89</v>
      </c>
      <c r="R1104" s="122" t="s">
        <v>196</v>
      </c>
      <c r="S1104" s="121" t="s">
        <v>4314</v>
      </c>
      <c r="T1104" s="122">
        <v>3.89</v>
      </c>
      <c r="U1104" s="122" t="s">
        <v>1418</v>
      </c>
    </row>
    <row r="1105" spans="7:21" s="145" customFormat="1" hidden="1">
      <c r="G1105" s="152"/>
      <c r="N1105" s="114" t="s">
        <v>1633</v>
      </c>
      <c r="O1105" s="118" t="s">
        <v>30</v>
      </c>
      <c r="P1105" s="118">
        <v>1.8</v>
      </c>
      <c r="Q1105" s="119">
        <f t="shared" si="17"/>
        <v>3.21</v>
      </c>
      <c r="R1105" s="122" t="s">
        <v>1634</v>
      </c>
      <c r="S1105" s="121" t="s">
        <v>3958</v>
      </c>
      <c r="T1105" s="122">
        <v>3.21</v>
      </c>
      <c r="U1105" s="122" t="s">
        <v>210</v>
      </c>
    </row>
    <row r="1106" spans="7:21" s="145" customFormat="1" hidden="1">
      <c r="G1106" s="152"/>
      <c r="N1106" s="114" t="s">
        <v>1635</v>
      </c>
      <c r="O1106" s="118">
        <v>0.4</v>
      </c>
      <c r="P1106" s="118">
        <v>1.3</v>
      </c>
      <c r="Q1106" s="119">
        <f t="shared" si="17"/>
        <v>3.38</v>
      </c>
      <c r="R1106" s="122" t="s">
        <v>1636</v>
      </c>
      <c r="S1106" s="121" t="s">
        <v>4095</v>
      </c>
      <c r="T1106" s="122">
        <v>3.38</v>
      </c>
      <c r="U1106" s="122" t="s">
        <v>1816</v>
      </c>
    </row>
    <row r="1107" spans="7:21" s="145" customFormat="1" hidden="1">
      <c r="G1107" s="152"/>
      <c r="N1107" s="114" t="s">
        <v>1516</v>
      </c>
      <c r="O1107" s="118">
        <v>0.2</v>
      </c>
      <c r="P1107" s="118">
        <v>1.1000000000000001</v>
      </c>
      <c r="Q1107" s="119">
        <f t="shared" si="17"/>
        <v>3.65</v>
      </c>
      <c r="R1107" s="122" t="s">
        <v>1515</v>
      </c>
      <c r="S1107" s="121" t="s">
        <v>4096</v>
      </c>
      <c r="T1107" s="122">
        <v>3.65</v>
      </c>
      <c r="U1107" s="122" t="s">
        <v>322</v>
      </c>
    </row>
    <row r="1108" spans="7:21" s="145" customFormat="1" hidden="1">
      <c r="G1108" s="152"/>
      <c r="N1108" s="114" t="s">
        <v>1386</v>
      </c>
      <c r="O1108" s="118" t="s">
        <v>30</v>
      </c>
      <c r="P1108" s="118" t="s">
        <v>30</v>
      </c>
      <c r="Q1108" s="119">
        <f t="shared" si="17"/>
        <v>1.07</v>
      </c>
      <c r="R1108" s="122" t="s">
        <v>1387</v>
      </c>
      <c r="S1108" s="121" t="s">
        <v>4139</v>
      </c>
      <c r="T1108" s="122">
        <v>1.07</v>
      </c>
      <c r="U1108" s="122" t="s">
        <v>3469</v>
      </c>
    </row>
    <row r="1109" spans="7:21" s="145" customFormat="1" hidden="1">
      <c r="G1109" s="152"/>
      <c r="N1109" s="114" t="s">
        <v>1388</v>
      </c>
      <c r="O1109" s="118">
        <v>0.3</v>
      </c>
      <c r="P1109" s="118" t="s">
        <v>30</v>
      </c>
      <c r="Q1109" s="119">
        <f t="shared" si="17"/>
        <v>3.1</v>
      </c>
      <c r="R1109" s="122" t="s">
        <v>1389</v>
      </c>
      <c r="S1109" s="121" t="s">
        <v>4097</v>
      </c>
      <c r="T1109" s="122">
        <v>3.1</v>
      </c>
      <c r="U1109" s="122" t="s">
        <v>661</v>
      </c>
    </row>
    <row r="1110" spans="7:21" s="145" customFormat="1" hidden="1">
      <c r="G1110" s="152"/>
      <c r="N1110" s="114" t="s">
        <v>1520</v>
      </c>
      <c r="O1110" s="118">
        <v>0.4</v>
      </c>
      <c r="P1110" s="118">
        <v>0.6</v>
      </c>
      <c r="Q1110" s="119">
        <f t="shared" si="17"/>
        <v>2.7</v>
      </c>
      <c r="R1110" s="122" t="s">
        <v>1521</v>
      </c>
      <c r="S1110" s="121" t="s">
        <v>4098</v>
      </c>
      <c r="T1110" s="122">
        <v>2.7</v>
      </c>
      <c r="U1110" s="122" t="s">
        <v>452</v>
      </c>
    </row>
    <row r="1111" spans="7:21" s="145" customFormat="1" hidden="1">
      <c r="G1111" s="152"/>
      <c r="N1111" s="114" t="s">
        <v>1639</v>
      </c>
      <c r="O1111" s="118">
        <v>0.9</v>
      </c>
      <c r="P1111" s="118">
        <v>10.3</v>
      </c>
      <c r="Q1111" s="119">
        <f t="shared" si="17"/>
        <v>3.3</v>
      </c>
      <c r="R1111" s="120" t="s">
        <v>147</v>
      </c>
      <c r="S1111" s="121" t="s">
        <v>4552</v>
      </c>
      <c r="T1111" s="122">
        <v>3.3</v>
      </c>
      <c r="U1111" s="122" t="s">
        <v>797</v>
      </c>
    </row>
    <row r="1112" spans="7:21" s="145" customFormat="1" hidden="1">
      <c r="G1112" s="152"/>
      <c r="N1112" s="114" t="s">
        <v>1640</v>
      </c>
      <c r="O1112" s="118">
        <v>15.8</v>
      </c>
      <c r="P1112" s="120" t="s">
        <v>147</v>
      </c>
      <c r="Q1112" s="119">
        <f t="shared" si="17"/>
        <v>2.7</v>
      </c>
      <c r="R1112" s="122" t="s">
        <v>234</v>
      </c>
      <c r="S1112" s="120" t="s">
        <v>147</v>
      </c>
      <c r="T1112" s="122">
        <v>2.7</v>
      </c>
      <c r="U1112" s="122" t="s">
        <v>452</v>
      </c>
    </row>
    <row r="1113" spans="7:21" s="145" customFormat="1" hidden="1">
      <c r="G1113" s="152"/>
      <c r="N1113" s="114" t="s">
        <v>1782</v>
      </c>
      <c r="O1113" s="118">
        <v>0.9</v>
      </c>
      <c r="P1113" s="118">
        <v>1.5</v>
      </c>
      <c r="Q1113" s="119">
        <f t="shared" si="17"/>
        <v>3.9</v>
      </c>
      <c r="R1113" s="120" t="s">
        <v>30</v>
      </c>
      <c r="S1113" s="121" t="s">
        <v>4294</v>
      </c>
      <c r="T1113" s="122">
        <v>3.9</v>
      </c>
      <c r="U1113" s="122" t="s">
        <v>719</v>
      </c>
    </row>
    <row r="1114" spans="7:21" s="145" customFormat="1" hidden="1">
      <c r="G1114" s="152"/>
      <c r="N1114" s="114" t="s">
        <v>1643</v>
      </c>
      <c r="O1114" s="118">
        <v>0.9</v>
      </c>
      <c r="P1114" s="118">
        <v>1.8</v>
      </c>
      <c r="Q1114" s="119">
        <f t="shared" si="17"/>
        <v>3.9</v>
      </c>
      <c r="R1114" s="120" t="s">
        <v>30</v>
      </c>
      <c r="S1114" s="121" t="s">
        <v>4052</v>
      </c>
      <c r="T1114" s="122">
        <v>3.9</v>
      </c>
      <c r="U1114" s="122" t="s">
        <v>719</v>
      </c>
    </row>
    <row r="1115" spans="7:21" s="145" customFormat="1" hidden="1">
      <c r="G1115" s="152"/>
      <c r="N1115" s="114" t="s">
        <v>1644</v>
      </c>
      <c r="O1115" s="118">
        <v>4.5999999999999996</v>
      </c>
      <c r="P1115" s="118">
        <v>4.8</v>
      </c>
      <c r="Q1115" s="119">
        <f t="shared" si="17"/>
        <v>3.75</v>
      </c>
      <c r="R1115" s="120" t="s">
        <v>147</v>
      </c>
      <c r="S1115" s="121" t="s">
        <v>4289</v>
      </c>
      <c r="T1115" s="122">
        <v>3.75</v>
      </c>
      <c r="U1115" s="122" t="s">
        <v>2603</v>
      </c>
    </row>
    <row r="1116" spans="7:21" s="145" customFormat="1" hidden="1">
      <c r="G1116" s="152"/>
      <c r="N1116" s="114" t="s">
        <v>1645</v>
      </c>
      <c r="O1116" s="118">
        <v>23.8</v>
      </c>
      <c r="P1116" s="120" t="s">
        <v>147</v>
      </c>
      <c r="Q1116" s="119">
        <f t="shared" si="17"/>
        <v>3.01</v>
      </c>
      <c r="R1116" s="122" t="s">
        <v>543</v>
      </c>
      <c r="S1116" s="120" t="s">
        <v>147</v>
      </c>
      <c r="T1116" s="122">
        <v>3.01</v>
      </c>
      <c r="U1116" s="122" t="s">
        <v>3390</v>
      </c>
    </row>
    <row r="1117" spans="7:21" s="145" customFormat="1" hidden="1">
      <c r="G1117" s="152"/>
      <c r="N1117" s="114" t="s">
        <v>1646</v>
      </c>
      <c r="O1117" s="118">
        <v>4.2</v>
      </c>
      <c r="P1117" s="118">
        <v>66.8</v>
      </c>
      <c r="Q1117" s="119">
        <f t="shared" si="17"/>
        <v>3.83</v>
      </c>
      <c r="R1117" s="122" t="s">
        <v>1647</v>
      </c>
      <c r="S1117" s="121" t="s">
        <v>3968</v>
      </c>
      <c r="T1117" s="122">
        <v>3.83</v>
      </c>
      <c r="U1117" s="122" t="s">
        <v>1418</v>
      </c>
    </row>
    <row r="1118" spans="7:21" s="145" customFormat="1" hidden="1">
      <c r="G1118" s="152"/>
      <c r="N1118" s="114" t="s">
        <v>1648</v>
      </c>
      <c r="O1118" s="118">
        <v>1.9</v>
      </c>
      <c r="P1118" s="118">
        <v>34.299999999999997</v>
      </c>
      <c r="Q1118" s="119">
        <f t="shared" si="17"/>
        <v>3.48</v>
      </c>
      <c r="R1118" s="120" t="s">
        <v>147</v>
      </c>
      <c r="S1118" s="121" t="s">
        <v>4250</v>
      </c>
      <c r="T1118" s="122">
        <v>3.48</v>
      </c>
      <c r="U1118" s="122" t="s">
        <v>869</v>
      </c>
    </row>
    <row r="1119" spans="7:21" s="145" customFormat="1" hidden="1">
      <c r="G1119" s="152"/>
      <c r="N1119" s="114" t="s">
        <v>1529</v>
      </c>
      <c r="O1119" s="118">
        <v>2</v>
      </c>
      <c r="P1119" s="118">
        <v>29.4</v>
      </c>
      <c r="Q1119" s="119">
        <f t="shared" si="17"/>
        <v>4.0199999999999996</v>
      </c>
      <c r="R1119" s="120" t="s">
        <v>147</v>
      </c>
      <c r="S1119" s="121" t="s">
        <v>3972</v>
      </c>
      <c r="T1119" s="122">
        <v>4.0199999999999996</v>
      </c>
      <c r="U1119" s="122" t="s">
        <v>614</v>
      </c>
    </row>
    <row r="1120" spans="7:21" s="145" customFormat="1" hidden="1">
      <c r="G1120" s="152"/>
      <c r="N1120" s="114" t="s">
        <v>1788</v>
      </c>
      <c r="O1120" s="118">
        <v>3.3</v>
      </c>
      <c r="P1120" s="118">
        <v>48.6</v>
      </c>
      <c r="Q1120" s="119">
        <f t="shared" si="17"/>
        <v>3.19</v>
      </c>
      <c r="R1120" s="120" t="s">
        <v>147</v>
      </c>
      <c r="S1120" s="121" t="s">
        <v>3933</v>
      </c>
      <c r="T1120" s="122">
        <v>3.19</v>
      </c>
      <c r="U1120" s="122" t="s">
        <v>262</v>
      </c>
    </row>
    <row r="1121" spans="7:21" s="145" customFormat="1" hidden="1">
      <c r="G1121" s="152"/>
      <c r="N1121" s="114" t="s">
        <v>1789</v>
      </c>
      <c r="O1121" s="118">
        <v>3.6</v>
      </c>
      <c r="P1121" s="118">
        <v>52.9</v>
      </c>
      <c r="Q1121" s="119">
        <f t="shared" si="17"/>
        <v>2.76</v>
      </c>
      <c r="R1121" s="120" t="s">
        <v>147</v>
      </c>
      <c r="S1121" s="121" t="s">
        <v>3940</v>
      </c>
      <c r="T1121" s="122">
        <v>2.76</v>
      </c>
      <c r="U1121" s="122" t="s">
        <v>1492</v>
      </c>
    </row>
    <row r="1122" spans="7:21" s="145" customFormat="1" hidden="1">
      <c r="G1122" s="152"/>
      <c r="N1122" s="114" t="s">
        <v>1790</v>
      </c>
      <c r="O1122" s="118">
        <v>1.3</v>
      </c>
      <c r="P1122" s="118">
        <v>9.5</v>
      </c>
      <c r="Q1122" s="119">
        <f t="shared" si="17"/>
        <v>3</v>
      </c>
      <c r="R1122" s="122" t="s">
        <v>166</v>
      </c>
      <c r="S1122" s="121" t="s">
        <v>4558</v>
      </c>
      <c r="T1122" s="122">
        <v>3</v>
      </c>
      <c r="U1122" s="122" t="s">
        <v>661</v>
      </c>
    </row>
    <row r="1123" spans="7:21" s="145" customFormat="1" hidden="1">
      <c r="G1123" s="152"/>
      <c r="N1123" s="114" t="s">
        <v>1791</v>
      </c>
      <c r="O1123" s="118">
        <v>11.8</v>
      </c>
      <c r="P1123" s="118">
        <v>5.5</v>
      </c>
      <c r="Q1123" s="119">
        <f t="shared" si="17"/>
        <v>3.2</v>
      </c>
      <c r="R1123" s="120" t="s">
        <v>147</v>
      </c>
      <c r="S1123" s="121" t="s">
        <v>4320</v>
      </c>
      <c r="T1123" s="122">
        <v>3.2</v>
      </c>
      <c r="U1123" s="122" t="s">
        <v>797</v>
      </c>
    </row>
    <row r="1124" spans="7:21" s="145" customFormat="1" hidden="1">
      <c r="G1124" s="152"/>
      <c r="N1124" s="114" t="s">
        <v>1792</v>
      </c>
      <c r="O1124" s="118">
        <v>13</v>
      </c>
      <c r="P1124" s="118">
        <v>19.899999999999999</v>
      </c>
      <c r="Q1124" s="119">
        <f t="shared" si="17"/>
        <v>2.9</v>
      </c>
      <c r="R1124" s="122" t="s">
        <v>1911</v>
      </c>
      <c r="S1124" s="121" t="s">
        <v>4391</v>
      </c>
      <c r="T1124" s="122">
        <v>2.9</v>
      </c>
      <c r="U1124" s="122" t="s">
        <v>338</v>
      </c>
    </row>
    <row r="1125" spans="7:21" s="145" customFormat="1" hidden="1">
      <c r="G1125" s="152"/>
      <c r="N1125" s="114" t="s">
        <v>1912</v>
      </c>
      <c r="O1125" s="118">
        <v>13</v>
      </c>
      <c r="P1125" s="118">
        <v>19.899999999999999</v>
      </c>
      <c r="Q1125" s="119">
        <f t="shared" si="17"/>
        <v>3.9</v>
      </c>
      <c r="R1125" s="122" t="s">
        <v>283</v>
      </c>
      <c r="S1125" s="121" t="s">
        <v>4391</v>
      </c>
      <c r="T1125" s="122">
        <v>3.9</v>
      </c>
      <c r="U1125" s="122" t="s">
        <v>234</v>
      </c>
    </row>
    <row r="1126" spans="7:21" s="145" customFormat="1" hidden="1">
      <c r="G1126" s="152"/>
      <c r="N1126" s="114" t="s">
        <v>1913</v>
      </c>
      <c r="O1126" s="118">
        <v>14.3</v>
      </c>
      <c r="P1126" s="118">
        <v>22</v>
      </c>
      <c r="Q1126" s="119">
        <f t="shared" si="17"/>
        <v>3.8</v>
      </c>
      <c r="R1126" s="122" t="s">
        <v>1244</v>
      </c>
      <c r="S1126" s="121" t="s">
        <v>4547</v>
      </c>
      <c r="T1126" s="122">
        <v>3.8</v>
      </c>
      <c r="U1126" s="122" t="s">
        <v>719</v>
      </c>
    </row>
    <row r="1127" spans="7:21" s="145" customFormat="1" hidden="1">
      <c r="G1127" s="152"/>
      <c r="N1127" s="114" t="s">
        <v>1914</v>
      </c>
      <c r="O1127" s="118">
        <v>13.9</v>
      </c>
      <c r="P1127" s="118">
        <v>20</v>
      </c>
      <c r="Q1127" s="119">
        <f t="shared" si="17"/>
        <v>4.03</v>
      </c>
      <c r="R1127" s="122" t="s">
        <v>1447</v>
      </c>
      <c r="S1127" s="121" t="s">
        <v>4422</v>
      </c>
      <c r="T1127" s="122">
        <v>4.03</v>
      </c>
      <c r="U1127" s="122" t="s">
        <v>1309</v>
      </c>
    </row>
    <row r="1128" spans="7:21" s="145" customFormat="1" hidden="1">
      <c r="G1128" s="152"/>
      <c r="N1128" s="114" t="s">
        <v>1660</v>
      </c>
      <c r="O1128" s="118">
        <v>17.2</v>
      </c>
      <c r="P1128" s="118">
        <v>20.7</v>
      </c>
      <c r="Q1128" s="119">
        <f t="shared" si="17"/>
        <v>2.29</v>
      </c>
      <c r="R1128" s="122" t="s">
        <v>1661</v>
      </c>
      <c r="S1128" s="121" t="s">
        <v>3732</v>
      </c>
      <c r="T1128" s="122">
        <v>2.29</v>
      </c>
      <c r="U1128" s="122" t="s">
        <v>260</v>
      </c>
    </row>
    <row r="1129" spans="7:21" s="145" customFormat="1" hidden="1">
      <c r="G1129" s="152"/>
      <c r="N1129" s="114" t="s">
        <v>1793</v>
      </c>
      <c r="O1129" s="118">
        <v>15.3</v>
      </c>
      <c r="P1129" s="118">
        <v>3.7</v>
      </c>
      <c r="Q1129" s="119">
        <f t="shared" si="17"/>
        <v>2.48</v>
      </c>
      <c r="R1129" s="120" t="s">
        <v>147</v>
      </c>
      <c r="S1129" s="121" t="s">
        <v>4467</v>
      </c>
      <c r="T1129" s="122">
        <v>2.48</v>
      </c>
      <c r="U1129" s="122" t="s">
        <v>670</v>
      </c>
    </row>
    <row r="1130" spans="7:21" s="145" customFormat="1" hidden="1">
      <c r="G1130" s="152"/>
      <c r="N1130" s="114" t="s">
        <v>1794</v>
      </c>
      <c r="O1130" s="118">
        <v>11.3</v>
      </c>
      <c r="P1130" s="118">
        <v>15.2</v>
      </c>
      <c r="Q1130" s="119">
        <f t="shared" si="17"/>
        <v>2.61</v>
      </c>
      <c r="R1130" s="122" t="s">
        <v>210</v>
      </c>
      <c r="S1130" s="121" t="s">
        <v>4046</v>
      </c>
      <c r="T1130" s="122">
        <v>2.61</v>
      </c>
      <c r="U1130" s="122" t="s">
        <v>3048</v>
      </c>
    </row>
    <row r="1131" spans="7:21" s="145" customFormat="1" hidden="1">
      <c r="G1131" s="152"/>
      <c r="N1131" s="114" t="s">
        <v>1795</v>
      </c>
      <c r="O1131" s="118">
        <v>11.4</v>
      </c>
      <c r="P1131" s="118">
        <v>20.399999999999999</v>
      </c>
      <c r="Q1131" s="119">
        <f t="shared" si="17"/>
        <v>3.07</v>
      </c>
      <c r="R1131" s="122" t="s">
        <v>332</v>
      </c>
      <c r="S1131" s="121" t="s">
        <v>4044</v>
      </c>
      <c r="T1131" s="122">
        <v>3.07</v>
      </c>
      <c r="U1131" s="122" t="s">
        <v>3277</v>
      </c>
    </row>
    <row r="1132" spans="7:21" s="145" customFormat="1" hidden="1">
      <c r="G1132" s="152"/>
      <c r="N1132" s="114" t="s">
        <v>1796</v>
      </c>
      <c r="O1132" s="118">
        <v>11.4</v>
      </c>
      <c r="P1132" s="118">
        <v>15.2</v>
      </c>
      <c r="Q1132" s="119">
        <f t="shared" si="17"/>
        <v>3.24</v>
      </c>
      <c r="R1132" s="122" t="s">
        <v>606</v>
      </c>
      <c r="S1132" s="121" t="s">
        <v>4399</v>
      </c>
      <c r="T1132" s="122">
        <v>3.24</v>
      </c>
      <c r="U1132" s="122" t="s">
        <v>543</v>
      </c>
    </row>
    <row r="1133" spans="7:21" s="145" customFormat="1" hidden="1">
      <c r="G1133" s="152"/>
      <c r="N1133" s="114" t="s">
        <v>1915</v>
      </c>
      <c r="O1133" s="118">
        <v>9.3000000000000007</v>
      </c>
      <c r="P1133" s="118">
        <v>22.6</v>
      </c>
      <c r="Q1133" s="119">
        <f t="shared" si="17"/>
        <v>2.82</v>
      </c>
      <c r="R1133" s="122" t="s">
        <v>377</v>
      </c>
      <c r="S1133" s="121" t="s">
        <v>4099</v>
      </c>
      <c r="T1133" s="122">
        <v>2.82</v>
      </c>
      <c r="U1133" s="122" t="s">
        <v>3629</v>
      </c>
    </row>
    <row r="1134" spans="7:21" s="145" customFormat="1" hidden="1">
      <c r="G1134" s="152"/>
      <c r="N1134" s="114" t="s">
        <v>1799</v>
      </c>
      <c r="O1134" s="118">
        <v>7</v>
      </c>
      <c r="P1134" s="118">
        <v>58.9</v>
      </c>
      <c r="Q1134" s="119">
        <f t="shared" si="17"/>
        <v>2.76</v>
      </c>
      <c r="R1134" s="122" t="s">
        <v>1800</v>
      </c>
      <c r="S1134" s="121" t="s">
        <v>4100</v>
      </c>
      <c r="T1134" s="120">
        <v>2.76</v>
      </c>
      <c r="U1134" s="120" t="s">
        <v>1513</v>
      </c>
    </row>
    <row r="1135" spans="7:21" s="145" customFormat="1" hidden="1">
      <c r="G1135" s="152"/>
      <c r="N1135" s="114" t="s">
        <v>1801</v>
      </c>
      <c r="O1135" s="118">
        <v>9.6</v>
      </c>
      <c r="P1135" s="118">
        <v>54.4</v>
      </c>
      <c r="Q1135" s="119">
        <f t="shared" si="17"/>
        <v>2.96</v>
      </c>
      <c r="R1135" s="122" t="s">
        <v>1539</v>
      </c>
      <c r="S1135" s="121" t="s">
        <v>4404</v>
      </c>
      <c r="T1135" s="122">
        <v>2.96</v>
      </c>
      <c r="U1135" s="122" t="s">
        <v>1698</v>
      </c>
    </row>
    <row r="1136" spans="7:21" s="145" customFormat="1" hidden="1">
      <c r="G1136" s="152"/>
      <c r="N1136" s="114" t="s">
        <v>1802</v>
      </c>
      <c r="O1136" s="118">
        <v>10.8</v>
      </c>
      <c r="P1136" s="118">
        <v>16</v>
      </c>
      <c r="Q1136" s="119">
        <f t="shared" si="17"/>
        <v>2.31</v>
      </c>
      <c r="R1136" s="122" t="s">
        <v>889</v>
      </c>
      <c r="S1136" s="121" t="s">
        <v>4403</v>
      </c>
      <c r="T1136" s="122">
        <v>2.31</v>
      </c>
      <c r="U1136" s="122" t="s">
        <v>332</v>
      </c>
    </row>
    <row r="1137" spans="7:21" s="145" customFormat="1" hidden="1">
      <c r="G1137" s="152"/>
      <c r="N1137" s="114" t="s">
        <v>1803</v>
      </c>
      <c r="O1137" s="118">
        <v>11.3</v>
      </c>
      <c r="P1137" s="118">
        <v>17.100000000000001</v>
      </c>
      <c r="Q1137" s="119">
        <f t="shared" si="17"/>
        <v>2.2000000000000002</v>
      </c>
      <c r="R1137" s="122" t="s">
        <v>1804</v>
      </c>
      <c r="S1137" s="121" t="s">
        <v>4040</v>
      </c>
      <c r="T1137" s="122">
        <v>2.2000000000000002</v>
      </c>
      <c r="U1137" s="122" t="s">
        <v>548</v>
      </c>
    </row>
    <row r="1138" spans="7:21" s="145" customFormat="1" hidden="1">
      <c r="G1138" s="152"/>
      <c r="N1138" s="114" t="s">
        <v>1805</v>
      </c>
      <c r="O1138" s="118">
        <v>13</v>
      </c>
      <c r="P1138" s="118">
        <v>18</v>
      </c>
      <c r="Q1138" s="119">
        <f t="shared" si="17"/>
        <v>2.78</v>
      </c>
      <c r="R1138" s="122" t="s">
        <v>1806</v>
      </c>
      <c r="S1138" s="121" t="s">
        <v>3775</v>
      </c>
      <c r="T1138" s="122">
        <v>2.78</v>
      </c>
      <c r="U1138" s="122" t="s">
        <v>1507</v>
      </c>
    </row>
    <row r="1139" spans="7:21" s="145" customFormat="1" hidden="1">
      <c r="G1139" s="152"/>
      <c r="N1139" s="114" t="s">
        <v>1811</v>
      </c>
      <c r="O1139" s="118">
        <v>13.6</v>
      </c>
      <c r="P1139" s="118">
        <v>19.100000000000001</v>
      </c>
      <c r="Q1139" s="119">
        <f t="shared" si="17"/>
        <v>3.1</v>
      </c>
      <c r="R1139" s="122" t="s">
        <v>1812</v>
      </c>
      <c r="S1139" s="121" t="s">
        <v>3850</v>
      </c>
      <c r="T1139" s="122">
        <v>3.1</v>
      </c>
      <c r="U1139" s="122" t="s">
        <v>797</v>
      </c>
    </row>
    <row r="1140" spans="7:21" s="145" customFormat="1" hidden="1">
      <c r="G1140" s="152"/>
      <c r="N1140" s="114" t="s">
        <v>1813</v>
      </c>
      <c r="O1140" s="118">
        <v>7.4</v>
      </c>
      <c r="P1140" s="118">
        <v>23.6</v>
      </c>
      <c r="Q1140" s="119">
        <f t="shared" si="17"/>
        <v>3.6</v>
      </c>
      <c r="R1140" s="122" t="s">
        <v>1135</v>
      </c>
      <c r="S1140" s="121" t="s">
        <v>3969</v>
      </c>
      <c r="T1140" s="122">
        <v>3.6</v>
      </c>
      <c r="U1140" s="122" t="s">
        <v>466</v>
      </c>
    </row>
    <row r="1141" spans="7:21" s="145" customFormat="1" hidden="1">
      <c r="G1141" s="152"/>
      <c r="N1141" s="114" t="s">
        <v>1814</v>
      </c>
      <c r="O1141" s="118">
        <v>7.7</v>
      </c>
      <c r="P1141" s="118">
        <v>22</v>
      </c>
      <c r="Q1141" s="119">
        <f t="shared" si="17"/>
        <v>3.3</v>
      </c>
      <c r="R1141" s="122" t="s">
        <v>569</v>
      </c>
      <c r="S1141" s="121" t="s">
        <v>4458</v>
      </c>
      <c r="T1141" s="122">
        <v>3.3</v>
      </c>
      <c r="U1141" s="122" t="s">
        <v>377</v>
      </c>
    </row>
    <row r="1142" spans="7:21" s="145" customFormat="1" hidden="1">
      <c r="G1142" s="152"/>
      <c r="N1142" s="114" t="s">
        <v>1815</v>
      </c>
      <c r="O1142" s="118">
        <v>1.2</v>
      </c>
      <c r="P1142" s="118">
        <v>18.3</v>
      </c>
      <c r="Q1142" s="119">
        <f t="shared" si="17"/>
        <v>3.7</v>
      </c>
      <c r="R1142" s="122" t="s">
        <v>1816</v>
      </c>
      <c r="S1142" s="121" t="s">
        <v>3910</v>
      </c>
      <c r="T1142" s="122">
        <v>3.7</v>
      </c>
      <c r="U1142" s="122" t="s">
        <v>719</v>
      </c>
    </row>
    <row r="1143" spans="7:21" s="145" customFormat="1" hidden="1">
      <c r="G1143" s="152"/>
      <c r="N1143" s="114" t="s">
        <v>1817</v>
      </c>
      <c r="O1143" s="118">
        <v>8.6</v>
      </c>
      <c r="P1143" s="118">
        <v>13.4</v>
      </c>
      <c r="Q1143" s="119">
        <f t="shared" si="17"/>
        <v>3.7</v>
      </c>
      <c r="R1143" s="122" t="s">
        <v>1408</v>
      </c>
      <c r="S1143" s="121" t="s">
        <v>3963</v>
      </c>
      <c r="T1143" s="122">
        <v>3.7</v>
      </c>
      <c r="U1143" s="122" t="s">
        <v>719</v>
      </c>
    </row>
    <row r="1144" spans="7:21" s="145" customFormat="1" hidden="1">
      <c r="G1144" s="152"/>
      <c r="N1144" s="114" t="s">
        <v>1939</v>
      </c>
      <c r="O1144" s="118">
        <v>9</v>
      </c>
      <c r="P1144" s="118">
        <v>11.3</v>
      </c>
      <c r="Q1144" s="119">
        <f t="shared" si="17"/>
        <v>3.9</v>
      </c>
      <c r="R1144" s="122" t="s">
        <v>1437</v>
      </c>
      <c r="S1144" s="121" t="s">
        <v>4099</v>
      </c>
      <c r="T1144" s="122">
        <v>3.9</v>
      </c>
      <c r="U1144" s="122" t="s">
        <v>468</v>
      </c>
    </row>
    <row r="1145" spans="7:21" s="145" customFormat="1" hidden="1">
      <c r="G1145" s="152"/>
      <c r="N1145" s="114" t="s">
        <v>1821</v>
      </c>
      <c r="O1145" s="118">
        <v>2.2999999999999998</v>
      </c>
      <c r="P1145" s="118">
        <v>21.5</v>
      </c>
      <c r="Q1145" s="119">
        <f t="shared" si="17"/>
        <v>3.6</v>
      </c>
      <c r="R1145" s="122" t="s">
        <v>499</v>
      </c>
      <c r="S1145" s="121" t="s">
        <v>4460</v>
      </c>
      <c r="T1145" s="122">
        <v>3.6</v>
      </c>
      <c r="U1145" s="122" t="s">
        <v>466</v>
      </c>
    </row>
    <row r="1146" spans="7:21" s="145" customFormat="1" hidden="1">
      <c r="G1146" s="152"/>
      <c r="N1146" s="114" t="s">
        <v>1822</v>
      </c>
      <c r="O1146" s="118">
        <v>5.3</v>
      </c>
      <c r="P1146" s="118">
        <v>18.2</v>
      </c>
      <c r="Q1146" s="119">
        <f t="shared" si="17"/>
        <v>3.83</v>
      </c>
      <c r="R1146" s="122" t="s">
        <v>1823</v>
      </c>
      <c r="S1146" s="121" t="s">
        <v>4543</v>
      </c>
      <c r="T1146" s="122">
        <v>3.83</v>
      </c>
      <c r="U1146" s="122" t="s">
        <v>426</v>
      </c>
    </row>
    <row r="1147" spans="7:21" s="145" customFormat="1" hidden="1">
      <c r="G1147" s="152"/>
      <c r="N1147" s="114" t="s">
        <v>1824</v>
      </c>
      <c r="O1147" s="118">
        <v>5.4</v>
      </c>
      <c r="P1147" s="118">
        <v>16.7</v>
      </c>
      <c r="Q1147" s="119">
        <f t="shared" si="17"/>
        <v>2.33</v>
      </c>
      <c r="R1147" s="122" t="s">
        <v>522</v>
      </c>
      <c r="S1147" s="121" t="s">
        <v>4546</v>
      </c>
      <c r="T1147" s="122">
        <v>2.33</v>
      </c>
      <c r="U1147" s="122" t="s">
        <v>1910</v>
      </c>
    </row>
    <row r="1148" spans="7:21" s="145" customFormat="1" hidden="1">
      <c r="G1148" s="152"/>
      <c r="N1148" s="114" t="s">
        <v>1825</v>
      </c>
      <c r="O1148" s="118">
        <v>4.4000000000000004</v>
      </c>
      <c r="P1148" s="118">
        <v>61.6</v>
      </c>
      <c r="Q1148" s="119">
        <f t="shared" si="17"/>
        <v>2.58</v>
      </c>
      <c r="R1148" s="122" t="s">
        <v>1826</v>
      </c>
      <c r="S1148" s="121" t="s">
        <v>4101</v>
      </c>
      <c r="T1148" s="122">
        <v>2.58</v>
      </c>
      <c r="U1148" s="122" t="s">
        <v>3550</v>
      </c>
    </row>
    <row r="1149" spans="7:21" s="145" customFormat="1" hidden="1">
      <c r="G1149" s="152"/>
      <c r="N1149" s="114" t="s">
        <v>1827</v>
      </c>
      <c r="O1149" s="118">
        <v>5.0999999999999996</v>
      </c>
      <c r="P1149" s="118">
        <v>55.7</v>
      </c>
      <c r="Q1149" s="119">
        <f t="shared" si="17"/>
        <v>2.85</v>
      </c>
      <c r="R1149" s="122" t="s">
        <v>1705</v>
      </c>
      <c r="S1149" s="121" t="s">
        <v>4102</v>
      </c>
      <c r="T1149" s="120">
        <v>2.85</v>
      </c>
      <c r="U1149" s="120" t="s">
        <v>1911</v>
      </c>
    </row>
    <row r="1150" spans="7:21" s="145" customFormat="1" hidden="1">
      <c r="G1150" s="152"/>
      <c r="N1150" s="114" t="s">
        <v>1706</v>
      </c>
      <c r="O1150" s="118">
        <v>5.3</v>
      </c>
      <c r="P1150" s="118">
        <v>55.7</v>
      </c>
      <c r="Q1150" s="119">
        <f t="shared" si="17"/>
        <v>3.52</v>
      </c>
      <c r="R1150" s="122" t="s">
        <v>1707</v>
      </c>
      <c r="S1150" s="121" t="s">
        <v>4103</v>
      </c>
      <c r="T1150" s="122">
        <v>3.52</v>
      </c>
      <c r="U1150" s="122" t="s">
        <v>1798</v>
      </c>
    </row>
    <row r="1151" spans="7:21" s="145" customFormat="1" hidden="1">
      <c r="G1151" s="152"/>
      <c r="N1151" s="114" t="s">
        <v>1833</v>
      </c>
      <c r="O1151" s="118">
        <v>20.3</v>
      </c>
      <c r="P1151" s="118">
        <v>0</v>
      </c>
      <c r="Q1151" s="119">
        <f t="shared" si="17"/>
        <v>2.71</v>
      </c>
      <c r="R1151" s="122" t="s">
        <v>468</v>
      </c>
      <c r="S1151" s="121" t="s">
        <v>4460</v>
      </c>
      <c r="T1151" s="122">
        <v>2.71</v>
      </c>
      <c r="U1151" s="122" t="s">
        <v>3233</v>
      </c>
    </row>
    <row r="1152" spans="7:21" s="145" customFormat="1" hidden="1">
      <c r="G1152" s="152"/>
      <c r="N1152" s="114" t="s">
        <v>1577</v>
      </c>
      <c r="O1152" s="118">
        <v>11.4</v>
      </c>
      <c r="P1152" s="118">
        <v>0</v>
      </c>
      <c r="Q1152" s="119">
        <f t="shared" si="17"/>
        <v>2.56</v>
      </c>
      <c r="R1152" s="122" t="s">
        <v>343</v>
      </c>
      <c r="S1152" s="121" t="s">
        <v>4551</v>
      </c>
      <c r="T1152" s="122">
        <v>2.56</v>
      </c>
      <c r="U1152" s="122" t="s">
        <v>1293</v>
      </c>
    </row>
    <row r="1153" spans="7:21" s="145" customFormat="1" hidden="1">
      <c r="G1153" s="152"/>
      <c r="N1153" s="114" t="s">
        <v>1578</v>
      </c>
      <c r="O1153" s="118">
        <v>16.399999999999999</v>
      </c>
      <c r="P1153" s="118">
        <v>0</v>
      </c>
      <c r="Q1153" s="119">
        <f t="shared" si="17"/>
        <v>3.72</v>
      </c>
      <c r="R1153" s="120" t="s">
        <v>468</v>
      </c>
      <c r="S1153" s="121" t="s">
        <v>3995</v>
      </c>
      <c r="T1153" s="122">
        <v>3.72</v>
      </c>
      <c r="U1153" s="122" t="s">
        <v>497</v>
      </c>
    </row>
    <row r="1154" spans="7:21" s="145" customFormat="1" hidden="1">
      <c r="G1154" s="152"/>
      <c r="N1154" s="114" t="s">
        <v>1708</v>
      </c>
      <c r="O1154" s="118">
        <v>10.3</v>
      </c>
      <c r="P1154" s="118">
        <v>73</v>
      </c>
      <c r="Q1154" s="119">
        <f t="shared" si="17"/>
        <v>3.2</v>
      </c>
      <c r="R1154" s="122" t="s">
        <v>381</v>
      </c>
      <c r="S1154" s="121" t="s">
        <v>4074</v>
      </c>
      <c r="T1154" s="122">
        <v>3.2</v>
      </c>
      <c r="U1154" s="122" t="s">
        <v>377</v>
      </c>
    </row>
    <row r="1155" spans="7:21" s="145" customFormat="1" hidden="1">
      <c r="G1155" s="152"/>
      <c r="N1155" s="114" t="s">
        <v>1709</v>
      </c>
      <c r="O1155" s="118">
        <v>9.6999999999999993</v>
      </c>
      <c r="P1155" s="118">
        <v>78.3</v>
      </c>
      <c r="Q1155" s="119">
        <f t="shared" si="17"/>
        <v>3</v>
      </c>
      <c r="R1155" s="122" t="s">
        <v>503</v>
      </c>
      <c r="S1155" s="121" t="s">
        <v>3850</v>
      </c>
      <c r="T1155" s="122">
        <v>3</v>
      </c>
      <c r="U1155" s="122" t="s">
        <v>797</v>
      </c>
    </row>
    <row r="1156" spans="7:21" s="145" customFormat="1" hidden="1">
      <c r="G1156" s="152"/>
      <c r="N1156" s="114" t="s">
        <v>1710</v>
      </c>
      <c r="O1156" s="118">
        <v>0.6</v>
      </c>
      <c r="P1156" s="118">
        <v>92</v>
      </c>
      <c r="Q1156" s="119">
        <f t="shared" ref="Q1156:Q1219" si="18">SUM(T1156:U1156)</f>
        <v>3.8</v>
      </c>
      <c r="R1156" s="122" t="s">
        <v>166</v>
      </c>
      <c r="S1156" s="121" t="s">
        <v>4055</v>
      </c>
      <c r="T1156" s="122">
        <v>3.8</v>
      </c>
      <c r="U1156" s="122" t="s">
        <v>468</v>
      </c>
    </row>
    <row r="1157" spans="7:21" s="145" customFormat="1" hidden="1">
      <c r="G1157" s="152"/>
      <c r="N1157" s="114" t="s">
        <v>1456</v>
      </c>
      <c r="O1157" s="118">
        <v>0.7</v>
      </c>
      <c r="P1157" s="118">
        <v>95.1</v>
      </c>
      <c r="Q1157" s="119">
        <f t="shared" si="18"/>
        <v>3.4</v>
      </c>
      <c r="R1157" s="122" t="s">
        <v>51</v>
      </c>
      <c r="S1157" s="121" t="s">
        <v>4073</v>
      </c>
      <c r="T1157" s="122">
        <v>3.4</v>
      </c>
      <c r="U1157" s="122" t="s">
        <v>728</v>
      </c>
    </row>
    <row r="1158" spans="7:21" s="145" customFormat="1" hidden="1">
      <c r="G1158" s="152"/>
      <c r="N1158" s="114" t="s">
        <v>1457</v>
      </c>
      <c r="O1158" s="118">
        <v>22.7</v>
      </c>
      <c r="P1158" s="118">
        <v>57</v>
      </c>
      <c r="Q1158" s="119">
        <f t="shared" si="18"/>
        <v>2.8</v>
      </c>
      <c r="R1158" s="122" t="s">
        <v>436</v>
      </c>
      <c r="S1158" s="121" t="s">
        <v>4314</v>
      </c>
      <c r="T1158" s="122">
        <v>2.8</v>
      </c>
      <c r="U1158" s="122" t="s">
        <v>661</v>
      </c>
    </row>
    <row r="1159" spans="7:21" s="145" customFormat="1" hidden="1">
      <c r="G1159" s="152"/>
      <c r="N1159" s="114" t="s">
        <v>1458</v>
      </c>
      <c r="O1159" s="118">
        <v>5.8</v>
      </c>
      <c r="P1159" s="118">
        <v>75.400000000000006</v>
      </c>
      <c r="Q1159" s="119">
        <f t="shared" si="18"/>
        <v>3.45</v>
      </c>
      <c r="R1159" s="114"/>
      <c r="S1159" s="121" t="s">
        <v>4055</v>
      </c>
      <c r="T1159" s="122">
        <v>3.45</v>
      </c>
      <c r="U1159" s="122" t="s">
        <v>1798</v>
      </c>
    </row>
    <row r="1160" spans="7:21" s="145" customFormat="1" hidden="1">
      <c r="G1160" s="152"/>
      <c r="N1160" s="114" t="s">
        <v>1459</v>
      </c>
      <c r="O1160" s="118">
        <v>6.4</v>
      </c>
      <c r="P1160" s="118">
        <v>80.099999999999994</v>
      </c>
      <c r="Q1160" s="119">
        <f t="shared" si="18"/>
        <v>1.54</v>
      </c>
      <c r="R1160" s="114"/>
      <c r="S1160" s="121" t="s">
        <v>4284</v>
      </c>
      <c r="T1160" s="122">
        <v>1.54</v>
      </c>
      <c r="U1160" s="122" t="s">
        <v>786</v>
      </c>
    </row>
    <row r="1161" spans="7:21" s="145" customFormat="1" hidden="1">
      <c r="G1161" s="152"/>
      <c r="N1161" s="114" t="s">
        <v>1460</v>
      </c>
      <c r="O1161" s="118">
        <v>7.3</v>
      </c>
      <c r="P1161" s="118">
        <v>73.5</v>
      </c>
      <c r="Q1161" s="119">
        <f t="shared" si="18"/>
        <v>2.75</v>
      </c>
      <c r="R1161" s="122" t="s">
        <v>364</v>
      </c>
      <c r="S1161" s="121" t="s">
        <v>3997</v>
      </c>
      <c r="T1161" s="122">
        <v>2.75</v>
      </c>
      <c r="U1161" s="122" t="s">
        <v>1911</v>
      </c>
    </row>
    <row r="1162" spans="7:21" s="145" customFormat="1" hidden="1">
      <c r="G1162" s="152"/>
      <c r="N1162" s="114" t="s">
        <v>1461</v>
      </c>
      <c r="O1162" s="118">
        <v>34.299999999999997</v>
      </c>
      <c r="P1162" s="118">
        <v>18.7</v>
      </c>
      <c r="Q1162" s="119">
        <f t="shared" si="18"/>
        <v>3.47</v>
      </c>
      <c r="R1162" s="122" t="s">
        <v>1462</v>
      </c>
      <c r="S1162" s="121" t="s">
        <v>4395</v>
      </c>
      <c r="T1162" s="122">
        <v>3.47</v>
      </c>
      <c r="U1162" s="122" t="s">
        <v>924</v>
      </c>
    </row>
    <row r="1163" spans="7:21" s="145" customFormat="1" hidden="1">
      <c r="G1163" s="152"/>
      <c r="N1163" s="114" t="s">
        <v>1463</v>
      </c>
      <c r="O1163" s="118">
        <v>11.3</v>
      </c>
      <c r="P1163" s="118">
        <v>79.2</v>
      </c>
      <c r="Q1163" s="119">
        <f t="shared" si="18"/>
        <v>3.23</v>
      </c>
      <c r="R1163" s="122" t="s">
        <v>772</v>
      </c>
      <c r="S1163" s="121" t="s">
        <v>4314</v>
      </c>
      <c r="T1163" s="122">
        <v>3.23</v>
      </c>
      <c r="U1163" s="122" t="s">
        <v>3039</v>
      </c>
    </row>
    <row r="1164" spans="7:21" s="145" customFormat="1" hidden="1">
      <c r="G1164" s="152"/>
      <c r="N1164" s="114" t="s">
        <v>1579</v>
      </c>
      <c r="O1164" s="118">
        <v>12.2</v>
      </c>
      <c r="P1164" s="118">
        <v>72.5</v>
      </c>
      <c r="Q1164" s="119">
        <f t="shared" si="18"/>
        <v>3.26</v>
      </c>
      <c r="R1164" s="122" t="s">
        <v>381</v>
      </c>
      <c r="S1164" s="121" t="s">
        <v>3958</v>
      </c>
      <c r="T1164" s="122">
        <v>3.26</v>
      </c>
      <c r="U1164" s="122" t="s">
        <v>2294</v>
      </c>
    </row>
    <row r="1165" spans="7:21" s="145" customFormat="1" hidden="1">
      <c r="G1165" s="152"/>
      <c r="N1165" s="114" t="s">
        <v>1841</v>
      </c>
      <c r="O1165" s="118">
        <v>13.4</v>
      </c>
      <c r="P1165" s="118">
        <v>72</v>
      </c>
      <c r="Q1165" s="119">
        <f t="shared" si="18"/>
        <v>3.54</v>
      </c>
      <c r="R1165" s="114"/>
      <c r="S1165" s="121" t="s">
        <v>4068</v>
      </c>
      <c r="T1165" s="122">
        <v>3.54</v>
      </c>
      <c r="U1165" s="122" t="s">
        <v>719</v>
      </c>
    </row>
    <row r="1166" spans="7:21" s="145" customFormat="1" hidden="1">
      <c r="G1166" s="152"/>
      <c r="N1166" s="114" t="s">
        <v>1842</v>
      </c>
      <c r="O1166" s="118">
        <v>9.1</v>
      </c>
      <c r="P1166" s="118">
        <v>80.900000000000006</v>
      </c>
      <c r="Q1166" s="119">
        <f t="shared" si="18"/>
        <v>1.92</v>
      </c>
      <c r="R1166" s="122" t="s">
        <v>1495</v>
      </c>
      <c r="S1166" s="121" t="s">
        <v>4065</v>
      </c>
      <c r="T1166" s="122">
        <v>1.92</v>
      </c>
      <c r="U1166" s="122" t="s">
        <v>3787</v>
      </c>
    </row>
    <row r="1167" spans="7:21" s="145" customFormat="1" hidden="1">
      <c r="G1167" s="152"/>
      <c r="N1167" s="114" t="s">
        <v>1714</v>
      </c>
      <c r="O1167" s="118">
        <v>8.9</v>
      </c>
      <c r="P1167" s="118">
        <v>79.599999999999994</v>
      </c>
      <c r="Q1167" s="119">
        <f t="shared" si="18"/>
        <v>3.74</v>
      </c>
      <c r="R1167" s="122" t="s">
        <v>628</v>
      </c>
      <c r="S1167" s="121" t="s">
        <v>4199</v>
      </c>
      <c r="T1167" s="122">
        <v>3.74</v>
      </c>
      <c r="U1167" s="122" t="s">
        <v>1602</v>
      </c>
    </row>
    <row r="1168" spans="7:21" s="145" customFormat="1" hidden="1">
      <c r="G1168" s="152"/>
      <c r="N1168" s="114" t="s">
        <v>1715</v>
      </c>
      <c r="O1168" s="118">
        <v>11.6</v>
      </c>
      <c r="P1168" s="118">
        <v>69.900000000000006</v>
      </c>
      <c r="Q1168" s="119">
        <f t="shared" si="18"/>
        <v>2.61</v>
      </c>
      <c r="R1168" s="122" t="s">
        <v>381</v>
      </c>
      <c r="S1168" s="121" t="s">
        <v>3906</v>
      </c>
      <c r="T1168" s="122">
        <v>2.61</v>
      </c>
      <c r="U1168" s="122" t="s">
        <v>701</v>
      </c>
    </row>
    <row r="1169" spans="7:21" s="145" customFormat="1" hidden="1">
      <c r="G1169" s="152"/>
      <c r="N1169" s="114" t="s">
        <v>1716</v>
      </c>
      <c r="O1169" s="118">
        <v>14.2</v>
      </c>
      <c r="P1169" s="118">
        <v>66.7</v>
      </c>
      <c r="Q1169" s="119">
        <f t="shared" si="18"/>
        <v>2.46</v>
      </c>
      <c r="R1169" s="114"/>
      <c r="S1169" s="121" t="s">
        <v>3906</v>
      </c>
      <c r="T1169" s="122">
        <v>2.46</v>
      </c>
      <c r="U1169" s="122" t="s">
        <v>247</v>
      </c>
    </row>
    <row r="1170" spans="7:21" s="145" customFormat="1" hidden="1">
      <c r="G1170" s="152"/>
      <c r="N1170" s="114" t="s">
        <v>1717</v>
      </c>
      <c r="O1170" s="118">
        <v>10.8</v>
      </c>
      <c r="P1170" s="118">
        <v>69.3</v>
      </c>
      <c r="Q1170" s="119">
        <f t="shared" si="18"/>
        <v>2.9</v>
      </c>
      <c r="R1170" s="114"/>
      <c r="S1170" s="121" t="s">
        <v>4104</v>
      </c>
      <c r="T1170" s="122">
        <v>2.9</v>
      </c>
      <c r="U1170" s="122" t="s">
        <v>797</v>
      </c>
    </row>
    <row r="1171" spans="7:21" s="145" customFormat="1" hidden="1">
      <c r="G1171" s="152"/>
      <c r="N1171" s="114" t="s">
        <v>1591</v>
      </c>
      <c r="O1171" s="118">
        <v>21</v>
      </c>
      <c r="P1171" s="118">
        <v>0</v>
      </c>
      <c r="Q1171" s="119">
        <f t="shared" si="18"/>
        <v>2.4</v>
      </c>
      <c r="R1171" s="120" t="s">
        <v>147</v>
      </c>
      <c r="S1171" s="121" t="s">
        <v>3782</v>
      </c>
      <c r="T1171" s="122">
        <v>2.4</v>
      </c>
      <c r="U1171" s="122" t="s">
        <v>223</v>
      </c>
    </row>
    <row r="1172" spans="7:21" s="145" customFormat="1" hidden="1">
      <c r="G1172" s="152"/>
      <c r="N1172" s="114" t="s">
        <v>1592</v>
      </c>
      <c r="O1172" s="118">
        <v>13.6</v>
      </c>
      <c r="P1172" s="118">
        <v>1.1000000000000001</v>
      </c>
      <c r="Q1172" s="119">
        <f t="shared" si="18"/>
        <v>2.4</v>
      </c>
      <c r="R1172" s="122" t="s">
        <v>46</v>
      </c>
      <c r="S1172" s="121" t="s">
        <v>4399</v>
      </c>
      <c r="T1172" s="122">
        <v>2.4</v>
      </c>
      <c r="U1172" s="122" t="s">
        <v>223</v>
      </c>
    </row>
    <row r="1173" spans="7:21" s="145" customFormat="1" hidden="1">
      <c r="G1173" s="152"/>
      <c r="N1173" s="114" t="s">
        <v>1846</v>
      </c>
      <c r="O1173" s="118">
        <v>10.7</v>
      </c>
      <c r="P1173" s="118">
        <v>35.6</v>
      </c>
      <c r="Q1173" s="119">
        <f t="shared" si="18"/>
        <v>2.9</v>
      </c>
      <c r="R1173" s="122" t="s">
        <v>1847</v>
      </c>
      <c r="S1173" s="121" t="s">
        <v>4150</v>
      </c>
      <c r="T1173" s="122">
        <v>2.9</v>
      </c>
      <c r="U1173" s="122" t="s">
        <v>797</v>
      </c>
    </row>
    <row r="1174" spans="7:21" s="145" customFormat="1" hidden="1">
      <c r="G1174" s="152"/>
      <c r="N1174" s="114" t="s">
        <v>1975</v>
      </c>
      <c r="O1174" s="118">
        <v>6.8</v>
      </c>
      <c r="P1174" s="118">
        <v>26.5</v>
      </c>
      <c r="Q1174" s="119">
        <f t="shared" si="18"/>
        <v>2.9</v>
      </c>
      <c r="R1174" s="122" t="s">
        <v>351</v>
      </c>
      <c r="S1174" s="121" t="s">
        <v>4278</v>
      </c>
      <c r="T1174" s="122">
        <v>2.9</v>
      </c>
      <c r="U1174" s="122" t="s">
        <v>797</v>
      </c>
    </row>
    <row r="1175" spans="7:21" s="145" customFormat="1" hidden="1">
      <c r="G1175" s="152"/>
      <c r="N1175" s="114" t="s">
        <v>1976</v>
      </c>
      <c r="O1175" s="118">
        <v>5.8</v>
      </c>
      <c r="P1175" s="118">
        <v>13.2</v>
      </c>
      <c r="Q1175" s="119">
        <f t="shared" si="18"/>
        <v>3.12</v>
      </c>
      <c r="R1175" s="120" t="s">
        <v>670</v>
      </c>
      <c r="S1175" s="121" t="s">
        <v>4323</v>
      </c>
      <c r="T1175" s="122">
        <v>3.12</v>
      </c>
      <c r="U1175" s="122" t="s">
        <v>745</v>
      </c>
    </row>
    <row r="1176" spans="7:21" s="145" customFormat="1" hidden="1">
      <c r="G1176" s="152"/>
      <c r="N1176" s="114" t="s">
        <v>1977</v>
      </c>
      <c r="O1176" s="118">
        <v>6.8</v>
      </c>
      <c r="P1176" s="118">
        <v>5.6</v>
      </c>
      <c r="Q1176" s="119">
        <f t="shared" si="18"/>
        <v>3.8</v>
      </c>
      <c r="R1176" s="122" t="s">
        <v>166</v>
      </c>
      <c r="S1176" s="121" t="s">
        <v>4338</v>
      </c>
      <c r="T1176" s="122">
        <v>3.8</v>
      </c>
      <c r="U1176" s="122" t="s">
        <v>213</v>
      </c>
    </row>
    <row r="1177" spans="7:21" s="145" customFormat="1" hidden="1">
      <c r="G1177" s="152"/>
      <c r="N1177" s="114" t="s">
        <v>2084</v>
      </c>
      <c r="O1177" s="118">
        <v>7.7</v>
      </c>
      <c r="P1177" s="118">
        <v>4.5999999999999996</v>
      </c>
      <c r="Q1177" s="119">
        <f t="shared" si="18"/>
        <v>3.09</v>
      </c>
      <c r="R1177" s="122" t="s">
        <v>166</v>
      </c>
      <c r="S1177" s="121" t="s">
        <v>4375</v>
      </c>
      <c r="T1177" s="122">
        <v>3.09</v>
      </c>
      <c r="U1177" s="122" t="s">
        <v>377</v>
      </c>
    </row>
    <row r="1178" spans="7:21" s="145" customFormat="1" hidden="1">
      <c r="G1178" s="152"/>
      <c r="N1178" s="114" t="s">
        <v>1979</v>
      </c>
      <c r="O1178" s="118">
        <v>0.4</v>
      </c>
      <c r="P1178" s="118">
        <v>11.7</v>
      </c>
      <c r="Q1178" s="119">
        <f t="shared" si="18"/>
        <v>2.67</v>
      </c>
      <c r="R1178" s="120" t="s">
        <v>30</v>
      </c>
      <c r="S1178" s="121" t="s">
        <v>4455</v>
      </c>
      <c r="T1178" s="122">
        <v>2.67</v>
      </c>
      <c r="U1178" s="122" t="s">
        <v>1911</v>
      </c>
    </row>
    <row r="1179" spans="7:21" s="145" customFormat="1" hidden="1">
      <c r="G1179" s="152"/>
      <c r="N1179" s="114" t="s">
        <v>1849</v>
      </c>
      <c r="O1179" s="118">
        <v>0.4</v>
      </c>
      <c r="P1179" s="118">
        <v>14.8</v>
      </c>
      <c r="Q1179" s="119">
        <f t="shared" si="18"/>
        <v>2.92</v>
      </c>
      <c r="R1179" s="120" t="s">
        <v>30</v>
      </c>
      <c r="S1179" s="121" t="s">
        <v>4551</v>
      </c>
      <c r="T1179" s="122">
        <v>2.92</v>
      </c>
      <c r="U1179" s="122" t="s">
        <v>1756</v>
      </c>
    </row>
    <row r="1180" spans="7:21" s="145" customFormat="1" hidden="1">
      <c r="G1180" s="152"/>
      <c r="N1180" s="114" t="s">
        <v>1850</v>
      </c>
      <c r="O1180" s="118">
        <v>1</v>
      </c>
      <c r="P1180" s="118">
        <v>20.2</v>
      </c>
      <c r="Q1180" s="119">
        <f t="shared" si="18"/>
        <v>3.05</v>
      </c>
      <c r="R1180" s="122" t="s">
        <v>394</v>
      </c>
      <c r="S1180" s="121" t="s">
        <v>4260</v>
      </c>
      <c r="T1180" s="122">
        <v>3.05</v>
      </c>
      <c r="U1180" s="122" t="s">
        <v>1019</v>
      </c>
    </row>
    <row r="1181" spans="7:21" s="145" customFormat="1" hidden="1">
      <c r="G1181" s="152"/>
      <c r="N1181" s="114" t="s">
        <v>1851</v>
      </c>
      <c r="O1181" s="118">
        <v>6.5</v>
      </c>
      <c r="P1181" s="118">
        <v>79.5</v>
      </c>
      <c r="Q1181" s="119">
        <f t="shared" si="18"/>
        <v>3.32</v>
      </c>
      <c r="R1181" s="122" t="s">
        <v>418</v>
      </c>
      <c r="S1181" s="121" t="s">
        <v>3903</v>
      </c>
      <c r="T1181" s="122">
        <v>3.32</v>
      </c>
      <c r="U1181" s="122" t="s">
        <v>2353</v>
      </c>
    </row>
    <row r="1182" spans="7:21" s="145" customFormat="1" hidden="1">
      <c r="G1182" s="152"/>
      <c r="N1182" s="114" t="s">
        <v>1978</v>
      </c>
      <c r="O1182" s="118" t="s">
        <v>30</v>
      </c>
      <c r="P1182" s="118">
        <v>0.6</v>
      </c>
      <c r="Q1182" s="119">
        <f t="shared" si="18"/>
        <v>1.2</v>
      </c>
      <c r="R1182" s="120" t="s">
        <v>30</v>
      </c>
      <c r="S1182" s="121" t="s">
        <v>4539</v>
      </c>
      <c r="T1182" s="122">
        <v>1.2</v>
      </c>
      <c r="U1182" s="122" t="s">
        <v>558</v>
      </c>
    </row>
    <row r="1183" spans="7:21" s="145" customFormat="1" hidden="1">
      <c r="G1183" s="152"/>
      <c r="N1183" s="114" t="s">
        <v>1856</v>
      </c>
      <c r="O1183" s="120" t="s">
        <v>30</v>
      </c>
      <c r="P1183" s="118">
        <v>7.2</v>
      </c>
      <c r="Q1183" s="119">
        <f t="shared" si="18"/>
        <v>1.9</v>
      </c>
      <c r="R1183" s="120" t="s">
        <v>30</v>
      </c>
      <c r="S1183" s="121" t="s">
        <v>4554</v>
      </c>
      <c r="T1183" s="122">
        <v>1.9</v>
      </c>
      <c r="U1183" s="122" t="s">
        <v>548</v>
      </c>
    </row>
    <row r="1184" spans="7:21" s="145" customFormat="1" hidden="1">
      <c r="G1184" s="152"/>
      <c r="N1184" s="114" t="s">
        <v>1853</v>
      </c>
      <c r="O1184" s="118">
        <v>0.2</v>
      </c>
      <c r="P1184" s="118">
        <v>0.9</v>
      </c>
      <c r="Q1184" s="119">
        <f t="shared" si="18"/>
        <v>1.8</v>
      </c>
      <c r="R1184" s="120" t="s">
        <v>30</v>
      </c>
      <c r="S1184" s="121" t="s">
        <v>4339</v>
      </c>
      <c r="T1184" s="122">
        <v>1.8</v>
      </c>
      <c r="U1184" s="122" t="s">
        <v>254</v>
      </c>
    </row>
    <row r="1185" spans="7:21" s="145" customFormat="1" hidden="1">
      <c r="G1185" s="152"/>
      <c r="N1185" s="114" t="s">
        <v>1854</v>
      </c>
      <c r="O1185" s="118">
        <v>0</v>
      </c>
      <c r="P1185" s="118">
        <v>1.8</v>
      </c>
      <c r="Q1185" s="119">
        <f t="shared" si="18"/>
        <v>3.3</v>
      </c>
      <c r="R1185" s="120" t="s">
        <v>30</v>
      </c>
      <c r="S1185" s="121" t="s">
        <v>4464</v>
      </c>
      <c r="T1185" s="122">
        <v>3.3</v>
      </c>
      <c r="U1185" s="122" t="s">
        <v>466</v>
      </c>
    </row>
    <row r="1186" spans="7:21" s="145" customFormat="1" hidden="1">
      <c r="G1186" s="152"/>
      <c r="N1186" s="114" t="s">
        <v>1857</v>
      </c>
      <c r="O1186" s="118">
        <v>0</v>
      </c>
      <c r="P1186" s="118">
        <v>0.3</v>
      </c>
      <c r="Q1186" s="119">
        <f t="shared" si="18"/>
        <v>3.4</v>
      </c>
      <c r="R1186" s="120" t="s">
        <v>30</v>
      </c>
      <c r="S1186" s="121" t="s">
        <v>4445</v>
      </c>
      <c r="T1186" s="122">
        <v>3.4</v>
      </c>
      <c r="U1186" s="122" t="s">
        <v>719</v>
      </c>
    </row>
    <row r="1187" spans="7:21" s="145" customFormat="1" hidden="1">
      <c r="G1187" s="152"/>
      <c r="N1187" s="114" t="s">
        <v>1740</v>
      </c>
      <c r="O1187" s="118">
        <v>0.1</v>
      </c>
      <c r="P1187" s="118">
        <v>1.4</v>
      </c>
      <c r="Q1187" s="119">
        <f t="shared" si="18"/>
        <v>3.49</v>
      </c>
      <c r="R1187" s="120" t="s">
        <v>30</v>
      </c>
      <c r="S1187" s="121" t="s">
        <v>4340</v>
      </c>
      <c r="T1187" s="122">
        <v>3.49</v>
      </c>
      <c r="U1187" s="122" t="s">
        <v>850</v>
      </c>
    </row>
    <row r="1188" spans="7:21" s="145" customFormat="1" hidden="1">
      <c r="G1188" s="152"/>
      <c r="N1188" s="114" t="s">
        <v>1741</v>
      </c>
      <c r="O1188" s="118">
        <v>0.1</v>
      </c>
      <c r="P1188" s="118">
        <v>9.8000000000000007</v>
      </c>
      <c r="Q1188" s="119">
        <f t="shared" si="18"/>
        <v>3.44</v>
      </c>
      <c r="R1188" s="120" t="s">
        <v>30</v>
      </c>
      <c r="S1188" s="121" t="s">
        <v>4548</v>
      </c>
      <c r="T1188" s="122">
        <v>3.44</v>
      </c>
      <c r="U1188" s="122" t="s">
        <v>642</v>
      </c>
    </row>
    <row r="1189" spans="7:21" s="145" customFormat="1" hidden="1">
      <c r="G1189" s="152"/>
      <c r="N1189" s="114" t="s">
        <v>1863</v>
      </c>
      <c r="O1189" s="118">
        <v>0.1</v>
      </c>
      <c r="P1189" s="118">
        <v>8.9</v>
      </c>
      <c r="Q1189" s="119">
        <f t="shared" si="18"/>
        <v>2.82</v>
      </c>
      <c r="R1189" s="120" t="s">
        <v>30</v>
      </c>
      <c r="S1189" s="121" t="s">
        <v>4295</v>
      </c>
      <c r="T1189" s="122">
        <v>2.82</v>
      </c>
      <c r="U1189" s="122" t="s">
        <v>1830</v>
      </c>
    </row>
    <row r="1190" spans="7:21" s="145" customFormat="1" hidden="1">
      <c r="G1190" s="152"/>
      <c r="N1190" s="114" t="s">
        <v>1864</v>
      </c>
      <c r="O1190" s="118">
        <v>0.4</v>
      </c>
      <c r="P1190" s="118">
        <v>10.3</v>
      </c>
      <c r="Q1190" s="119">
        <f t="shared" si="18"/>
        <v>3.08</v>
      </c>
      <c r="R1190" s="120" t="s">
        <v>30</v>
      </c>
      <c r="S1190" s="121" t="s">
        <v>4553</v>
      </c>
      <c r="T1190" s="122">
        <v>3.08</v>
      </c>
      <c r="U1190" s="122" t="s">
        <v>322</v>
      </c>
    </row>
    <row r="1191" spans="7:21" s="145" customFormat="1" hidden="1">
      <c r="G1191" s="152"/>
      <c r="N1191" s="114" t="s">
        <v>1865</v>
      </c>
      <c r="O1191" s="118">
        <v>2.8</v>
      </c>
      <c r="P1191" s="118">
        <v>84.2</v>
      </c>
      <c r="Q1191" s="119">
        <f t="shared" si="18"/>
        <v>3.35</v>
      </c>
      <c r="R1191" s="122" t="s">
        <v>418</v>
      </c>
      <c r="S1191" s="121" t="s">
        <v>3906</v>
      </c>
      <c r="T1191" s="122">
        <v>3.35</v>
      </c>
      <c r="U1191" s="122" t="s">
        <v>190</v>
      </c>
    </row>
    <row r="1192" spans="7:21" s="145" customFormat="1" hidden="1">
      <c r="G1192" s="152"/>
      <c r="N1192" s="114" t="s">
        <v>1866</v>
      </c>
      <c r="O1192" s="118">
        <v>0.7</v>
      </c>
      <c r="P1192" s="118">
        <v>14.3</v>
      </c>
      <c r="Q1192" s="119">
        <f t="shared" si="18"/>
        <v>2.1800000000000002</v>
      </c>
      <c r="R1192" s="120" t="s">
        <v>147</v>
      </c>
      <c r="S1192" s="121" t="s">
        <v>3890</v>
      </c>
      <c r="T1192" s="122">
        <v>2.1800000000000002</v>
      </c>
      <c r="U1192" s="122" t="s">
        <v>3048</v>
      </c>
    </row>
    <row r="1193" spans="7:21" s="145" customFormat="1" hidden="1">
      <c r="G1193" s="152"/>
      <c r="N1193" s="114" t="s">
        <v>1867</v>
      </c>
      <c r="O1193" s="118">
        <v>1.6</v>
      </c>
      <c r="P1193" s="118">
        <v>25.9</v>
      </c>
      <c r="Q1193" s="119">
        <f t="shared" si="18"/>
        <v>2.52</v>
      </c>
      <c r="R1193" s="122" t="s">
        <v>287</v>
      </c>
      <c r="S1193" s="121" t="s">
        <v>4024</v>
      </c>
      <c r="T1193" s="122">
        <v>2.52</v>
      </c>
      <c r="U1193" s="122" t="s">
        <v>2957</v>
      </c>
    </row>
    <row r="1194" spans="7:21" s="145" customFormat="1" hidden="1">
      <c r="G1194" s="152"/>
      <c r="N1194" s="114" t="s">
        <v>1868</v>
      </c>
      <c r="O1194" s="118">
        <v>2.1</v>
      </c>
      <c r="P1194" s="118">
        <v>37.4</v>
      </c>
      <c r="Q1194" s="119">
        <f t="shared" si="18"/>
        <v>3.06</v>
      </c>
      <c r="R1194" s="122" t="s">
        <v>287</v>
      </c>
      <c r="S1194" s="121" t="s">
        <v>4125</v>
      </c>
      <c r="T1194" s="122">
        <v>3.06</v>
      </c>
      <c r="U1194" s="122" t="s">
        <v>193</v>
      </c>
    </row>
    <row r="1195" spans="7:21" s="145" customFormat="1" hidden="1">
      <c r="G1195" s="152"/>
      <c r="N1195" s="114" t="s">
        <v>1869</v>
      </c>
      <c r="O1195" s="118">
        <v>3.4</v>
      </c>
      <c r="P1195" s="118">
        <v>80.8</v>
      </c>
      <c r="Q1195" s="119">
        <f t="shared" si="18"/>
        <v>2.04</v>
      </c>
      <c r="R1195" s="122" t="s">
        <v>1870</v>
      </c>
      <c r="S1195" s="121" t="s">
        <v>4317</v>
      </c>
      <c r="T1195" s="122">
        <v>2.04</v>
      </c>
      <c r="U1195" s="122" t="s">
        <v>50</v>
      </c>
    </row>
    <row r="1196" spans="7:21" s="145" customFormat="1" hidden="1">
      <c r="G1196" s="152"/>
      <c r="N1196" s="114" t="s">
        <v>1871</v>
      </c>
      <c r="O1196" s="118">
        <v>3.6</v>
      </c>
      <c r="P1196" s="118">
        <v>39.299999999999997</v>
      </c>
      <c r="Q1196" s="119">
        <f t="shared" si="18"/>
        <v>2.33</v>
      </c>
      <c r="R1196" s="122" t="s">
        <v>1872</v>
      </c>
      <c r="S1196" s="121" t="s">
        <v>4040</v>
      </c>
      <c r="T1196" s="122">
        <v>2.33</v>
      </c>
      <c r="U1196" s="122" t="s">
        <v>1513</v>
      </c>
    </row>
    <row r="1197" spans="7:21" s="145" customFormat="1" hidden="1">
      <c r="G1197" s="152"/>
      <c r="N1197" s="114" t="s">
        <v>1873</v>
      </c>
      <c r="O1197" s="118">
        <v>15.6</v>
      </c>
      <c r="P1197" s="118">
        <v>45.2</v>
      </c>
      <c r="Q1197" s="119">
        <f t="shared" si="18"/>
        <v>2.5</v>
      </c>
      <c r="R1197" s="120" t="s">
        <v>147</v>
      </c>
      <c r="S1197" s="121" t="s">
        <v>4341</v>
      </c>
      <c r="T1197" s="122">
        <v>2.5</v>
      </c>
      <c r="U1197" s="122" t="s">
        <v>661</v>
      </c>
    </row>
    <row r="1198" spans="7:21" s="145" customFormat="1" hidden="1">
      <c r="G1198" s="152"/>
      <c r="N1198" s="114" t="s">
        <v>1880</v>
      </c>
      <c r="O1198" s="118">
        <v>1.2</v>
      </c>
      <c r="P1198" s="118">
        <v>0.5</v>
      </c>
      <c r="Q1198" s="119">
        <f t="shared" si="18"/>
        <v>1.6</v>
      </c>
      <c r="R1198" s="122" t="s">
        <v>1881</v>
      </c>
      <c r="S1198" s="121" t="s">
        <v>3785</v>
      </c>
      <c r="T1198" s="122">
        <v>1.6</v>
      </c>
      <c r="U1198" s="122" t="s">
        <v>285</v>
      </c>
    </row>
    <row r="1199" spans="7:21" s="145" customFormat="1" hidden="1">
      <c r="G1199" s="152"/>
      <c r="N1199" s="114" t="s">
        <v>1882</v>
      </c>
      <c r="O1199" s="118">
        <v>18.7</v>
      </c>
      <c r="P1199" s="118">
        <v>42.7</v>
      </c>
      <c r="Q1199" s="119">
        <f t="shared" si="18"/>
        <v>2.9</v>
      </c>
      <c r="R1199" s="122" t="s">
        <v>343</v>
      </c>
      <c r="S1199" s="121" t="s">
        <v>3916</v>
      </c>
      <c r="T1199" s="122">
        <v>2.9</v>
      </c>
      <c r="U1199" s="122" t="s">
        <v>377</v>
      </c>
    </row>
    <row r="1200" spans="7:21" s="145" customFormat="1" hidden="1">
      <c r="G1200" s="152"/>
      <c r="N1200" s="114" t="s">
        <v>1883</v>
      </c>
      <c r="O1200" s="118">
        <v>7.9</v>
      </c>
      <c r="P1200" s="118">
        <v>16.3</v>
      </c>
      <c r="Q1200" s="119">
        <f t="shared" si="18"/>
        <v>2.9</v>
      </c>
      <c r="R1200" s="122" t="s">
        <v>166</v>
      </c>
      <c r="S1200" s="121" t="s">
        <v>4119</v>
      </c>
      <c r="T1200" s="122">
        <v>2.9</v>
      </c>
      <c r="U1200" s="122" t="s">
        <v>377</v>
      </c>
    </row>
    <row r="1201" spans="7:21" s="145" customFormat="1" hidden="1">
      <c r="G1201" s="152"/>
      <c r="N1201" s="114" t="s">
        <v>1760</v>
      </c>
      <c r="O1201" s="118">
        <v>3.5</v>
      </c>
      <c r="P1201" s="118">
        <v>37.200000000000003</v>
      </c>
      <c r="Q1201" s="119">
        <f t="shared" si="18"/>
        <v>2.81</v>
      </c>
      <c r="R1201" s="122" t="s">
        <v>1761</v>
      </c>
      <c r="S1201" s="121" t="s">
        <v>4424</v>
      </c>
      <c r="T1201" s="122">
        <v>2.81</v>
      </c>
      <c r="U1201" s="122" t="s">
        <v>722</v>
      </c>
    </row>
    <row r="1202" spans="7:21" s="145" customFormat="1" hidden="1">
      <c r="G1202" s="152"/>
      <c r="N1202" s="114" t="s">
        <v>1762</v>
      </c>
      <c r="O1202" s="118">
        <v>3.2</v>
      </c>
      <c r="P1202" s="118">
        <v>33.299999999999997</v>
      </c>
      <c r="Q1202" s="119">
        <f t="shared" si="18"/>
        <v>3.02</v>
      </c>
      <c r="R1202" s="122" t="s">
        <v>1763</v>
      </c>
      <c r="S1202" s="121" t="s">
        <v>3731</v>
      </c>
      <c r="T1202" s="122">
        <v>3.02</v>
      </c>
      <c r="U1202" s="122" t="s">
        <v>1422</v>
      </c>
    </row>
    <row r="1203" spans="7:21" s="145" customFormat="1" hidden="1">
      <c r="G1203" s="152"/>
      <c r="N1203" s="114" t="s">
        <v>1764</v>
      </c>
      <c r="O1203" s="118">
        <v>84.4</v>
      </c>
      <c r="P1203" s="118">
        <v>0</v>
      </c>
      <c r="Q1203" s="119">
        <f t="shared" si="18"/>
        <v>2.46</v>
      </c>
      <c r="R1203" s="122" t="s">
        <v>418</v>
      </c>
      <c r="S1203" s="121" t="s">
        <v>4342</v>
      </c>
      <c r="T1203" s="122">
        <v>2.46</v>
      </c>
      <c r="U1203" s="122" t="s">
        <v>852</v>
      </c>
    </row>
    <row r="1204" spans="7:21" s="145" customFormat="1" hidden="1">
      <c r="G1204" s="152"/>
      <c r="N1204" s="114" t="s">
        <v>1766</v>
      </c>
      <c r="O1204" s="118">
        <v>0.1</v>
      </c>
      <c r="P1204" s="118">
        <v>0</v>
      </c>
      <c r="Q1204" s="119">
        <f t="shared" si="18"/>
        <v>3.13</v>
      </c>
      <c r="R1204" s="122" t="s">
        <v>1767</v>
      </c>
      <c r="S1204" s="121" t="s">
        <v>4449</v>
      </c>
      <c r="T1204" s="122">
        <v>3.13</v>
      </c>
      <c r="U1204" s="122" t="s">
        <v>1149</v>
      </c>
    </row>
    <row r="1205" spans="7:21" s="145" customFormat="1" hidden="1">
      <c r="G1205" s="152"/>
      <c r="N1205" s="114" t="s">
        <v>1768</v>
      </c>
      <c r="O1205" s="118">
        <v>0.1</v>
      </c>
      <c r="P1205" s="118" t="s">
        <v>30</v>
      </c>
      <c r="Q1205" s="119">
        <f t="shared" si="18"/>
        <v>2.2999999999999998</v>
      </c>
      <c r="R1205" s="122" t="s">
        <v>1769</v>
      </c>
      <c r="S1205" s="121" t="s">
        <v>4332</v>
      </c>
      <c r="T1205" s="122">
        <v>2.2999999999999998</v>
      </c>
      <c r="U1205" s="122" t="s">
        <v>1513</v>
      </c>
    </row>
    <row r="1206" spans="7:21" s="145" customFormat="1" hidden="1">
      <c r="G1206" s="152"/>
      <c r="N1206" s="114" t="s">
        <v>1770</v>
      </c>
      <c r="O1206" s="118">
        <v>0.9</v>
      </c>
      <c r="P1206" s="118">
        <v>2.6</v>
      </c>
      <c r="Q1206" s="119">
        <f t="shared" si="18"/>
        <v>2.23</v>
      </c>
      <c r="R1206" s="120" t="s">
        <v>30</v>
      </c>
      <c r="S1206" s="121" t="s">
        <v>4376</v>
      </c>
      <c r="T1206" s="122">
        <v>2.23</v>
      </c>
      <c r="U1206" s="122" t="s">
        <v>2396</v>
      </c>
    </row>
    <row r="1207" spans="7:21" s="145" customFormat="1" hidden="1">
      <c r="G1207" s="152"/>
      <c r="N1207" s="114" t="s">
        <v>1771</v>
      </c>
      <c r="O1207" s="118">
        <v>1</v>
      </c>
      <c r="P1207" s="118">
        <v>1.8</v>
      </c>
      <c r="Q1207" s="119">
        <f t="shared" si="18"/>
        <v>2.81</v>
      </c>
      <c r="R1207" s="120" t="s">
        <v>30</v>
      </c>
      <c r="S1207" s="121" t="s">
        <v>4052</v>
      </c>
      <c r="T1207" s="122">
        <v>2.81</v>
      </c>
      <c r="U1207" s="122" t="s">
        <v>3335</v>
      </c>
    </row>
    <row r="1208" spans="7:21" s="145" customFormat="1" hidden="1">
      <c r="G1208" s="152"/>
      <c r="N1208" s="114" t="s">
        <v>1772</v>
      </c>
      <c r="O1208" s="118">
        <v>22.9</v>
      </c>
      <c r="P1208" s="118">
        <v>0</v>
      </c>
      <c r="Q1208" s="119">
        <f t="shared" si="18"/>
        <v>3.42</v>
      </c>
      <c r="R1208" s="120" t="s">
        <v>147</v>
      </c>
      <c r="S1208" s="121" t="s">
        <v>4001</v>
      </c>
      <c r="T1208" s="122">
        <v>3.42</v>
      </c>
      <c r="U1208" s="122" t="s">
        <v>614</v>
      </c>
    </row>
    <row r="1209" spans="7:21" s="145" customFormat="1" hidden="1">
      <c r="G1209" s="152"/>
      <c r="N1209" s="114" t="s">
        <v>1773</v>
      </c>
      <c r="O1209" s="118">
        <v>17.100000000000001</v>
      </c>
      <c r="P1209" s="118">
        <v>0</v>
      </c>
      <c r="Q1209" s="119">
        <f t="shared" si="18"/>
        <v>3.05</v>
      </c>
      <c r="R1209" s="120" t="s">
        <v>147</v>
      </c>
      <c r="S1209" s="121" t="s">
        <v>4457</v>
      </c>
      <c r="T1209" s="122">
        <v>3.05</v>
      </c>
      <c r="U1209" s="122" t="s">
        <v>728</v>
      </c>
    </row>
    <row r="1210" spans="7:21" s="145" customFormat="1" hidden="1">
      <c r="G1210" s="152"/>
      <c r="N1210" s="114" t="s">
        <v>1774</v>
      </c>
      <c r="O1210" s="118">
        <v>28.1</v>
      </c>
      <c r="P1210" s="118">
        <v>0</v>
      </c>
      <c r="Q1210" s="119">
        <f t="shared" si="18"/>
        <v>2.2799999999999998</v>
      </c>
      <c r="R1210" s="120" t="s">
        <v>147</v>
      </c>
      <c r="S1210" s="121" t="s">
        <v>4122</v>
      </c>
      <c r="T1210" s="122">
        <v>2.2799999999999998</v>
      </c>
      <c r="U1210" s="122" t="s">
        <v>3813</v>
      </c>
    </row>
    <row r="1211" spans="7:21" s="145" customFormat="1" hidden="1">
      <c r="G1211" s="152"/>
      <c r="N1211" s="114" t="s">
        <v>1775</v>
      </c>
      <c r="O1211" s="118">
        <v>1.8</v>
      </c>
      <c r="P1211" s="118">
        <v>8.1</v>
      </c>
      <c r="Q1211" s="119">
        <f t="shared" si="18"/>
        <v>3.11</v>
      </c>
      <c r="R1211" s="122" t="s">
        <v>343</v>
      </c>
      <c r="S1211" s="121" t="s">
        <v>4333</v>
      </c>
      <c r="T1211" s="122">
        <v>3.11</v>
      </c>
      <c r="U1211" s="122" t="s">
        <v>875</v>
      </c>
    </row>
    <row r="1212" spans="7:21" s="145" customFormat="1" hidden="1">
      <c r="G1212" s="152"/>
      <c r="N1212" s="114" t="s">
        <v>1776</v>
      </c>
      <c r="O1212" s="118">
        <v>7.4</v>
      </c>
      <c r="P1212" s="118">
        <v>60</v>
      </c>
      <c r="Q1212" s="119">
        <f t="shared" si="18"/>
        <v>2.97</v>
      </c>
      <c r="R1212" s="122" t="s">
        <v>1513</v>
      </c>
      <c r="S1212" s="121" t="s">
        <v>4079</v>
      </c>
      <c r="T1212" s="122">
        <v>2.97</v>
      </c>
      <c r="U1212" s="122" t="s">
        <v>193</v>
      </c>
    </row>
    <row r="1213" spans="7:21" s="145" customFormat="1" hidden="1">
      <c r="G1213" s="152"/>
      <c r="N1213" s="114" t="s">
        <v>1777</v>
      </c>
      <c r="O1213" s="118">
        <v>5.6</v>
      </c>
      <c r="P1213" s="118">
        <v>65.900000000000006</v>
      </c>
      <c r="Q1213" s="119">
        <f t="shared" si="18"/>
        <v>3.07</v>
      </c>
      <c r="R1213" s="122" t="s">
        <v>1778</v>
      </c>
      <c r="S1213" s="121" t="s">
        <v>4334</v>
      </c>
      <c r="T1213" s="122">
        <v>3.07</v>
      </c>
      <c r="U1213" s="122" t="s">
        <v>2603</v>
      </c>
    </row>
    <row r="1214" spans="7:21" s="145" customFormat="1" hidden="1">
      <c r="G1214" s="152"/>
      <c r="N1214" s="114" t="s">
        <v>1517</v>
      </c>
      <c r="O1214" s="120" t="s">
        <v>30</v>
      </c>
      <c r="P1214" s="118">
        <v>84.7</v>
      </c>
      <c r="Q1214" s="119">
        <f t="shared" si="18"/>
        <v>1.36</v>
      </c>
      <c r="R1214" s="122" t="s">
        <v>418</v>
      </c>
      <c r="S1214" s="121" t="s">
        <v>4335</v>
      </c>
      <c r="T1214" s="122">
        <v>1.36</v>
      </c>
      <c r="U1214" s="122" t="s">
        <v>1730</v>
      </c>
    </row>
    <row r="1215" spans="7:21" s="145" customFormat="1" hidden="1">
      <c r="G1215" s="152"/>
      <c r="N1215" s="114" t="s">
        <v>1518</v>
      </c>
      <c r="O1215" s="118">
        <v>16.5</v>
      </c>
      <c r="P1215" s="118">
        <v>0</v>
      </c>
      <c r="Q1215" s="119">
        <f t="shared" si="18"/>
        <v>1.01</v>
      </c>
      <c r="R1215" s="120" t="s">
        <v>961</v>
      </c>
      <c r="S1215" s="121" t="s">
        <v>4073</v>
      </c>
      <c r="T1215" s="122">
        <v>1.01</v>
      </c>
      <c r="U1215" s="122" t="s">
        <v>558</v>
      </c>
    </row>
    <row r="1216" spans="7:21" s="145" customFormat="1" hidden="1">
      <c r="G1216" s="152"/>
      <c r="N1216" s="114" t="s">
        <v>1519</v>
      </c>
      <c r="O1216" s="118">
        <v>27.5</v>
      </c>
      <c r="P1216" s="118">
        <v>0</v>
      </c>
      <c r="Q1216" s="119">
        <f t="shared" si="18"/>
        <v>2.42</v>
      </c>
      <c r="R1216" s="120" t="s">
        <v>270</v>
      </c>
      <c r="S1216" s="121" t="s">
        <v>4336</v>
      </c>
      <c r="T1216" s="122">
        <v>2.42</v>
      </c>
      <c r="U1216" s="122" t="s">
        <v>2957</v>
      </c>
    </row>
    <row r="1217" spans="7:21" s="145" customFormat="1" hidden="1">
      <c r="G1217" s="152"/>
      <c r="N1217" s="114" t="s">
        <v>1637</v>
      </c>
      <c r="O1217" s="118">
        <v>1.1000000000000001</v>
      </c>
      <c r="P1217" s="118">
        <v>3</v>
      </c>
      <c r="Q1217" s="119">
        <f t="shared" si="18"/>
        <v>1.6</v>
      </c>
      <c r="R1217" s="120" t="s">
        <v>147</v>
      </c>
      <c r="S1217" s="121" t="s">
        <v>4296</v>
      </c>
      <c r="T1217" s="122">
        <v>1.6</v>
      </c>
      <c r="U1217" s="122" t="s">
        <v>254</v>
      </c>
    </row>
    <row r="1218" spans="7:21" s="145" customFormat="1" hidden="1">
      <c r="G1218" s="152"/>
      <c r="N1218" s="114" t="s">
        <v>1638</v>
      </c>
      <c r="O1218" s="118">
        <v>0.7</v>
      </c>
      <c r="P1218" s="118">
        <v>12.9</v>
      </c>
      <c r="Q1218" s="119">
        <f t="shared" si="18"/>
        <v>1.1000000000000001</v>
      </c>
      <c r="R1218" s="120" t="s">
        <v>147</v>
      </c>
      <c r="S1218" s="121" t="s">
        <v>4337</v>
      </c>
      <c r="T1218" s="122">
        <v>1.1000000000000001</v>
      </c>
      <c r="U1218" s="122" t="s">
        <v>1098</v>
      </c>
    </row>
    <row r="1219" spans="7:21" s="145" customFormat="1" hidden="1">
      <c r="G1219" s="152"/>
      <c r="N1219" s="114" t="s">
        <v>1901</v>
      </c>
      <c r="O1219" s="118">
        <v>0.9</v>
      </c>
      <c r="P1219" s="118">
        <v>2.5</v>
      </c>
      <c r="Q1219" s="119">
        <f t="shared" si="18"/>
        <v>1.1000000000000001</v>
      </c>
      <c r="R1219" s="120" t="s">
        <v>147</v>
      </c>
      <c r="S1219" s="121" t="s">
        <v>4538</v>
      </c>
      <c r="T1219" s="122">
        <v>1.1000000000000001</v>
      </c>
      <c r="U1219" s="122" t="s">
        <v>1098</v>
      </c>
    </row>
    <row r="1220" spans="7:21" s="145" customFormat="1" hidden="1">
      <c r="G1220" s="152"/>
      <c r="N1220" s="114" t="s">
        <v>1902</v>
      </c>
      <c r="O1220" s="118">
        <v>0.7</v>
      </c>
      <c r="P1220" s="118">
        <v>9.1999999999999993</v>
      </c>
      <c r="Q1220" s="119">
        <f t="shared" ref="Q1220:Q1283" si="19">SUM(T1220:U1220)</f>
        <v>2.7</v>
      </c>
      <c r="R1220" s="122" t="s">
        <v>166</v>
      </c>
      <c r="S1220" s="121" t="s">
        <v>4553</v>
      </c>
      <c r="T1220" s="122">
        <v>2.7</v>
      </c>
      <c r="U1220" s="122" t="s">
        <v>543</v>
      </c>
    </row>
    <row r="1221" spans="7:21" s="145" customFormat="1" hidden="1">
      <c r="G1221" s="152"/>
      <c r="N1221" s="114" t="s">
        <v>1783</v>
      </c>
      <c r="O1221" s="118">
        <v>6.9</v>
      </c>
      <c r="P1221" s="118">
        <v>6.5</v>
      </c>
      <c r="Q1221" s="119">
        <f t="shared" si="19"/>
        <v>1.5</v>
      </c>
      <c r="R1221" s="122" t="s">
        <v>1784</v>
      </c>
      <c r="S1221" s="121" t="s">
        <v>4549</v>
      </c>
      <c r="T1221" s="122">
        <v>1.5</v>
      </c>
      <c r="U1221" s="122" t="s">
        <v>285</v>
      </c>
    </row>
    <row r="1222" spans="7:21" s="145" customFormat="1" hidden="1">
      <c r="G1222" s="152"/>
      <c r="N1222" s="114" t="s">
        <v>1785</v>
      </c>
      <c r="O1222" s="118">
        <v>0.5</v>
      </c>
      <c r="P1222" s="118">
        <v>2.2999999999999998</v>
      </c>
      <c r="Q1222" s="119">
        <f t="shared" si="19"/>
        <v>2.4</v>
      </c>
      <c r="R1222" s="120" t="s">
        <v>30</v>
      </c>
      <c r="S1222" s="121" t="s">
        <v>4052</v>
      </c>
      <c r="T1222" s="122">
        <v>2.4</v>
      </c>
      <c r="U1222" s="122" t="s">
        <v>661</v>
      </c>
    </row>
    <row r="1223" spans="7:21" s="145" customFormat="1" hidden="1">
      <c r="G1223" s="152"/>
      <c r="N1223" s="114" t="s">
        <v>1786</v>
      </c>
      <c r="O1223" s="118">
        <v>0.4</v>
      </c>
      <c r="P1223" s="118">
        <v>2.7</v>
      </c>
      <c r="Q1223" s="119">
        <f t="shared" si="19"/>
        <v>2.2999999999999998</v>
      </c>
      <c r="R1223" s="120" t="s">
        <v>30</v>
      </c>
      <c r="S1223" s="121" t="s">
        <v>4313</v>
      </c>
      <c r="T1223" s="122">
        <v>2.2999999999999998</v>
      </c>
      <c r="U1223" s="122" t="s">
        <v>338</v>
      </c>
    </row>
    <row r="1224" spans="7:21" s="145" customFormat="1" hidden="1">
      <c r="G1224" s="152"/>
      <c r="N1224" s="114" t="s">
        <v>1787</v>
      </c>
      <c r="O1224" s="118">
        <v>1.9</v>
      </c>
      <c r="P1224" s="118">
        <v>3</v>
      </c>
      <c r="Q1224" s="119">
        <f t="shared" si="19"/>
        <v>3.5</v>
      </c>
      <c r="R1224" s="120" t="s">
        <v>147</v>
      </c>
      <c r="S1224" s="121" t="s">
        <v>3955</v>
      </c>
      <c r="T1224" s="122">
        <v>3.5</v>
      </c>
      <c r="U1224" s="122" t="s">
        <v>213</v>
      </c>
    </row>
    <row r="1225" spans="7:21" s="145" customFormat="1" hidden="1">
      <c r="G1225" s="152"/>
      <c r="N1225" s="114" t="s">
        <v>1649</v>
      </c>
      <c r="O1225" s="118">
        <v>1.6</v>
      </c>
      <c r="P1225" s="118">
        <v>0.8</v>
      </c>
      <c r="Q1225" s="119">
        <f t="shared" si="19"/>
        <v>3.3</v>
      </c>
      <c r="R1225" s="120" t="s">
        <v>147</v>
      </c>
      <c r="S1225" s="121" t="s">
        <v>4294</v>
      </c>
      <c r="T1225" s="122">
        <v>3.3</v>
      </c>
      <c r="U1225" s="122" t="s">
        <v>234</v>
      </c>
    </row>
    <row r="1226" spans="7:21" s="145" customFormat="1" hidden="1">
      <c r="G1226" s="152"/>
      <c r="N1226" s="114" t="s">
        <v>1650</v>
      </c>
      <c r="O1226" s="118">
        <v>0.8</v>
      </c>
      <c r="P1226" s="118">
        <v>3.3</v>
      </c>
      <c r="Q1226" s="119">
        <f t="shared" si="19"/>
        <v>2.9</v>
      </c>
      <c r="R1226" s="120" t="s">
        <v>30</v>
      </c>
      <c r="S1226" s="121" t="s">
        <v>4420</v>
      </c>
      <c r="T1226" s="122">
        <v>2.9</v>
      </c>
      <c r="U1226" s="122" t="s">
        <v>141</v>
      </c>
    </row>
    <row r="1227" spans="7:21" s="145" customFormat="1" hidden="1">
      <c r="G1227" s="152"/>
      <c r="N1227" s="114" t="s">
        <v>1651</v>
      </c>
      <c r="O1227" s="118">
        <v>0.5</v>
      </c>
      <c r="P1227" s="118">
        <v>4.0999999999999996</v>
      </c>
      <c r="Q1227" s="119">
        <f t="shared" si="19"/>
        <v>2.66</v>
      </c>
      <c r="R1227" s="120" t="s">
        <v>147</v>
      </c>
      <c r="S1227" s="121" t="s">
        <v>4225</v>
      </c>
      <c r="T1227" s="122">
        <v>2.66</v>
      </c>
      <c r="U1227" s="122" t="s">
        <v>3575</v>
      </c>
    </row>
    <row r="1228" spans="7:21" s="145" customFormat="1" hidden="1">
      <c r="G1228" s="152"/>
      <c r="N1228" s="114" t="s">
        <v>1652</v>
      </c>
      <c r="O1228" s="118">
        <v>1.4</v>
      </c>
      <c r="P1228" s="118">
        <v>3.6</v>
      </c>
      <c r="Q1228" s="119">
        <f t="shared" si="19"/>
        <v>2.4700000000000002</v>
      </c>
      <c r="R1228" s="120" t="s">
        <v>147</v>
      </c>
      <c r="S1228" s="121" t="s">
        <v>4225</v>
      </c>
      <c r="T1228" s="122">
        <v>2.4700000000000002</v>
      </c>
      <c r="U1228" s="122" t="s">
        <v>2898</v>
      </c>
    </row>
    <row r="1229" spans="7:21" s="145" customFormat="1" hidden="1">
      <c r="G1229" s="152"/>
      <c r="N1229" s="114" t="s">
        <v>1653</v>
      </c>
      <c r="O1229" s="118">
        <v>0.3</v>
      </c>
      <c r="P1229" s="118">
        <v>16</v>
      </c>
      <c r="Q1229" s="119">
        <f t="shared" si="19"/>
        <v>2.4900000000000002</v>
      </c>
      <c r="R1229" s="120" t="s">
        <v>30</v>
      </c>
      <c r="S1229" s="121" t="s">
        <v>4306</v>
      </c>
      <c r="T1229" s="122">
        <v>2.4900000000000002</v>
      </c>
      <c r="U1229" s="122" t="s">
        <v>1146</v>
      </c>
    </row>
    <row r="1230" spans="7:21" s="145" customFormat="1" hidden="1">
      <c r="G1230" s="152"/>
      <c r="N1230" s="114" t="s">
        <v>2030</v>
      </c>
      <c r="O1230" s="118">
        <v>0.4</v>
      </c>
      <c r="P1230" s="118">
        <v>8.3000000000000007</v>
      </c>
      <c r="Q1230" s="119">
        <f t="shared" si="19"/>
        <v>2.99</v>
      </c>
      <c r="R1230" s="120" t="s">
        <v>30</v>
      </c>
      <c r="S1230" s="121" t="s">
        <v>3952</v>
      </c>
      <c r="T1230" s="122">
        <v>2.99</v>
      </c>
      <c r="U1230" s="122" t="s">
        <v>4019</v>
      </c>
    </row>
    <row r="1231" spans="7:21" s="145" customFormat="1" hidden="1">
      <c r="G1231" s="152"/>
      <c r="N1231" s="114" t="s">
        <v>2031</v>
      </c>
      <c r="O1231" s="118">
        <v>0.6</v>
      </c>
      <c r="P1231" s="118">
        <v>7.3</v>
      </c>
      <c r="Q1231" s="119">
        <f t="shared" si="19"/>
        <v>2.2599999999999998</v>
      </c>
      <c r="R1231" s="120" t="s">
        <v>30</v>
      </c>
      <c r="S1231" s="121" t="s">
        <v>3951</v>
      </c>
      <c r="T1231" s="122">
        <v>2.2599999999999998</v>
      </c>
      <c r="U1231" s="122" t="s">
        <v>1507</v>
      </c>
    </row>
    <row r="1232" spans="7:21" s="145" customFormat="1" hidden="1">
      <c r="G1232" s="152"/>
      <c r="N1232" s="114" t="s">
        <v>2032</v>
      </c>
      <c r="O1232" s="118">
        <v>0.5</v>
      </c>
      <c r="P1232" s="118">
        <v>4.5999999999999996</v>
      </c>
      <c r="Q1232" s="119">
        <f t="shared" si="19"/>
        <v>3.1</v>
      </c>
      <c r="R1232" s="120" t="s">
        <v>30</v>
      </c>
      <c r="S1232" s="121" t="s">
        <v>4037</v>
      </c>
      <c r="T1232" s="122">
        <v>3.1</v>
      </c>
      <c r="U1232" s="122" t="s">
        <v>977</v>
      </c>
    </row>
    <row r="1233" spans="7:21" s="145" customFormat="1" hidden="1">
      <c r="G1233" s="152"/>
      <c r="N1233" s="114" t="s">
        <v>2033</v>
      </c>
      <c r="O1233" s="118">
        <v>0.8</v>
      </c>
      <c r="P1233" s="118">
        <v>6.8</v>
      </c>
      <c r="Q1233" s="119">
        <f t="shared" si="19"/>
        <v>2.4700000000000002</v>
      </c>
      <c r="R1233" s="120" t="s">
        <v>30</v>
      </c>
      <c r="S1233" s="121" t="s">
        <v>3951</v>
      </c>
      <c r="T1233" s="122">
        <v>2.4700000000000002</v>
      </c>
      <c r="U1233" s="122" t="s">
        <v>262</v>
      </c>
    </row>
    <row r="1234" spans="7:21" s="145" customFormat="1" hidden="1">
      <c r="G1234" s="152"/>
      <c r="N1234" s="114" t="s">
        <v>2131</v>
      </c>
      <c r="O1234" s="118">
        <v>0.7</v>
      </c>
      <c r="P1234" s="118">
        <v>16.100000000000001</v>
      </c>
      <c r="Q1234" s="119">
        <f t="shared" si="19"/>
        <v>1.01</v>
      </c>
      <c r="R1234" s="122" t="s">
        <v>176</v>
      </c>
      <c r="S1234" s="121" t="s">
        <v>4415</v>
      </c>
      <c r="T1234" s="122">
        <v>1.01</v>
      </c>
      <c r="U1234" s="122" t="s">
        <v>3992</v>
      </c>
    </row>
    <row r="1235" spans="7:21" s="145" customFormat="1" hidden="1">
      <c r="G1235" s="152"/>
      <c r="N1235" s="114" t="s">
        <v>2132</v>
      </c>
      <c r="O1235" s="118">
        <v>0.7</v>
      </c>
      <c r="P1235" s="118">
        <v>15.8</v>
      </c>
      <c r="Q1235" s="119">
        <f t="shared" si="19"/>
        <v>2.4700000000000002</v>
      </c>
      <c r="R1235" s="122" t="s">
        <v>176</v>
      </c>
      <c r="S1235" s="121" t="s">
        <v>3781</v>
      </c>
      <c r="T1235" s="122">
        <v>2.4700000000000002</v>
      </c>
      <c r="U1235" s="122" t="s">
        <v>599</v>
      </c>
    </row>
    <row r="1236" spans="7:21" s="145" customFormat="1" hidden="1">
      <c r="G1236" s="152"/>
      <c r="N1236" s="114" t="s">
        <v>2133</v>
      </c>
      <c r="O1236" s="118">
        <v>0.7</v>
      </c>
      <c r="P1236" s="118">
        <v>15.2</v>
      </c>
      <c r="Q1236" s="119">
        <f t="shared" si="19"/>
        <v>1.55</v>
      </c>
      <c r="R1236" s="120" t="s">
        <v>174</v>
      </c>
      <c r="S1236" s="121" t="s">
        <v>4306</v>
      </c>
      <c r="T1236" s="122">
        <v>1.55</v>
      </c>
      <c r="U1236" s="122" t="s">
        <v>212</v>
      </c>
    </row>
    <row r="1237" spans="7:21" s="145" customFormat="1" hidden="1">
      <c r="G1237" s="152"/>
      <c r="N1237" s="114" t="s">
        <v>2034</v>
      </c>
      <c r="O1237" s="118">
        <v>0.6</v>
      </c>
      <c r="P1237" s="118">
        <v>17</v>
      </c>
      <c r="Q1237" s="119">
        <f t="shared" si="19"/>
        <v>3.33</v>
      </c>
      <c r="R1237" s="120" t="s">
        <v>51</v>
      </c>
      <c r="S1237" s="121" t="s">
        <v>4566</v>
      </c>
      <c r="T1237" s="122">
        <v>3.33</v>
      </c>
      <c r="U1237" s="122" t="s">
        <v>1602</v>
      </c>
    </row>
    <row r="1238" spans="7:21" s="145" customFormat="1" hidden="1">
      <c r="G1238" s="152"/>
      <c r="N1238" s="114" t="s">
        <v>1917</v>
      </c>
      <c r="O1238" s="118">
        <v>4.4000000000000004</v>
      </c>
      <c r="P1238" s="118">
        <v>65.2</v>
      </c>
      <c r="Q1238" s="119">
        <f t="shared" si="19"/>
        <v>2.2000000000000002</v>
      </c>
      <c r="R1238" s="122" t="s">
        <v>1918</v>
      </c>
      <c r="S1238" s="121" t="s">
        <v>4291</v>
      </c>
      <c r="T1238" s="122">
        <v>2.2000000000000002</v>
      </c>
      <c r="U1238" s="122" t="s">
        <v>338</v>
      </c>
    </row>
    <row r="1239" spans="7:21" s="145" customFormat="1" hidden="1">
      <c r="G1239" s="152"/>
      <c r="N1239" s="114" t="s">
        <v>1919</v>
      </c>
      <c r="O1239" s="118">
        <v>0.3</v>
      </c>
      <c r="P1239" s="118">
        <v>4.7</v>
      </c>
      <c r="Q1239" s="119">
        <f t="shared" si="19"/>
        <v>2.46</v>
      </c>
      <c r="R1239" s="122" t="s">
        <v>894</v>
      </c>
      <c r="S1239" s="121" t="s">
        <v>3951</v>
      </c>
      <c r="T1239" s="122">
        <v>2.46</v>
      </c>
      <c r="U1239" s="122" t="s">
        <v>599</v>
      </c>
    </row>
    <row r="1240" spans="7:21" s="145" customFormat="1" hidden="1">
      <c r="G1240" s="152"/>
      <c r="N1240" s="114" t="s">
        <v>1920</v>
      </c>
      <c r="O1240" s="118">
        <v>21.6</v>
      </c>
      <c r="P1240" s="118">
        <v>31.9</v>
      </c>
      <c r="Q1240" s="119">
        <f t="shared" si="19"/>
        <v>2.9</v>
      </c>
      <c r="R1240" s="122" t="s">
        <v>1921</v>
      </c>
      <c r="S1240" s="121" t="s">
        <v>3916</v>
      </c>
      <c r="T1240" s="122">
        <v>2.9</v>
      </c>
      <c r="U1240" s="122" t="s">
        <v>728</v>
      </c>
    </row>
    <row r="1241" spans="7:21" s="145" customFormat="1" hidden="1">
      <c r="G1241" s="152"/>
      <c r="N1241" s="114" t="s">
        <v>1922</v>
      </c>
      <c r="O1241" s="118">
        <v>0.8</v>
      </c>
      <c r="P1241" s="118">
        <v>9.6999999999999993</v>
      </c>
      <c r="Q1241" s="119">
        <f t="shared" si="19"/>
        <v>2.6</v>
      </c>
      <c r="R1241" s="120" t="s">
        <v>30</v>
      </c>
      <c r="S1241" s="121" t="s">
        <v>3777</v>
      </c>
      <c r="T1241" s="122">
        <v>2.6</v>
      </c>
      <c r="U1241" s="122" t="s">
        <v>543</v>
      </c>
    </row>
    <row r="1242" spans="7:21" s="145" customFormat="1" hidden="1">
      <c r="G1242" s="152"/>
      <c r="N1242" s="114" t="s">
        <v>2035</v>
      </c>
      <c r="O1242" s="118">
        <v>0.7</v>
      </c>
      <c r="P1242" s="118">
        <v>9.1999999999999993</v>
      </c>
      <c r="Q1242" s="119">
        <f t="shared" si="19"/>
        <v>2.6</v>
      </c>
      <c r="R1242" s="120" t="s">
        <v>30</v>
      </c>
      <c r="S1242" s="121" t="s">
        <v>4302</v>
      </c>
      <c r="T1242" s="122">
        <v>2.6</v>
      </c>
      <c r="U1242" s="122" t="s">
        <v>543</v>
      </c>
    </row>
    <row r="1243" spans="7:21" s="145" customFormat="1" hidden="1">
      <c r="G1243" s="152"/>
      <c r="N1243" s="114" t="s">
        <v>2036</v>
      </c>
      <c r="O1243" s="118">
        <v>0.7</v>
      </c>
      <c r="P1243" s="118">
        <v>20.7</v>
      </c>
      <c r="Q1243" s="119">
        <f t="shared" si="19"/>
        <v>2.77</v>
      </c>
      <c r="R1243" s="120" t="s">
        <v>30</v>
      </c>
      <c r="S1243" s="121" t="s">
        <v>4555</v>
      </c>
      <c r="T1243" s="122">
        <v>2.77</v>
      </c>
      <c r="U1243" s="122" t="s">
        <v>3500</v>
      </c>
    </row>
    <row r="1244" spans="7:21" s="145" customFormat="1" hidden="1">
      <c r="G1244" s="152"/>
      <c r="N1244" s="114" t="s">
        <v>1916</v>
      </c>
      <c r="O1244" s="118">
        <v>0.7</v>
      </c>
      <c r="P1244" s="118">
        <v>19.899999999999999</v>
      </c>
      <c r="Q1244" s="119">
        <f t="shared" si="19"/>
        <v>3.2</v>
      </c>
      <c r="R1244" s="120" t="s">
        <v>30</v>
      </c>
      <c r="S1244" s="121" t="s">
        <v>4000</v>
      </c>
      <c r="T1244" s="122">
        <v>3.2</v>
      </c>
      <c r="U1244" s="122" t="s">
        <v>234</v>
      </c>
    </row>
    <row r="1245" spans="7:21" s="145" customFormat="1" hidden="1">
      <c r="G1245" s="152"/>
      <c r="N1245" s="114" t="s">
        <v>1807</v>
      </c>
      <c r="O1245" s="118">
        <v>0.6</v>
      </c>
      <c r="P1245" s="118">
        <v>8.3000000000000007</v>
      </c>
      <c r="Q1245" s="119">
        <f t="shared" si="19"/>
        <v>3.5</v>
      </c>
      <c r="R1245" s="120" t="s">
        <v>30</v>
      </c>
      <c r="S1245" s="121" t="s">
        <v>4295</v>
      </c>
      <c r="T1245" s="122">
        <v>3.5</v>
      </c>
      <c r="U1245" s="122" t="s">
        <v>343</v>
      </c>
    </row>
    <row r="1246" spans="7:21" s="145" customFormat="1" hidden="1">
      <c r="G1246" s="152"/>
      <c r="N1246" s="114" t="s">
        <v>1808</v>
      </c>
      <c r="O1246" s="118">
        <v>0.7</v>
      </c>
      <c r="P1246" s="118">
        <v>8.6999999999999993</v>
      </c>
      <c r="Q1246" s="119">
        <f t="shared" si="19"/>
        <v>1.9</v>
      </c>
      <c r="R1246" s="120" t="s">
        <v>30</v>
      </c>
      <c r="S1246" s="121" t="s">
        <v>3956</v>
      </c>
      <c r="T1246" s="122">
        <v>1.9</v>
      </c>
      <c r="U1246" s="122" t="s">
        <v>452</v>
      </c>
    </row>
    <row r="1247" spans="7:21" s="145" customFormat="1" hidden="1">
      <c r="G1247" s="152"/>
      <c r="N1247" s="114" t="s">
        <v>1809</v>
      </c>
      <c r="O1247" s="118">
        <v>2.8</v>
      </c>
      <c r="P1247" s="118">
        <v>7.5</v>
      </c>
      <c r="Q1247" s="119">
        <f t="shared" si="19"/>
        <v>2.8</v>
      </c>
      <c r="R1247" s="122" t="s">
        <v>166</v>
      </c>
      <c r="S1247" s="121" t="s">
        <v>3953</v>
      </c>
      <c r="T1247" s="122">
        <v>2.8</v>
      </c>
      <c r="U1247" s="122" t="s">
        <v>141</v>
      </c>
    </row>
    <row r="1248" spans="7:21" s="145" customFormat="1" hidden="1">
      <c r="G1248" s="152"/>
      <c r="N1248" s="114" t="s">
        <v>1810</v>
      </c>
      <c r="O1248" s="118">
        <v>27.6</v>
      </c>
      <c r="P1248" s="118">
        <v>0</v>
      </c>
      <c r="Q1248" s="119">
        <f t="shared" si="19"/>
        <v>3.4</v>
      </c>
      <c r="R1248" s="122" t="s">
        <v>234</v>
      </c>
      <c r="S1248" s="121" t="s">
        <v>3962</v>
      </c>
      <c r="T1248" s="122">
        <v>3.4</v>
      </c>
      <c r="U1248" s="122" t="s">
        <v>213</v>
      </c>
    </row>
    <row r="1249" spans="7:21" s="145" customFormat="1" hidden="1">
      <c r="G1249" s="152"/>
      <c r="N1249" s="114" t="s">
        <v>1932</v>
      </c>
      <c r="O1249" s="118">
        <v>12.7</v>
      </c>
      <c r="P1249" s="118">
        <v>0</v>
      </c>
      <c r="Q1249" s="119">
        <f t="shared" si="19"/>
        <v>3.3</v>
      </c>
      <c r="R1249" s="122" t="s">
        <v>343</v>
      </c>
      <c r="S1249" s="121" t="s">
        <v>3890</v>
      </c>
      <c r="T1249" s="122">
        <v>3.3</v>
      </c>
      <c r="U1249" s="122" t="s">
        <v>468</v>
      </c>
    </row>
    <row r="1250" spans="7:21" s="145" customFormat="1" hidden="1">
      <c r="G1250" s="152"/>
      <c r="N1250" s="114" t="s">
        <v>1933</v>
      </c>
      <c r="O1250" s="118">
        <v>1.4</v>
      </c>
      <c r="P1250" s="118">
        <v>2.2000000000000002</v>
      </c>
      <c r="Q1250" s="119">
        <f t="shared" si="19"/>
        <v>2.76</v>
      </c>
      <c r="R1250" s="122" t="s">
        <v>668</v>
      </c>
      <c r="S1250" s="121" t="s">
        <v>3962</v>
      </c>
      <c r="T1250" s="122">
        <v>2.76</v>
      </c>
      <c r="U1250" s="122" t="s">
        <v>3159</v>
      </c>
    </row>
    <row r="1251" spans="7:21" s="145" customFormat="1" hidden="1">
      <c r="G1251" s="152"/>
      <c r="N1251" s="114" t="s">
        <v>1934</v>
      </c>
      <c r="O1251" s="118">
        <v>0.8</v>
      </c>
      <c r="P1251" s="118">
        <v>5</v>
      </c>
      <c r="Q1251" s="119">
        <f t="shared" si="19"/>
        <v>3.19</v>
      </c>
      <c r="R1251" s="120" t="s">
        <v>147</v>
      </c>
      <c r="S1251" s="121" t="s">
        <v>3778</v>
      </c>
      <c r="T1251" s="122">
        <v>3.19</v>
      </c>
      <c r="U1251" s="122" t="s">
        <v>392</v>
      </c>
    </row>
    <row r="1252" spans="7:21" s="145" customFormat="1" hidden="1">
      <c r="G1252" s="152"/>
      <c r="N1252" s="114" t="s">
        <v>1935</v>
      </c>
      <c r="O1252" s="118">
        <v>0.7</v>
      </c>
      <c r="P1252" s="118">
        <v>4.5</v>
      </c>
      <c r="Q1252" s="119">
        <f t="shared" si="19"/>
        <v>3.27</v>
      </c>
      <c r="R1252" s="120" t="s">
        <v>147</v>
      </c>
      <c r="S1252" s="121" t="s">
        <v>4540</v>
      </c>
      <c r="T1252" s="122">
        <v>3.27</v>
      </c>
      <c r="U1252" s="122" t="s">
        <v>628</v>
      </c>
    </row>
    <row r="1253" spans="7:21" s="145" customFormat="1" hidden="1">
      <c r="G1253" s="152"/>
      <c r="N1253" s="114" t="s">
        <v>1936</v>
      </c>
      <c r="O1253" s="118">
        <v>6.5</v>
      </c>
      <c r="P1253" s="118">
        <v>49.9</v>
      </c>
      <c r="Q1253" s="119">
        <f t="shared" si="19"/>
        <v>2.34</v>
      </c>
      <c r="R1253" s="122" t="s">
        <v>982</v>
      </c>
      <c r="S1253" s="121" t="s">
        <v>4374</v>
      </c>
      <c r="T1253" s="122">
        <v>2.34</v>
      </c>
      <c r="U1253" s="122" t="s">
        <v>210</v>
      </c>
    </row>
    <row r="1254" spans="7:21" s="145" customFormat="1" hidden="1">
      <c r="G1254" s="152"/>
      <c r="N1254" s="114" t="s">
        <v>1937</v>
      </c>
      <c r="O1254" s="118">
        <v>7.2</v>
      </c>
      <c r="P1254" s="118">
        <v>43.3</v>
      </c>
      <c r="Q1254" s="119">
        <f t="shared" si="19"/>
        <v>2.2599999999999998</v>
      </c>
      <c r="R1254" s="122" t="s">
        <v>1938</v>
      </c>
      <c r="S1254" s="121" t="s">
        <v>4143</v>
      </c>
      <c r="T1254" s="122">
        <v>2.2599999999999998</v>
      </c>
      <c r="U1254" s="122" t="s">
        <v>1552</v>
      </c>
    </row>
    <row r="1255" spans="7:21" s="145" customFormat="1" hidden="1">
      <c r="G1255" s="152"/>
      <c r="N1255" s="114" t="s">
        <v>1943</v>
      </c>
      <c r="O1255" s="118">
        <v>14.7</v>
      </c>
      <c r="P1255" s="118">
        <v>12.6</v>
      </c>
      <c r="Q1255" s="119">
        <f t="shared" si="19"/>
        <v>2.54</v>
      </c>
      <c r="R1255" s="120" t="s">
        <v>147</v>
      </c>
      <c r="S1255" s="121" t="s">
        <v>4025</v>
      </c>
      <c r="T1255" s="122">
        <v>2.54</v>
      </c>
      <c r="U1255" s="122" t="s">
        <v>2399</v>
      </c>
    </row>
    <row r="1256" spans="7:21" s="145" customFormat="1" hidden="1">
      <c r="G1256" s="152"/>
      <c r="N1256" s="114" t="s">
        <v>1944</v>
      </c>
      <c r="O1256" s="118">
        <v>11.8</v>
      </c>
      <c r="P1256" s="118">
        <v>10.1</v>
      </c>
      <c r="Q1256" s="119">
        <f t="shared" si="19"/>
        <v>3.21</v>
      </c>
      <c r="R1256" s="120" t="s">
        <v>147</v>
      </c>
      <c r="S1256" s="121" t="s">
        <v>4076</v>
      </c>
      <c r="T1256" s="122">
        <v>3.21</v>
      </c>
      <c r="U1256" s="122" t="s">
        <v>468</v>
      </c>
    </row>
    <row r="1257" spans="7:21" s="145" customFormat="1" hidden="1">
      <c r="G1257" s="152"/>
      <c r="N1257" s="114" t="s">
        <v>1828</v>
      </c>
      <c r="O1257" s="118">
        <v>13.8</v>
      </c>
      <c r="P1257" s="118">
        <v>10.5</v>
      </c>
      <c r="Q1257" s="119">
        <f t="shared" si="19"/>
        <v>3</v>
      </c>
      <c r="R1257" s="120" t="s">
        <v>147</v>
      </c>
      <c r="S1257" s="121" t="s">
        <v>3908</v>
      </c>
      <c r="T1257" s="122">
        <v>3</v>
      </c>
      <c r="U1257" s="122" t="s">
        <v>436</v>
      </c>
    </row>
    <row r="1258" spans="7:21" s="145" customFormat="1" hidden="1">
      <c r="G1258" s="152"/>
      <c r="N1258" s="114" t="s">
        <v>1834</v>
      </c>
      <c r="O1258" s="118">
        <v>18.399999999999999</v>
      </c>
      <c r="P1258" s="118">
        <v>3.9</v>
      </c>
      <c r="Q1258" s="119">
        <f t="shared" si="19"/>
        <v>2.2000000000000002</v>
      </c>
      <c r="R1258" s="122" t="s">
        <v>468</v>
      </c>
      <c r="S1258" s="121" t="s">
        <v>4270</v>
      </c>
      <c r="T1258" s="122">
        <v>2.2000000000000002</v>
      </c>
      <c r="U1258" s="122" t="s">
        <v>661</v>
      </c>
    </row>
    <row r="1259" spans="7:21" s="145" customFormat="1" hidden="1">
      <c r="G1259" s="152"/>
      <c r="N1259" s="114" t="s">
        <v>1835</v>
      </c>
      <c r="O1259" s="118">
        <v>21.1</v>
      </c>
      <c r="P1259" s="118">
        <v>4.5</v>
      </c>
      <c r="Q1259" s="119">
        <f t="shared" si="19"/>
        <v>2.6</v>
      </c>
      <c r="R1259" s="122" t="s">
        <v>285</v>
      </c>
      <c r="S1259" s="121" t="s">
        <v>4032</v>
      </c>
      <c r="T1259" s="122">
        <v>2.6</v>
      </c>
      <c r="U1259" s="122" t="s">
        <v>377</v>
      </c>
    </row>
    <row r="1260" spans="7:21" s="145" customFormat="1" hidden="1">
      <c r="G1260" s="152"/>
      <c r="N1260" s="114" t="s">
        <v>1836</v>
      </c>
      <c r="O1260" s="118">
        <v>18.399999999999999</v>
      </c>
      <c r="P1260" s="118">
        <v>3.9</v>
      </c>
      <c r="Q1260" s="119">
        <f t="shared" si="19"/>
        <v>0.74</v>
      </c>
      <c r="R1260" s="122" t="s">
        <v>332</v>
      </c>
      <c r="S1260" s="121" t="s">
        <v>4270</v>
      </c>
      <c r="T1260" s="122">
        <v>0.74</v>
      </c>
      <c r="U1260" s="122" t="s">
        <v>3811</v>
      </c>
    </row>
    <row r="1261" spans="7:21" s="145" customFormat="1" hidden="1">
      <c r="G1261" s="152"/>
      <c r="N1261" s="114" t="s">
        <v>1837</v>
      </c>
      <c r="O1261" s="118">
        <v>21.1</v>
      </c>
      <c r="P1261" s="118">
        <v>4.5</v>
      </c>
      <c r="Q1261" s="119">
        <f t="shared" si="19"/>
        <v>2.2999999999999998</v>
      </c>
      <c r="R1261" s="122" t="s">
        <v>234</v>
      </c>
      <c r="S1261" s="121" t="s">
        <v>4032</v>
      </c>
      <c r="T1261" s="122">
        <v>2.2999999999999998</v>
      </c>
      <c r="U1261" s="122" t="s">
        <v>1146</v>
      </c>
    </row>
    <row r="1262" spans="7:21" s="145" customFormat="1" hidden="1">
      <c r="G1262" s="152"/>
      <c r="N1262" s="114" t="s">
        <v>1711</v>
      </c>
      <c r="O1262" s="118">
        <v>18.399999999999999</v>
      </c>
      <c r="P1262" s="118">
        <v>3.9</v>
      </c>
      <c r="Q1262" s="119">
        <f t="shared" si="19"/>
        <v>3.3</v>
      </c>
      <c r="R1262" s="122" t="s">
        <v>468</v>
      </c>
      <c r="S1262" s="121" t="s">
        <v>4270</v>
      </c>
      <c r="T1262" s="122">
        <v>3.3</v>
      </c>
      <c r="U1262" s="122" t="s">
        <v>213</v>
      </c>
    </row>
    <row r="1263" spans="7:21" s="145" customFormat="1" hidden="1">
      <c r="G1263" s="152"/>
      <c r="N1263" s="114" t="s">
        <v>1712</v>
      </c>
      <c r="O1263" s="118">
        <v>23.9</v>
      </c>
      <c r="P1263" s="118">
        <v>0</v>
      </c>
      <c r="Q1263" s="119">
        <f t="shared" si="19"/>
        <v>3.17</v>
      </c>
      <c r="R1263" s="122" t="s">
        <v>176</v>
      </c>
      <c r="S1263" s="121" t="s">
        <v>4119</v>
      </c>
      <c r="T1263" s="122">
        <v>3.17</v>
      </c>
      <c r="U1263" s="122" t="s">
        <v>734</v>
      </c>
    </row>
    <row r="1264" spans="7:21" s="145" customFormat="1" hidden="1">
      <c r="G1264" s="152"/>
      <c r="N1264" s="114" t="s">
        <v>1840</v>
      </c>
      <c r="O1264" s="118">
        <v>21</v>
      </c>
      <c r="P1264" s="118">
        <v>0</v>
      </c>
      <c r="Q1264" s="119">
        <f t="shared" si="19"/>
        <v>2.39</v>
      </c>
      <c r="R1264" s="122" t="s">
        <v>172</v>
      </c>
      <c r="S1264" s="121" t="s">
        <v>4416</v>
      </c>
      <c r="T1264" s="122">
        <v>2.39</v>
      </c>
      <c r="U1264" s="122" t="s">
        <v>1392</v>
      </c>
    </row>
    <row r="1265" spans="7:21" s="145" customFormat="1" hidden="1">
      <c r="G1265" s="152"/>
      <c r="N1265" s="114" t="s">
        <v>1962</v>
      </c>
      <c r="O1265" s="118">
        <v>22.8</v>
      </c>
      <c r="P1265" s="118">
        <v>0</v>
      </c>
      <c r="Q1265" s="119">
        <f t="shared" si="19"/>
        <v>3.09</v>
      </c>
      <c r="R1265" s="122" t="s">
        <v>841</v>
      </c>
      <c r="S1265" s="121" t="s">
        <v>4218</v>
      </c>
      <c r="T1265" s="122">
        <v>3.09</v>
      </c>
      <c r="U1265" s="122" t="s">
        <v>1571</v>
      </c>
    </row>
    <row r="1266" spans="7:21" s="145" customFormat="1" hidden="1">
      <c r="G1266" s="152"/>
      <c r="N1266" s="114" t="s">
        <v>1718</v>
      </c>
      <c r="O1266" s="118">
        <v>19.8</v>
      </c>
      <c r="P1266" s="118">
        <v>0</v>
      </c>
      <c r="Q1266" s="119">
        <f t="shared" si="19"/>
        <v>2.27</v>
      </c>
      <c r="R1266" s="122" t="s">
        <v>166</v>
      </c>
      <c r="S1266" s="121" t="s">
        <v>3964</v>
      </c>
      <c r="T1266" s="122">
        <v>2.27</v>
      </c>
      <c r="U1266" s="122" t="s">
        <v>1415</v>
      </c>
    </row>
    <row r="1267" spans="7:21" s="145" customFormat="1" hidden="1">
      <c r="G1267" s="152"/>
      <c r="N1267" s="114" t="s">
        <v>1843</v>
      </c>
      <c r="O1267" s="118">
        <v>17.8</v>
      </c>
      <c r="P1267" s="118">
        <v>0</v>
      </c>
      <c r="Q1267" s="119">
        <f t="shared" si="19"/>
        <v>2.19</v>
      </c>
      <c r="R1267" s="122" t="s">
        <v>287</v>
      </c>
      <c r="S1267" s="121" t="s">
        <v>4419</v>
      </c>
      <c r="T1267" s="122">
        <v>2.19</v>
      </c>
      <c r="U1267" s="122" t="s">
        <v>1340</v>
      </c>
    </row>
    <row r="1268" spans="7:21" s="145" customFormat="1" hidden="1">
      <c r="G1268" s="152"/>
      <c r="N1268" s="114" t="s">
        <v>1844</v>
      </c>
      <c r="O1268" s="118">
        <v>21.8</v>
      </c>
      <c r="P1268" s="118">
        <v>0</v>
      </c>
      <c r="Q1268" s="119">
        <f t="shared" si="19"/>
        <v>2.31</v>
      </c>
      <c r="R1268" s="122" t="s">
        <v>287</v>
      </c>
      <c r="S1268" s="121" t="s">
        <v>4560</v>
      </c>
      <c r="T1268" s="122">
        <v>2.31</v>
      </c>
      <c r="U1268" s="122" t="s">
        <v>797</v>
      </c>
    </row>
    <row r="1269" spans="7:21" s="145" customFormat="1" hidden="1">
      <c r="G1269" s="152"/>
      <c r="N1269" s="114" t="s">
        <v>1845</v>
      </c>
      <c r="O1269" s="118">
        <v>19.2</v>
      </c>
      <c r="P1269" s="118">
        <v>0</v>
      </c>
      <c r="Q1269" s="119">
        <f t="shared" si="19"/>
        <v>1.5</v>
      </c>
      <c r="R1269" s="122" t="s">
        <v>476</v>
      </c>
      <c r="S1269" s="121" t="s">
        <v>4130</v>
      </c>
      <c r="T1269" s="122">
        <v>1.5</v>
      </c>
      <c r="U1269" s="122" t="s">
        <v>332</v>
      </c>
    </row>
    <row r="1270" spans="7:21" s="145" customFormat="1" hidden="1">
      <c r="G1270" s="152"/>
      <c r="N1270" s="114" t="s">
        <v>2081</v>
      </c>
      <c r="O1270" s="118">
        <v>19.7</v>
      </c>
      <c r="P1270" s="118">
        <v>0</v>
      </c>
      <c r="Q1270" s="119">
        <f t="shared" si="19"/>
        <v>1.4</v>
      </c>
      <c r="R1270" s="122" t="s">
        <v>476</v>
      </c>
      <c r="S1270" s="121" t="s">
        <v>3971</v>
      </c>
      <c r="T1270" s="122">
        <v>1.4</v>
      </c>
      <c r="U1270" s="122" t="s">
        <v>548</v>
      </c>
    </row>
    <row r="1271" spans="7:21" s="145" customFormat="1" hidden="1">
      <c r="G1271" s="152"/>
      <c r="N1271" s="114" t="s">
        <v>2082</v>
      </c>
      <c r="O1271" s="118">
        <v>22.5</v>
      </c>
      <c r="P1271" s="118">
        <v>0</v>
      </c>
      <c r="Q1271" s="119">
        <f t="shared" si="19"/>
        <v>2.1</v>
      </c>
      <c r="R1271" s="122" t="s">
        <v>287</v>
      </c>
      <c r="S1271" s="121" t="s">
        <v>3898</v>
      </c>
      <c r="T1271" s="122">
        <v>2.1</v>
      </c>
      <c r="U1271" s="122" t="s">
        <v>661</v>
      </c>
    </row>
    <row r="1272" spans="7:21" s="145" customFormat="1" hidden="1">
      <c r="G1272" s="152"/>
      <c r="N1272" s="114" t="s">
        <v>2083</v>
      </c>
      <c r="O1272" s="118">
        <v>20</v>
      </c>
      <c r="P1272" s="118">
        <v>0</v>
      </c>
      <c r="Q1272" s="119">
        <f t="shared" si="19"/>
        <v>2.7</v>
      </c>
      <c r="R1272" s="122" t="s">
        <v>476</v>
      </c>
      <c r="S1272" s="121" t="s">
        <v>3964</v>
      </c>
      <c r="T1272" s="122">
        <v>2.7</v>
      </c>
      <c r="U1272" s="122" t="s">
        <v>728</v>
      </c>
    </row>
    <row r="1273" spans="7:21" s="145" customFormat="1" hidden="1">
      <c r="G1273" s="152"/>
      <c r="N1273" s="114" t="s">
        <v>2187</v>
      </c>
      <c r="O1273" s="118">
        <v>21.8</v>
      </c>
      <c r="P1273" s="118">
        <v>0</v>
      </c>
      <c r="Q1273" s="119">
        <f t="shared" si="19"/>
        <v>1.3</v>
      </c>
      <c r="R1273" s="122" t="s">
        <v>56</v>
      </c>
      <c r="S1273" s="121" t="s">
        <v>4300</v>
      </c>
      <c r="T1273" s="122">
        <v>1.3</v>
      </c>
      <c r="U1273" s="122" t="s">
        <v>254</v>
      </c>
    </row>
    <row r="1274" spans="7:21" s="145" customFormat="1" hidden="1">
      <c r="G1274" s="152"/>
      <c r="N1274" s="114" t="s">
        <v>2085</v>
      </c>
      <c r="O1274" s="118">
        <v>19</v>
      </c>
      <c r="P1274" s="118">
        <v>0</v>
      </c>
      <c r="Q1274" s="119">
        <f t="shared" si="19"/>
        <v>2.68</v>
      </c>
      <c r="R1274" s="122" t="s">
        <v>166</v>
      </c>
      <c r="S1274" s="121" t="s">
        <v>4555</v>
      </c>
      <c r="T1274" s="122">
        <v>2.68</v>
      </c>
      <c r="U1274" s="122" t="s">
        <v>1921</v>
      </c>
    </row>
    <row r="1275" spans="7:21" s="145" customFormat="1" hidden="1">
      <c r="G1275" s="152"/>
      <c r="N1275" s="114" t="s">
        <v>2190</v>
      </c>
      <c r="O1275" s="118">
        <v>17.100000000000001</v>
      </c>
      <c r="P1275" s="118">
        <v>10</v>
      </c>
      <c r="Q1275" s="119">
        <f t="shared" si="19"/>
        <v>0.6</v>
      </c>
      <c r="R1275" s="122" t="s">
        <v>338</v>
      </c>
      <c r="S1275" s="121" t="s">
        <v>4045</v>
      </c>
      <c r="T1275" s="122">
        <v>0.6</v>
      </c>
      <c r="U1275" s="122" t="s">
        <v>369</v>
      </c>
    </row>
    <row r="1276" spans="7:21" s="145" customFormat="1" hidden="1">
      <c r="G1276" s="152"/>
      <c r="N1276" s="114" t="s">
        <v>1980</v>
      </c>
      <c r="O1276" s="118">
        <v>17.100000000000001</v>
      </c>
      <c r="P1276" s="118">
        <v>10</v>
      </c>
      <c r="Q1276" s="119">
        <f t="shared" si="19"/>
        <v>3</v>
      </c>
      <c r="R1276" s="122" t="s">
        <v>34</v>
      </c>
      <c r="S1276" s="121" t="s">
        <v>4045</v>
      </c>
      <c r="T1276" s="122">
        <v>3</v>
      </c>
      <c r="U1276" s="122" t="s">
        <v>234</v>
      </c>
    </row>
    <row r="1277" spans="7:21" s="145" customFormat="1" hidden="1">
      <c r="G1277" s="152"/>
      <c r="N1277" s="114" t="s">
        <v>2086</v>
      </c>
      <c r="O1277" s="118">
        <v>17.100000000000001</v>
      </c>
      <c r="P1277" s="118">
        <v>10</v>
      </c>
      <c r="Q1277" s="119">
        <f t="shared" si="19"/>
        <v>3.2</v>
      </c>
      <c r="R1277" s="122" t="s">
        <v>2087</v>
      </c>
      <c r="S1277" s="121" t="s">
        <v>4045</v>
      </c>
      <c r="T1277" s="122">
        <v>3.2</v>
      </c>
      <c r="U1277" s="122" t="s">
        <v>213</v>
      </c>
    </row>
    <row r="1278" spans="7:21" s="145" customFormat="1" hidden="1">
      <c r="G1278" s="152"/>
      <c r="N1278" s="114" t="s">
        <v>1982</v>
      </c>
      <c r="O1278" s="118">
        <v>17.100000000000001</v>
      </c>
      <c r="P1278" s="118">
        <v>10</v>
      </c>
      <c r="Q1278" s="119">
        <f t="shared" si="19"/>
        <v>1.5</v>
      </c>
      <c r="R1278" s="122" t="s">
        <v>332</v>
      </c>
      <c r="S1278" s="121" t="s">
        <v>4045</v>
      </c>
      <c r="T1278" s="122">
        <v>1.5</v>
      </c>
      <c r="U1278" s="122" t="s">
        <v>332</v>
      </c>
    </row>
    <row r="1279" spans="7:21" s="145" customFormat="1" hidden="1">
      <c r="G1279" s="152"/>
      <c r="N1279" s="114" t="s">
        <v>1983</v>
      </c>
      <c r="O1279" s="118">
        <v>10.7</v>
      </c>
      <c r="P1279" s="118">
        <v>19.2</v>
      </c>
      <c r="Q1279" s="119">
        <f t="shared" si="19"/>
        <v>3.1</v>
      </c>
      <c r="R1279" s="122" t="s">
        <v>347</v>
      </c>
      <c r="S1279" s="121" t="s">
        <v>4131</v>
      </c>
      <c r="T1279" s="122">
        <v>3.1</v>
      </c>
      <c r="U1279" s="122" t="s">
        <v>468</v>
      </c>
    </row>
    <row r="1280" spans="7:21" s="145" customFormat="1" hidden="1">
      <c r="G1280" s="152"/>
      <c r="N1280" s="114" t="s">
        <v>1984</v>
      </c>
      <c r="O1280" s="118">
        <v>22.2</v>
      </c>
      <c r="P1280" s="118">
        <v>0</v>
      </c>
      <c r="Q1280" s="119">
        <f t="shared" si="19"/>
        <v>3.1</v>
      </c>
      <c r="R1280" s="122" t="s">
        <v>468</v>
      </c>
      <c r="S1280" s="121" t="s">
        <v>3935</v>
      </c>
      <c r="T1280" s="122">
        <v>3.1</v>
      </c>
      <c r="U1280" s="122" t="s">
        <v>468</v>
      </c>
    </row>
    <row r="1281" spans="7:21" s="145" customFormat="1" hidden="1">
      <c r="G1281" s="152"/>
      <c r="N1281" s="114" t="s">
        <v>1981</v>
      </c>
      <c r="O1281" s="118">
        <v>14.4</v>
      </c>
      <c r="P1281" s="118">
        <v>0</v>
      </c>
      <c r="Q1281" s="119">
        <f t="shared" si="19"/>
        <v>3.1</v>
      </c>
      <c r="R1281" s="122" t="s">
        <v>213</v>
      </c>
      <c r="S1281" s="121" t="s">
        <v>4320</v>
      </c>
      <c r="T1281" s="122">
        <v>3.1</v>
      </c>
      <c r="U1281" s="122" t="s">
        <v>468</v>
      </c>
    </row>
    <row r="1282" spans="7:21" s="145" customFormat="1" hidden="1">
      <c r="G1282" s="152"/>
      <c r="N1282" s="114" t="s">
        <v>1858</v>
      </c>
      <c r="O1282" s="118">
        <v>18</v>
      </c>
      <c r="P1282" s="118">
        <v>0</v>
      </c>
      <c r="Q1282" s="119">
        <f t="shared" si="19"/>
        <v>2.97</v>
      </c>
      <c r="R1282" s="122" t="s">
        <v>213</v>
      </c>
      <c r="S1282" s="121" t="s">
        <v>4560</v>
      </c>
      <c r="T1282" s="122">
        <v>2.97</v>
      </c>
      <c r="U1282" s="122" t="s">
        <v>459</v>
      </c>
    </row>
    <row r="1283" spans="7:21" s="145" customFormat="1" hidden="1">
      <c r="G1283" s="152"/>
      <c r="N1283" s="114" t="s">
        <v>1859</v>
      </c>
      <c r="O1283" s="118">
        <v>25.3</v>
      </c>
      <c r="P1283" s="118">
        <v>0</v>
      </c>
      <c r="Q1283" s="119">
        <f t="shared" si="19"/>
        <v>3</v>
      </c>
      <c r="R1283" s="122" t="s">
        <v>468</v>
      </c>
      <c r="S1283" s="121" t="s">
        <v>3896</v>
      </c>
      <c r="T1283" s="122">
        <v>3</v>
      </c>
      <c r="U1283" s="122" t="s">
        <v>426</v>
      </c>
    </row>
    <row r="1284" spans="7:21" s="145" customFormat="1" hidden="1">
      <c r="G1284" s="152"/>
      <c r="N1284" s="114" t="s">
        <v>1860</v>
      </c>
      <c r="O1284" s="118">
        <v>24.7</v>
      </c>
      <c r="P1284" s="118">
        <v>1.1000000000000001</v>
      </c>
      <c r="Q1284" s="119">
        <f t="shared" ref="Q1284:Q1347" si="20">SUM(T1284:U1284)</f>
        <v>2.9</v>
      </c>
      <c r="R1284" s="122" t="s">
        <v>1098</v>
      </c>
      <c r="S1284" s="121" t="s">
        <v>4273</v>
      </c>
      <c r="T1284" s="122">
        <v>2.9</v>
      </c>
      <c r="U1284" s="122" t="s">
        <v>642</v>
      </c>
    </row>
    <row r="1285" spans="7:21" s="145" customFormat="1" hidden="1">
      <c r="G1285" s="152"/>
      <c r="N1285" s="114" t="s">
        <v>1861</v>
      </c>
      <c r="O1285" s="118">
        <v>22.7</v>
      </c>
      <c r="P1285" s="118">
        <v>1</v>
      </c>
      <c r="Q1285" s="119">
        <f t="shared" si="20"/>
        <v>3.04</v>
      </c>
      <c r="R1285" s="122" t="s">
        <v>217</v>
      </c>
      <c r="S1285" s="121" t="s">
        <v>4457</v>
      </c>
      <c r="T1285" s="122">
        <v>3.04</v>
      </c>
      <c r="U1285" s="122" t="s">
        <v>628</v>
      </c>
    </row>
    <row r="1286" spans="7:21" s="145" customFormat="1" hidden="1">
      <c r="G1286" s="152"/>
      <c r="N1286" s="114" t="s">
        <v>1862</v>
      </c>
      <c r="O1286" s="118">
        <v>21.5</v>
      </c>
      <c r="P1286" s="118">
        <v>0</v>
      </c>
      <c r="Q1286" s="119">
        <f t="shared" si="20"/>
        <v>2.52</v>
      </c>
      <c r="R1286" s="122" t="s">
        <v>213</v>
      </c>
      <c r="S1286" s="121" t="s">
        <v>3891</v>
      </c>
      <c r="T1286" s="122">
        <v>2.52</v>
      </c>
      <c r="U1286" s="122" t="s">
        <v>141</v>
      </c>
    </row>
    <row r="1287" spans="7:21" s="145" customFormat="1" hidden="1">
      <c r="G1287" s="152"/>
      <c r="N1287" s="114" t="s">
        <v>1997</v>
      </c>
      <c r="O1287" s="118">
        <v>19.7</v>
      </c>
      <c r="P1287" s="118">
        <v>0</v>
      </c>
      <c r="Q1287" s="119">
        <f t="shared" si="20"/>
        <v>2.72</v>
      </c>
      <c r="R1287" s="122" t="s">
        <v>213</v>
      </c>
      <c r="S1287" s="121" t="s">
        <v>3898</v>
      </c>
      <c r="T1287" s="122">
        <v>2.72</v>
      </c>
      <c r="U1287" s="122" t="s">
        <v>466</v>
      </c>
    </row>
    <row r="1288" spans="7:21" s="145" customFormat="1" hidden="1">
      <c r="G1288" s="152"/>
      <c r="N1288" s="114" t="s">
        <v>1998</v>
      </c>
      <c r="O1288" s="118">
        <v>4.8</v>
      </c>
      <c r="P1288" s="118">
        <v>44</v>
      </c>
      <c r="Q1288" s="119">
        <f t="shared" si="20"/>
        <v>2.8</v>
      </c>
      <c r="R1288" s="122" t="s">
        <v>1549</v>
      </c>
      <c r="S1288" s="121" t="s">
        <v>4055</v>
      </c>
      <c r="T1288" s="122">
        <v>2.8</v>
      </c>
      <c r="U1288" s="122" t="s">
        <v>982</v>
      </c>
    </row>
    <row r="1289" spans="7:21" s="145" customFormat="1" hidden="1">
      <c r="G1289" s="152"/>
      <c r="N1289" s="114" t="s">
        <v>1999</v>
      </c>
      <c r="O1289" s="118">
        <v>2.2000000000000002</v>
      </c>
      <c r="P1289" s="118">
        <v>49.1</v>
      </c>
      <c r="Q1289" s="119">
        <f t="shared" si="20"/>
        <v>2.86</v>
      </c>
      <c r="R1289" s="122" t="s">
        <v>2000</v>
      </c>
      <c r="S1289" s="121" t="s">
        <v>4474</v>
      </c>
      <c r="T1289" s="122">
        <v>2.86</v>
      </c>
      <c r="U1289" s="122" t="s">
        <v>731</v>
      </c>
    </row>
    <row r="1290" spans="7:21" s="145" customFormat="1" hidden="1">
      <c r="G1290" s="152"/>
      <c r="N1290" s="114" t="s">
        <v>2001</v>
      </c>
      <c r="O1290" s="118">
        <v>18.399999999999999</v>
      </c>
      <c r="P1290" s="118">
        <v>1</v>
      </c>
      <c r="Q1290" s="119">
        <f t="shared" si="20"/>
        <v>0.8</v>
      </c>
      <c r="R1290" s="122" t="s">
        <v>543</v>
      </c>
      <c r="S1290" s="121" t="s">
        <v>3774</v>
      </c>
      <c r="T1290" s="122">
        <v>0.8</v>
      </c>
      <c r="U1290" s="122" t="s">
        <v>663</v>
      </c>
    </row>
    <row r="1291" spans="7:21" s="145" customFormat="1" hidden="1">
      <c r="G1291" s="152"/>
      <c r="N1291" s="114" t="s">
        <v>1875</v>
      </c>
      <c r="O1291" s="118">
        <v>23.3</v>
      </c>
      <c r="P1291" s="118">
        <v>0</v>
      </c>
      <c r="Q1291" s="119">
        <f t="shared" si="20"/>
        <v>2.6</v>
      </c>
      <c r="R1291" s="122" t="s">
        <v>1876</v>
      </c>
      <c r="S1291" s="121" t="s">
        <v>4151</v>
      </c>
      <c r="T1291" s="122">
        <v>2.6</v>
      </c>
      <c r="U1291" s="122" t="s">
        <v>728</v>
      </c>
    </row>
    <row r="1292" spans="7:21" s="145" customFormat="1" hidden="1">
      <c r="G1292" s="152"/>
      <c r="N1292" s="114" t="s">
        <v>1877</v>
      </c>
      <c r="O1292" s="118">
        <v>17.5</v>
      </c>
      <c r="P1292" s="118">
        <v>0</v>
      </c>
      <c r="Q1292" s="119">
        <f t="shared" si="20"/>
        <v>2.7</v>
      </c>
      <c r="R1292" s="122" t="s">
        <v>217</v>
      </c>
      <c r="S1292" s="121" t="s">
        <v>4032</v>
      </c>
      <c r="T1292" s="122">
        <v>2.7</v>
      </c>
      <c r="U1292" s="122" t="s">
        <v>466</v>
      </c>
    </row>
    <row r="1293" spans="7:21" s="145" customFormat="1" hidden="1">
      <c r="G1293" s="152"/>
      <c r="N1293" s="114" t="s">
        <v>1878</v>
      </c>
      <c r="O1293" s="118">
        <v>27.5</v>
      </c>
      <c r="P1293" s="118">
        <v>0</v>
      </c>
      <c r="Q1293" s="119">
        <f t="shared" si="20"/>
        <v>2.4</v>
      </c>
      <c r="R1293" s="122" t="s">
        <v>532</v>
      </c>
      <c r="S1293" s="121" t="s">
        <v>3734</v>
      </c>
      <c r="T1293" s="122">
        <v>2.4</v>
      </c>
      <c r="U1293" s="122" t="s">
        <v>377</v>
      </c>
    </row>
    <row r="1294" spans="7:21" s="145" customFormat="1" hidden="1">
      <c r="G1294" s="152"/>
      <c r="N1294" s="114" t="s">
        <v>1879</v>
      </c>
      <c r="O1294" s="118">
        <v>29.9</v>
      </c>
      <c r="P1294" s="118">
        <v>0</v>
      </c>
      <c r="Q1294" s="119">
        <f t="shared" si="20"/>
        <v>2.4</v>
      </c>
      <c r="R1294" s="120" t="s">
        <v>147</v>
      </c>
      <c r="S1294" s="121" t="s">
        <v>4122</v>
      </c>
      <c r="T1294" s="122">
        <v>2.4</v>
      </c>
      <c r="U1294" s="122" t="s">
        <v>377</v>
      </c>
    </row>
    <row r="1295" spans="7:21" s="145" customFormat="1" hidden="1">
      <c r="G1295" s="152"/>
      <c r="N1295" s="114" t="s">
        <v>2003</v>
      </c>
      <c r="O1295" s="118">
        <v>21.8</v>
      </c>
      <c r="P1295" s="118">
        <v>0</v>
      </c>
      <c r="Q1295" s="119">
        <f t="shared" si="20"/>
        <v>2.4</v>
      </c>
      <c r="R1295" s="120" t="s">
        <v>147</v>
      </c>
      <c r="S1295" s="121" t="s">
        <v>3918</v>
      </c>
      <c r="T1295" s="122">
        <v>2.4</v>
      </c>
      <c r="U1295" s="122" t="s">
        <v>377</v>
      </c>
    </row>
    <row r="1296" spans="7:21" s="145" customFormat="1" hidden="1">
      <c r="G1296" s="152"/>
      <c r="N1296" s="114" t="s">
        <v>2004</v>
      </c>
      <c r="O1296" s="118">
        <v>14.1</v>
      </c>
      <c r="P1296" s="118">
        <v>6</v>
      </c>
      <c r="Q1296" s="119">
        <f t="shared" si="20"/>
        <v>2.4</v>
      </c>
      <c r="R1296" s="122" t="s">
        <v>2005</v>
      </c>
      <c r="S1296" s="121" t="s">
        <v>4132</v>
      </c>
      <c r="T1296" s="122">
        <v>2.4</v>
      </c>
      <c r="U1296" s="122" t="s">
        <v>377</v>
      </c>
    </row>
    <row r="1297" spans="7:21" s="145" customFormat="1" hidden="1">
      <c r="G1297" s="152"/>
      <c r="N1297" s="114" t="s">
        <v>2006</v>
      </c>
      <c r="O1297" s="118">
        <v>5.4</v>
      </c>
      <c r="P1297" s="118">
        <v>2.2999999999999998</v>
      </c>
      <c r="Q1297" s="119">
        <f t="shared" si="20"/>
        <v>2.4</v>
      </c>
      <c r="R1297" s="122" t="s">
        <v>1686</v>
      </c>
      <c r="S1297" s="121" t="s">
        <v>3732</v>
      </c>
      <c r="T1297" s="122">
        <v>2.4</v>
      </c>
      <c r="U1297" s="122" t="s">
        <v>377</v>
      </c>
    </row>
    <row r="1298" spans="7:21" s="145" customFormat="1" hidden="1">
      <c r="G1298" s="152"/>
      <c r="N1298" s="114" t="s">
        <v>2007</v>
      </c>
      <c r="O1298" s="118">
        <v>17.100000000000001</v>
      </c>
      <c r="P1298" s="118">
        <v>0</v>
      </c>
      <c r="Q1298" s="119">
        <f t="shared" si="20"/>
        <v>1.77</v>
      </c>
      <c r="R1298" s="122" t="s">
        <v>548</v>
      </c>
      <c r="S1298" s="121" t="s">
        <v>4148</v>
      </c>
      <c r="T1298" s="122">
        <v>1.77</v>
      </c>
      <c r="U1298" s="122" t="s">
        <v>283</v>
      </c>
    </row>
    <row r="1299" spans="7:21" s="145" customFormat="1" hidden="1">
      <c r="G1299" s="152"/>
      <c r="N1299" s="114" t="s">
        <v>2008</v>
      </c>
      <c r="O1299" s="118">
        <v>25.3</v>
      </c>
      <c r="P1299" s="118">
        <v>0</v>
      </c>
      <c r="Q1299" s="119">
        <f t="shared" si="20"/>
        <v>1.9</v>
      </c>
      <c r="R1299" s="120" t="s">
        <v>147</v>
      </c>
      <c r="S1299" s="121" t="s">
        <v>3808</v>
      </c>
      <c r="T1299" s="122">
        <v>1.9</v>
      </c>
      <c r="U1299" s="122" t="s">
        <v>42</v>
      </c>
    </row>
    <row r="1300" spans="7:21" s="145" customFormat="1" hidden="1">
      <c r="G1300" s="152"/>
      <c r="N1300" s="114" t="s">
        <v>1884</v>
      </c>
      <c r="O1300" s="118">
        <v>18.2</v>
      </c>
      <c r="P1300" s="118">
        <v>0</v>
      </c>
      <c r="Q1300" s="119">
        <f t="shared" si="20"/>
        <v>2.73</v>
      </c>
      <c r="R1300" s="122" t="s">
        <v>223</v>
      </c>
      <c r="S1300" s="121" t="s">
        <v>4077</v>
      </c>
      <c r="T1300" s="122">
        <v>2.73</v>
      </c>
      <c r="U1300" s="122" t="s">
        <v>1383</v>
      </c>
    </row>
    <row r="1301" spans="7:21" s="145" customFormat="1" hidden="1">
      <c r="G1301" s="152"/>
      <c r="N1301" s="114" t="s">
        <v>1885</v>
      </c>
      <c r="O1301" s="118">
        <v>27.8</v>
      </c>
      <c r="P1301" s="118">
        <v>0</v>
      </c>
      <c r="Q1301" s="119">
        <f t="shared" si="20"/>
        <v>2.31</v>
      </c>
      <c r="R1301" s="122" t="s">
        <v>217</v>
      </c>
      <c r="S1301" s="121" t="s">
        <v>4076</v>
      </c>
      <c r="T1301" s="122">
        <v>2.31</v>
      </c>
      <c r="U1301" s="122" t="s">
        <v>2172</v>
      </c>
    </row>
    <row r="1302" spans="7:21" s="145" customFormat="1" hidden="1">
      <c r="G1302" s="152"/>
      <c r="N1302" s="114" t="s">
        <v>1765</v>
      </c>
      <c r="O1302" s="118">
        <v>17.100000000000001</v>
      </c>
      <c r="P1302" s="118">
        <v>0</v>
      </c>
      <c r="Q1302" s="119">
        <f t="shared" si="20"/>
        <v>2.73</v>
      </c>
      <c r="R1302" s="122" t="s">
        <v>797</v>
      </c>
      <c r="S1302" s="121" t="s">
        <v>3967</v>
      </c>
      <c r="T1302" s="122">
        <v>2.73</v>
      </c>
      <c r="U1302" s="122" t="s">
        <v>1383</v>
      </c>
    </row>
    <row r="1303" spans="7:21" s="145" customFormat="1" hidden="1">
      <c r="G1303" s="152"/>
      <c r="N1303" s="114" t="s">
        <v>1887</v>
      </c>
      <c r="O1303" s="118">
        <v>25.1</v>
      </c>
      <c r="P1303" s="118">
        <v>0</v>
      </c>
      <c r="Q1303" s="119">
        <f t="shared" si="20"/>
        <v>1.8</v>
      </c>
      <c r="R1303" s="120" t="s">
        <v>147</v>
      </c>
      <c r="S1303" s="121" t="s">
        <v>3726</v>
      </c>
      <c r="T1303" s="122">
        <v>1.8</v>
      </c>
      <c r="U1303" s="122" t="s">
        <v>3813</v>
      </c>
    </row>
    <row r="1304" spans="7:21" s="145" customFormat="1" hidden="1">
      <c r="G1304" s="152"/>
      <c r="N1304" s="114" t="s">
        <v>1888</v>
      </c>
      <c r="O1304" s="118">
        <v>20.100000000000001</v>
      </c>
      <c r="P1304" s="118">
        <v>0</v>
      </c>
      <c r="Q1304" s="119">
        <f t="shared" si="20"/>
        <v>3.16</v>
      </c>
      <c r="R1304" s="122" t="s">
        <v>558</v>
      </c>
      <c r="S1304" s="121" t="s">
        <v>3737</v>
      </c>
      <c r="T1304" s="122">
        <v>3.16</v>
      </c>
      <c r="U1304" s="122" t="s">
        <v>343</v>
      </c>
    </row>
    <row r="1305" spans="7:21" s="145" customFormat="1" hidden="1">
      <c r="G1305" s="152"/>
      <c r="N1305" s="114" t="s">
        <v>1889</v>
      </c>
      <c r="O1305" s="118">
        <v>13.7</v>
      </c>
      <c r="P1305" s="118">
        <v>0</v>
      </c>
      <c r="Q1305" s="119">
        <f t="shared" si="20"/>
        <v>2.17</v>
      </c>
      <c r="R1305" s="122" t="s">
        <v>670</v>
      </c>
      <c r="S1305" s="121" t="s">
        <v>4421</v>
      </c>
      <c r="T1305" s="122">
        <v>2.17</v>
      </c>
      <c r="U1305" s="122" t="s">
        <v>1244</v>
      </c>
    </row>
    <row r="1306" spans="7:21" s="145" customFormat="1" hidden="1">
      <c r="G1306" s="152"/>
      <c r="N1306" s="114" t="s">
        <v>1890</v>
      </c>
      <c r="O1306" s="118">
        <v>17.8</v>
      </c>
      <c r="P1306" s="118">
        <v>0</v>
      </c>
      <c r="Q1306" s="119">
        <f t="shared" si="20"/>
        <v>1.66</v>
      </c>
      <c r="R1306" s="122" t="s">
        <v>986</v>
      </c>
      <c r="S1306" s="121" t="s">
        <v>3784</v>
      </c>
      <c r="T1306" s="122">
        <v>1.66</v>
      </c>
      <c r="U1306" s="122" t="s">
        <v>3550</v>
      </c>
    </row>
    <row r="1307" spans="7:21" s="145" customFormat="1" hidden="1">
      <c r="G1307" s="152"/>
      <c r="N1307" s="114" t="s">
        <v>1891</v>
      </c>
      <c r="O1307" s="118">
        <v>16.7</v>
      </c>
      <c r="P1307" s="120">
        <v>10</v>
      </c>
      <c r="Q1307" s="119">
        <f t="shared" si="20"/>
        <v>2.93</v>
      </c>
      <c r="R1307" s="120" t="s">
        <v>147</v>
      </c>
      <c r="S1307" s="121" t="s">
        <v>3933</v>
      </c>
      <c r="T1307" s="122">
        <v>2.93</v>
      </c>
      <c r="U1307" s="122" t="s">
        <v>628</v>
      </c>
    </row>
    <row r="1308" spans="7:21" s="145" customFormat="1" hidden="1">
      <c r="G1308" s="152"/>
      <c r="N1308" s="114" t="s">
        <v>1892</v>
      </c>
      <c r="O1308" s="118">
        <v>0.1</v>
      </c>
      <c r="P1308" s="118">
        <v>8.5</v>
      </c>
      <c r="Q1308" s="119">
        <f t="shared" si="20"/>
        <v>2.78</v>
      </c>
      <c r="R1308" s="120" t="s">
        <v>30</v>
      </c>
      <c r="S1308" s="121" t="s">
        <v>4036</v>
      </c>
      <c r="T1308" s="122">
        <v>2.78</v>
      </c>
      <c r="U1308" s="122" t="s">
        <v>642</v>
      </c>
    </row>
    <row r="1309" spans="7:21" s="145" customFormat="1" hidden="1">
      <c r="G1309" s="152"/>
      <c r="N1309" s="114" t="s">
        <v>1893</v>
      </c>
      <c r="O1309" s="118">
        <v>0.3</v>
      </c>
      <c r="P1309" s="118">
        <v>4.5999999999999996</v>
      </c>
      <c r="Q1309" s="119">
        <f t="shared" si="20"/>
        <v>2.59</v>
      </c>
      <c r="R1309" s="120" t="s">
        <v>30</v>
      </c>
      <c r="S1309" s="121" t="s">
        <v>4544</v>
      </c>
      <c r="T1309" s="122">
        <v>2.59</v>
      </c>
      <c r="U1309" s="122" t="s">
        <v>873</v>
      </c>
    </row>
    <row r="1310" spans="7:21" s="145" customFormat="1" hidden="1">
      <c r="G1310" s="152"/>
      <c r="N1310" s="114" t="s">
        <v>1779</v>
      </c>
      <c r="O1310" s="118">
        <v>0.3</v>
      </c>
      <c r="P1310" s="118">
        <v>42.6</v>
      </c>
      <c r="Q1310" s="119">
        <f t="shared" si="20"/>
        <v>2.14</v>
      </c>
      <c r="R1310" s="120" t="s">
        <v>30</v>
      </c>
      <c r="S1310" s="121" t="s">
        <v>3970</v>
      </c>
      <c r="T1310" s="122">
        <v>2.14</v>
      </c>
      <c r="U1310" s="122" t="s">
        <v>738</v>
      </c>
    </row>
    <row r="1311" spans="7:21" s="145" customFormat="1" hidden="1">
      <c r="G1311" s="152"/>
      <c r="N1311" s="114" t="s">
        <v>1780</v>
      </c>
      <c r="O1311" s="118">
        <v>21.8</v>
      </c>
      <c r="P1311" s="118">
        <v>0</v>
      </c>
      <c r="Q1311" s="119">
        <f t="shared" si="20"/>
        <v>2.2999999999999998</v>
      </c>
      <c r="R1311" s="120" t="s">
        <v>147</v>
      </c>
      <c r="S1311" s="121" t="s">
        <v>4196</v>
      </c>
      <c r="T1311" s="122">
        <v>2.2999999999999998</v>
      </c>
      <c r="U1311" s="122" t="s">
        <v>189</v>
      </c>
    </row>
    <row r="1312" spans="7:21" s="145" customFormat="1" hidden="1">
      <c r="G1312" s="152"/>
      <c r="N1312" s="114" t="s">
        <v>1781</v>
      </c>
      <c r="O1312" s="118">
        <v>24.1</v>
      </c>
      <c r="P1312" s="118">
        <v>0</v>
      </c>
      <c r="Q1312" s="119">
        <f t="shared" si="20"/>
        <v>2.2000000000000002</v>
      </c>
      <c r="R1312" s="122" t="s">
        <v>234</v>
      </c>
      <c r="S1312" s="121" t="s">
        <v>3896</v>
      </c>
      <c r="T1312" s="122">
        <v>2.2000000000000002</v>
      </c>
      <c r="U1312" s="122" t="s">
        <v>543</v>
      </c>
    </row>
    <row r="1313" spans="7:21" s="145" customFormat="1" hidden="1">
      <c r="G1313" s="152"/>
      <c r="N1313" s="114" t="s">
        <v>1896</v>
      </c>
      <c r="O1313" s="118">
        <v>16.899999999999999</v>
      </c>
      <c r="P1313" s="118">
        <v>0</v>
      </c>
      <c r="Q1313" s="119">
        <f t="shared" si="20"/>
        <v>2.2400000000000002</v>
      </c>
      <c r="R1313" s="122" t="s">
        <v>213</v>
      </c>
      <c r="S1313" s="121" t="s">
        <v>3965</v>
      </c>
      <c r="T1313" s="122">
        <v>2.2400000000000002</v>
      </c>
      <c r="U1313" s="122" t="s">
        <v>2172</v>
      </c>
    </row>
    <row r="1314" spans="7:21" s="145" customFormat="1" hidden="1">
      <c r="G1314" s="152"/>
      <c r="N1314" s="114" t="s">
        <v>1897</v>
      </c>
      <c r="O1314" s="118">
        <v>5.0999999999999996</v>
      </c>
      <c r="P1314" s="118">
        <v>0.9</v>
      </c>
      <c r="Q1314" s="119">
        <f t="shared" si="20"/>
        <v>2.5</v>
      </c>
      <c r="R1314" s="122" t="s">
        <v>1898</v>
      </c>
      <c r="S1314" s="121" t="s">
        <v>4133</v>
      </c>
      <c r="T1314" s="122">
        <v>2.5</v>
      </c>
      <c r="U1314" s="122" t="s">
        <v>728</v>
      </c>
    </row>
    <row r="1315" spans="7:21" s="145" customFormat="1" hidden="1">
      <c r="G1315" s="152"/>
      <c r="N1315" s="114" t="s">
        <v>1899</v>
      </c>
      <c r="O1315" s="118">
        <v>0.4</v>
      </c>
      <c r="P1315" s="118">
        <v>76.400000000000006</v>
      </c>
      <c r="Q1315" s="119">
        <f t="shared" si="20"/>
        <v>2.9</v>
      </c>
      <c r="R1315" s="122" t="s">
        <v>418</v>
      </c>
      <c r="S1315" s="121" t="s">
        <v>4293</v>
      </c>
      <c r="T1315" s="122">
        <v>2.9</v>
      </c>
      <c r="U1315" s="122" t="s">
        <v>468</v>
      </c>
    </row>
    <row r="1316" spans="7:21" s="145" customFormat="1" hidden="1">
      <c r="G1316" s="152"/>
      <c r="N1316" s="114" t="s">
        <v>1900</v>
      </c>
      <c r="O1316" s="118">
        <v>0.6</v>
      </c>
      <c r="P1316" s="118">
        <v>74.400000000000006</v>
      </c>
      <c r="Q1316" s="119">
        <f t="shared" si="20"/>
        <v>2.2000000000000002</v>
      </c>
      <c r="R1316" s="122" t="s">
        <v>418</v>
      </c>
      <c r="S1316" s="121" t="s">
        <v>4134</v>
      </c>
      <c r="T1316" s="122">
        <v>2.2000000000000002</v>
      </c>
      <c r="U1316" s="122" t="s">
        <v>2399</v>
      </c>
    </row>
    <row r="1317" spans="7:21" s="145" customFormat="1" hidden="1">
      <c r="G1317" s="152"/>
      <c r="N1317" s="114" t="s">
        <v>2022</v>
      </c>
      <c r="O1317" s="118">
        <v>4.0999999999999996</v>
      </c>
      <c r="P1317" s="118">
        <v>13.5</v>
      </c>
      <c r="Q1317" s="119">
        <f t="shared" si="20"/>
        <v>2.44</v>
      </c>
      <c r="R1317" s="122" t="s">
        <v>543</v>
      </c>
      <c r="S1317" s="121" t="s">
        <v>3971</v>
      </c>
      <c r="T1317" s="122">
        <v>2.44</v>
      </c>
      <c r="U1317" s="122" t="s">
        <v>193</v>
      </c>
    </row>
    <row r="1318" spans="7:21" s="145" customFormat="1" hidden="1">
      <c r="G1318" s="152"/>
      <c r="N1318" s="114" t="s">
        <v>1904</v>
      </c>
      <c r="O1318" s="118">
        <v>4.0999999999999996</v>
      </c>
      <c r="P1318" s="118">
        <v>13.5</v>
      </c>
      <c r="Q1318" s="119">
        <f t="shared" si="20"/>
        <v>2.76</v>
      </c>
      <c r="R1318" s="122" t="s">
        <v>444</v>
      </c>
      <c r="S1318" s="121" t="s">
        <v>4565</v>
      </c>
      <c r="T1318" s="122">
        <v>2.76</v>
      </c>
      <c r="U1318" s="122" t="s">
        <v>774</v>
      </c>
    </row>
    <row r="1319" spans="7:21" s="145" customFormat="1" hidden="1">
      <c r="G1319" s="152"/>
      <c r="N1319" s="114" t="s">
        <v>1905</v>
      </c>
      <c r="O1319" s="118">
        <v>4.0999999999999996</v>
      </c>
      <c r="P1319" s="118">
        <v>13.3</v>
      </c>
      <c r="Q1319" s="119">
        <f t="shared" si="20"/>
        <v>3.03</v>
      </c>
      <c r="R1319" s="122" t="s">
        <v>360</v>
      </c>
      <c r="S1319" s="121" t="s">
        <v>4119</v>
      </c>
      <c r="T1319" s="122">
        <v>3.03</v>
      </c>
      <c r="U1319" s="122" t="s">
        <v>444</v>
      </c>
    </row>
    <row r="1320" spans="7:21" s="145" customFormat="1" hidden="1">
      <c r="G1320" s="152"/>
      <c r="N1320" s="114" t="s">
        <v>1906</v>
      </c>
      <c r="O1320" s="118">
        <v>9.4</v>
      </c>
      <c r="P1320" s="118">
        <v>83.7</v>
      </c>
      <c r="Q1320" s="119">
        <f t="shared" si="20"/>
        <v>2.88</v>
      </c>
      <c r="R1320" s="122" t="s">
        <v>1146</v>
      </c>
      <c r="S1320" s="121" t="s">
        <v>4341</v>
      </c>
      <c r="T1320" s="122">
        <v>2.88</v>
      </c>
      <c r="U1320" s="122" t="s">
        <v>734</v>
      </c>
    </row>
    <row r="1321" spans="7:21" s="145" customFormat="1" hidden="1">
      <c r="G1321" s="152"/>
      <c r="N1321" s="114" t="s">
        <v>1907</v>
      </c>
      <c r="O1321" s="118">
        <v>2.5</v>
      </c>
      <c r="P1321" s="118">
        <v>17.899999999999999</v>
      </c>
      <c r="Q1321" s="119">
        <f t="shared" si="20"/>
        <v>2.81</v>
      </c>
      <c r="R1321" s="122" t="s">
        <v>543</v>
      </c>
      <c r="S1321" s="121" t="s">
        <v>4230</v>
      </c>
      <c r="T1321" s="122">
        <v>2.81</v>
      </c>
      <c r="U1321" s="122" t="s">
        <v>450</v>
      </c>
    </row>
    <row r="1322" spans="7:21" s="145" customFormat="1" hidden="1">
      <c r="G1322" s="152"/>
      <c r="N1322" s="114" t="s">
        <v>1908</v>
      </c>
      <c r="O1322" s="118">
        <v>4.5</v>
      </c>
      <c r="P1322" s="118">
        <v>11</v>
      </c>
      <c r="Q1322" s="119">
        <f t="shared" si="20"/>
        <v>2.2599999999999998</v>
      </c>
      <c r="R1322" s="120" t="s">
        <v>147</v>
      </c>
      <c r="S1322" s="121" t="s">
        <v>4306</v>
      </c>
      <c r="T1322" s="122">
        <v>2.2599999999999998</v>
      </c>
      <c r="U1322" s="122" t="s">
        <v>446</v>
      </c>
    </row>
    <row r="1323" spans="7:21" s="145" customFormat="1" hidden="1">
      <c r="G1323" s="152"/>
      <c r="N1323" s="114" t="s">
        <v>1909</v>
      </c>
      <c r="O1323" s="118">
        <v>7.3</v>
      </c>
      <c r="P1323" s="118">
        <v>58.3</v>
      </c>
      <c r="Q1323" s="119">
        <f t="shared" si="20"/>
        <v>2.09</v>
      </c>
      <c r="R1323" s="122" t="s">
        <v>1910</v>
      </c>
      <c r="S1323" s="121" t="s">
        <v>4388</v>
      </c>
      <c r="T1323" s="122">
        <v>2.09</v>
      </c>
      <c r="U1323" s="122" t="s">
        <v>54</v>
      </c>
    </row>
    <row r="1324" spans="7:21" s="145" customFormat="1" hidden="1">
      <c r="G1324" s="152"/>
      <c r="N1324" s="114" t="s">
        <v>2029</v>
      </c>
      <c r="O1324" s="118">
        <v>7.2</v>
      </c>
      <c r="P1324" s="118">
        <v>10.6</v>
      </c>
      <c r="Q1324" s="119">
        <f t="shared" si="20"/>
        <v>2.2599999999999998</v>
      </c>
      <c r="R1324" s="122" t="s">
        <v>223</v>
      </c>
      <c r="S1324" s="121" t="s">
        <v>3961</v>
      </c>
      <c r="T1324" s="122">
        <v>2.2599999999999998</v>
      </c>
      <c r="U1324" s="122" t="s">
        <v>377</v>
      </c>
    </row>
    <row r="1325" spans="7:21" s="145" customFormat="1" hidden="1">
      <c r="G1325" s="152"/>
      <c r="N1325" s="114" t="s">
        <v>2127</v>
      </c>
      <c r="O1325" s="118">
        <v>6.8</v>
      </c>
      <c r="P1325" s="118">
        <v>10.5</v>
      </c>
      <c r="Q1325" s="119">
        <f t="shared" si="20"/>
        <v>1.45</v>
      </c>
      <c r="R1325" s="120" t="s">
        <v>147</v>
      </c>
      <c r="S1325" s="121" t="s">
        <v>4401</v>
      </c>
      <c r="T1325" s="122">
        <v>1.45</v>
      </c>
      <c r="U1325" s="122" t="s">
        <v>452</v>
      </c>
    </row>
    <row r="1326" spans="7:21" s="145" customFormat="1" hidden="1">
      <c r="G1326" s="152"/>
      <c r="N1326" s="114" t="s">
        <v>2128</v>
      </c>
      <c r="O1326" s="118">
        <v>3.9</v>
      </c>
      <c r="P1326" s="118">
        <v>34.9</v>
      </c>
      <c r="Q1326" s="119">
        <f t="shared" si="20"/>
        <v>2.31</v>
      </c>
      <c r="R1326" s="122" t="s">
        <v>2129</v>
      </c>
      <c r="S1326" s="121" t="s">
        <v>4153</v>
      </c>
      <c r="T1326" s="122">
        <v>2.31</v>
      </c>
      <c r="U1326" s="122" t="s">
        <v>3159</v>
      </c>
    </row>
    <row r="1327" spans="7:21" s="145" customFormat="1" hidden="1">
      <c r="G1327" s="152"/>
      <c r="N1327" s="114" t="s">
        <v>2130</v>
      </c>
      <c r="O1327" s="118">
        <v>3.2</v>
      </c>
      <c r="P1327" s="118">
        <v>23.2</v>
      </c>
      <c r="Q1327" s="119">
        <f t="shared" si="20"/>
        <v>1.66</v>
      </c>
      <c r="R1327" s="122" t="s">
        <v>1150</v>
      </c>
      <c r="S1327" s="121" t="s">
        <v>4424</v>
      </c>
      <c r="T1327" s="122">
        <v>1.66</v>
      </c>
      <c r="U1327" s="122" t="s">
        <v>1539</v>
      </c>
    </row>
    <row r="1328" spans="7:21" s="145" customFormat="1" hidden="1">
      <c r="G1328" s="152"/>
      <c r="N1328" s="114" t="s">
        <v>2134</v>
      </c>
      <c r="O1328" s="118">
        <v>3.5</v>
      </c>
      <c r="P1328" s="118">
        <v>21</v>
      </c>
      <c r="Q1328" s="119">
        <f t="shared" si="20"/>
        <v>1.35</v>
      </c>
      <c r="R1328" s="122" t="s">
        <v>2135</v>
      </c>
      <c r="S1328" s="121" t="s">
        <v>4272</v>
      </c>
      <c r="T1328" s="122">
        <v>1.35</v>
      </c>
      <c r="U1328" s="122" t="s">
        <v>2472</v>
      </c>
    </row>
    <row r="1329" spans="7:21" s="145" customFormat="1" hidden="1">
      <c r="G1329" s="152"/>
      <c r="N1329" s="114" t="s">
        <v>2138</v>
      </c>
      <c r="O1329" s="118">
        <v>0.4</v>
      </c>
      <c r="P1329" s="118">
        <v>72.7</v>
      </c>
      <c r="Q1329" s="119">
        <f t="shared" si="20"/>
        <v>2.41</v>
      </c>
      <c r="R1329" s="120" t="s">
        <v>30</v>
      </c>
      <c r="S1329" s="121" t="s">
        <v>4371</v>
      </c>
      <c r="T1329" s="122">
        <v>2.41</v>
      </c>
      <c r="U1329" s="122" t="s">
        <v>1921</v>
      </c>
    </row>
    <row r="1330" spans="7:21" s="145" customFormat="1" hidden="1">
      <c r="G1330" s="152"/>
      <c r="N1330" s="114" t="s">
        <v>2136</v>
      </c>
      <c r="O1330" s="118">
        <v>2.9</v>
      </c>
      <c r="P1330" s="118">
        <v>32</v>
      </c>
      <c r="Q1330" s="119">
        <f t="shared" si="20"/>
        <v>2.0699999999999998</v>
      </c>
      <c r="R1330" s="122" t="s">
        <v>2137</v>
      </c>
      <c r="S1330" s="121" t="s">
        <v>4124</v>
      </c>
      <c r="T1330" s="122">
        <v>2.0699999999999998</v>
      </c>
      <c r="U1330" s="122" t="s">
        <v>1816</v>
      </c>
    </row>
    <row r="1331" spans="7:21" s="145" customFormat="1" hidden="1">
      <c r="G1331" s="152"/>
      <c r="N1331" s="114" t="s">
        <v>2038</v>
      </c>
      <c r="O1331" s="118">
        <v>2.9</v>
      </c>
      <c r="P1331" s="118">
        <v>31.7</v>
      </c>
      <c r="Q1331" s="119">
        <f t="shared" si="20"/>
        <v>2.23</v>
      </c>
      <c r="R1331" s="122" t="s">
        <v>2039</v>
      </c>
      <c r="S1331" s="121" t="s">
        <v>3734</v>
      </c>
      <c r="T1331" s="122">
        <v>2.23</v>
      </c>
      <c r="U1331" s="122" t="s">
        <v>745</v>
      </c>
    </row>
    <row r="1332" spans="7:21" s="145" customFormat="1" hidden="1">
      <c r="G1332" s="152"/>
      <c r="N1332" s="114" t="s">
        <v>2040</v>
      </c>
      <c r="O1332" s="118">
        <v>4.2</v>
      </c>
      <c r="P1332" s="118">
        <v>32.200000000000003</v>
      </c>
      <c r="Q1332" s="119">
        <f t="shared" si="20"/>
        <v>2.14</v>
      </c>
      <c r="R1332" s="122" t="s">
        <v>1022</v>
      </c>
      <c r="S1332" s="121" t="s">
        <v>4196</v>
      </c>
      <c r="T1332" s="122">
        <v>2.14</v>
      </c>
      <c r="U1332" s="122" t="s">
        <v>2172</v>
      </c>
    </row>
    <row r="1333" spans="7:21" s="145" customFormat="1" hidden="1">
      <c r="G1333" s="152"/>
      <c r="N1333" s="114" t="s">
        <v>2037</v>
      </c>
      <c r="O1333" s="118">
        <v>3.2</v>
      </c>
      <c r="P1333" s="118">
        <v>22</v>
      </c>
      <c r="Q1333" s="119">
        <f t="shared" si="20"/>
        <v>1.9</v>
      </c>
      <c r="R1333" s="122" t="s">
        <v>776</v>
      </c>
      <c r="S1333" s="121" t="s">
        <v>3969</v>
      </c>
      <c r="T1333" s="122">
        <v>1.9</v>
      </c>
      <c r="U1333" s="122" t="s">
        <v>1146</v>
      </c>
    </row>
    <row r="1334" spans="7:21" s="145" customFormat="1" hidden="1">
      <c r="G1334" s="152"/>
      <c r="N1334" s="114" t="s">
        <v>1923</v>
      </c>
      <c r="O1334" s="118">
        <v>2.6</v>
      </c>
      <c r="P1334" s="118">
        <v>29.8</v>
      </c>
      <c r="Q1334" s="119">
        <f t="shared" si="20"/>
        <v>2.6</v>
      </c>
      <c r="R1334" s="122" t="s">
        <v>1924</v>
      </c>
      <c r="S1334" s="121" t="s">
        <v>4122</v>
      </c>
      <c r="T1334" s="122">
        <v>2.6</v>
      </c>
      <c r="U1334" s="122" t="s">
        <v>719</v>
      </c>
    </row>
    <row r="1335" spans="7:21" s="145" customFormat="1" hidden="1">
      <c r="G1335" s="152"/>
      <c r="N1335" s="114" t="s">
        <v>1925</v>
      </c>
      <c r="O1335" s="118">
        <v>4.4000000000000004</v>
      </c>
      <c r="P1335" s="118">
        <v>20.6</v>
      </c>
      <c r="Q1335" s="119">
        <f t="shared" si="20"/>
        <v>2.7</v>
      </c>
      <c r="R1335" s="120" t="s">
        <v>147</v>
      </c>
      <c r="S1335" s="121" t="s">
        <v>4462</v>
      </c>
      <c r="T1335" s="122">
        <v>2.7</v>
      </c>
      <c r="U1335" s="122" t="s">
        <v>234</v>
      </c>
    </row>
    <row r="1336" spans="7:21" s="145" customFormat="1" hidden="1">
      <c r="G1336" s="152"/>
      <c r="N1336" s="114" t="s">
        <v>1926</v>
      </c>
      <c r="O1336" s="118">
        <v>6</v>
      </c>
      <c r="P1336" s="118">
        <v>60.8</v>
      </c>
      <c r="Q1336" s="119">
        <f t="shared" si="20"/>
        <v>2.9</v>
      </c>
      <c r="R1336" s="122" t="s">
        <v>1927</v>
      </c>
      <c r="S1336" s="121" t="s">
        <v>4387</v>
      </c>
      <c r="T1336" s="122">
        <v>2.9</v>
      </c>
      <c r="U1336" s="122" t="s">
        <v>213</v>
      </c>
    </row>
    <row r="1337" spans="7:21" s="145" customFormat="1" hidden="1">
      <c r="G1337" s="152"/>
      <c r="N1337" s="114" t="s">
        <v>1928</v>
      </c>
      <c r="O1337" s="118">
        <v>0.2</v>
      </c>
      <c r="P1337" s="118">
        <v>63.4</v>
      </c>
      <c r="Q1337" s="119">
        <f t="shared" si="20"/>
        <v>2.8</v>
      </c>
      <c r="R1337" s="122" t="s">
        <v>1929</v>
      </c>
      <c r="S1337" s="121" t="s">
        <v>4310</v>
      </c>
      <c r="T1337" s="122">
        <v>2.8</v>
      </c>
      <c r="U1337" s="122" t="s">
        <v>468</v>
      </c>
    </row>
    <row r="1338" spans="7:21" s="145" customFormat="1" hidden="1">
      <c r="G1338" s="152"/>
      <c r="N1338" s="114" t="s">
        <v>1930</v>
      </c>
      <c r="O1338" s="118">
        <v>1.3</v>
      </c>
      <c r="P1338" s="118">
        <v>90.1</v>
      </c>
      <c r="Q1338" s="119">
        <f t="shared" si="20"/>
        <v>2.8</v>
      </c>
      <c r="R1338" s="120" t="s">
        <v>30</v>
      </c>
      <c r="S1338" s="121" t="s">
        <v>4471</v>
      </c>
      <c r="T1338" s="122">
        <v>2.8</v>
      </c>
      <c r="U1338" s="122" t="s">
        <v>468</v>
      </c>
    </row>
    <row r="1339" spans="7:21" s="145" customFormat="1" hidden="1">
      <c r="G1339" s="152"/>
      <c r="N1339" s="114" t="s">
        <v>1931</v>
      </c>
      <c r="O1339" s="120" t="s">
        <v>30</v>
      </c>
      <c r="P1339" s="118">
        <v>88.9</v>
      </c>
      <c r="Q1339" s="119">
        <f t="shared" si="20"/>
        <v>2.8</v>
      </c>
      <c r="R1339" s="122" t="s">
        <v>418</v>
      </c>
      <c r="S1339" s="121" t="s">
        <v>3833</v>
      </c>
      <c r="T1339" s="122">
        <v>2.8</v>
      </c>
      <c r="U1339" s="122" t="s">
        <v>468</v>
      </c>
    </row>
    <row r="1340" spans="7:21" s="145" customFormat="1" hidden="1">
      <c r="G1340" s="152"/>
      <c r="N1340" s="114" t="s">
        <v>2048</v>
      </c>
      <c r="O1340" s="118">
        <v>1.1000000000000001</v>
      </c>
      <c r="P1340" s="118">
        <v>93.4</v>
      </c>
      <c r="Q1340" s="119">
        <f t="shared" si="20"/>
        <v>1.6</v>
      </c>
      <c r="R1340" s="120" t="s">
        <v>30</v>
      </c>
      <c r="S1340" s="121" t="s">
        <v>4055</v>
      </c>
      <c r="T1340" s="122">
        <v>1.6</v>
      </c>
      <c r="U1340" s="122" t="s">
        <v>1539</v>
      </c>
    </row>
    <row r="1341" spans="7:21" s="145" customFormat="1" hidden="1">
      <c r="G1341" s="152"/>
      <c r="N1341" s="114" t="s">
        <v>2049</v>
      </c>
      <c r="O1341" s="118">
        <v>3.3</v>
      </c>
      <c r="P1341" s="118">
        <v>14.4</v>
      </c>
      <c r="Q1341" s="119">
        <f t="shared" si="20"/>
        <v>1.72</v>
      </c>
      <c r="R1341" s="122" t="s">
        <v>2050</v>
      </c>
      <c r="S1341" s="121" t="s">
        <v>4218</v>
      </c>
      <c r="T1341" s="122">
        <v>1.72</v>
      </c>
      <c r="U1341" s="122" t="s">
        <v>2995</v>
      </c>
    </row>
    <row r="1342" spans="7:21" s="145" customFormat="1" hidden="1">
      <c r="G1342" s="152"/>
      <c r="N1342" s="114" t="s">
        <v>2051</v>
      </c>
      <c r="O1342" s="118">
        <v>3.2</v>
      </c>
      <c r="P1342" s="118">
        <v>14.3</v>
      </c>
      <c r="Q1342" s="119">
        <f t="shared" si="20"/>
        <v>2.02</v>
      </c>
      <c r="R1342" s="122" t="s">
        <v>2052</v>
      </c>
      <c r="S1342" s="121" t="s">
        <v>3896</v>
      </c>
      <c r="T1342" s="122">
        <v>2.02</v>
      </c>
      <c r="U1342" s="122" t="s">
        <v>1392</v>
      </c>
    </row>
    <row r="1343" spans="7:21" s="145" customFormat="1" hidden="1">
      <c r="G1343" s="152"/>
      <c r="N1343" s="114" t="s">
        <v>1940</v>
      </c>
      <c r="O1343" s="118">
        <v>16</v>
      </c>
      <c r="P1343" s="118">
        <v>52</v>
      </c>
      <c r="Q1343" s="119">
        <f t="shared" si="20"/>
        <v>1.97</v>
      </c>
      <c r="R1343" s="122" t="s">
        <v>1941</v>
      </c>
      <c r="S1343" s="121" t="s">
        <v>4104</v>
      </c>
      <c r="T1343" s="122">
        <v>1.97</v>
      </c>
      <c r="U1343" s="122" t="s">
        <v>797</v>
      </c>
    </row>
    <row r="1344" spans="7:21" s="145" customFormat="1" hidden="1">
      <c r="G1344" s="152"/>
      <c r="N1344" s="114" t="s">
        <v>1942</v>
      </c>
      <c r="O1344" s="118">
        <v>5.7</v>
      </c>
      <c r="P1344" s="118">
        <v>82.5</v>
      </c>
      <c r="Q1344" s="119">
        <f t="shared" si="20"/>
        <v>2.13</v>
      </c>
      <c r="R1344" s="122" t="s">
        <v>530</v>
      </c>
      <c r="S1344" s="121" t="s">
        <v>4308</v>
      </c>
      <c r="T1344" s="122">
        <v>2.13</v>
      </c>
      <c r="U1344" s="122" t="s">
        <v>3335</v>
      </c>
    </row>
    <row r="1345" spans="7:21" s="145" customFormat="1" hidden="1">
      <c r="G1345" s="152"/>
      <c r="N1345" s="114" t="s">
        <v>2055</v>
      </c>
      <c r="O1345" s="118">
        <v>21.7</v>
      </c>
      <c r="P1345" s="118">
        <v>0</v>
      </c>
      <c r="Q1345" s="119">
        <f t="shared" si="20"/>
        <v>2.65</v>
      </c>
      <c r="R1345" s="120" t="s">
        <v>147</v>
      </c>
      <c r="S1345" s="121" t="s">
        <v>3961</v>
      </c>
      <c r="T1345" s="122">
        <v>2.65</v>
      </c>
      <c r="U1345" s="122" t="s">
        <v>459</v>
      </c>
    </row>
    <row r="1346" spans="7:21" s="145" customFormat="1" hidden="1">
      <c r="G1346" s="152"/>
      <c r="N1346" s="114" t="s">
        <v>2056</v>
      </c>
      <c r="O1346" s="118">
        <v>1.3</v>
      </c>
      <c r="P1346" s="118">
        <v>21.4</v>
      </c>
      <c r="Q1346" s="119">
        <f t="shared" si="20"/>
        <v>2.34</v>
      </c>
      <c r="R1346" s="120" t="s">
        <v>147</v>
      </c>
      <c r="S1346" s="121" t="s">
        <v>4197</v>
      </c>
      <c r="T1346" s="122">
        <v>2.34</v>
      </c>
      <c r="U1346" s="122" t="s">
        <v>1921</v>
      </c>
    </row>
    <row r="1347" spans="7:21" s="145" customFormat="1" hidden="1">
      <c r="G1347" s="152"/>
      <c r="N1347" s="114" t="s">
        <v>2057</v>
      </c>
      <c r="O1347" s="118">
        <v>4.4000000000000004</v>
      </c>
      <c r="P1347" s="118">
        <v>69.3</v>
      </c>
      <c r="Q1347" s="119">
        <f t="shared" si="20"/>
        <v>1.1599999999999999</v>
      </c>
      <c r="R1347" s="122" t="s">
        <v>2058</v>
      </c>
      <c r="S1347" s="121" t="s">
        <v>4055</v>
      </c>
      <c r="T1347" s="122">
        <v>1.1599999999999999</v>
      </c>
      <c r="U1347" s="122" t="s">
        <v>3663</v>
      </c>
    </row>
    <row r="1348" spans="7:21" s="145" customFormat="1" hidden="1">
      <c r="G1348" s="152"/>
      <c r="N1348" s="114" t="s">
        <v>2059</v>
      </c>
      <c r="O1348" s="118">
        <v>3.2</v>
      </c>
      <c r="P1348" s="118">
        <v>58.2</v>
      </c>
      <c r="Q1348" s="119">
        <f t="shared" ref="Q1348:Q1411" si="21">SUM(T1348:U1348)</f>
        <v>1.9</v>
      </c>
      <c r="R1348" s="122" t="s">
        <v>2060</v>
      </c>
      <c r="S1348" s="121" t="s">
        <v>4314</v>
      </c>
      <c r="T1348" s="122">
        <v>1.9</v>
      </c>
      <c r="U1348" s="122" t="s">
        <v>1447</v>
      </c>
    </row>
    <row r="1349" spans="7:21" s="145" customFormat="1" hidden="1">
      <c r="G1349" s="152"/>
      <c r="N1349" s="114" t="s">
        <v>2061</v>
      </c>
      <c r="O1349" s="118">
        <v>0.6</v>
      </c>
      <c r="P1349" s="118">
        <v>69</v>
      </c>
      <c r="Q1349" s="119">
        <f t="shared" si="21"/>
        <v>2.37</v>
      </c>
      <c r="R1349" s="122" t="s">
        <v>418</v>
      </c>
      <c r="S1349" s="121" t="s">
        <v>3991</v>
      </c>
      <c r="T1349" s="122">
        <v>2.37</v>
      </c>
      <c r="U1349" s="122" t="s">
        <v>1149</v>
      </c>
    </row>
    <row r="1350" spans="7:21" s="145" customFormat="1" hidden="1">
      <c r="G1350" s="152"/>
      <c r="N1350" s="114" t="s">
        <v>1945</v>
      </c>
      <c r="O1350" s="118">
        <v>0.5</v>
      </c>
      <c r="P1350" s="118">
        <v>31.9</v>
      </c>
      <c r="Q1350" s="119">
        <f t="shared" si="21"/>
        <v>2.78</v>
      </c>
      <c r="R1350" s="120" t="s">
        <v>30</v>
      </c>
      <c r="S1350" s="121" t="s">
        <v>4421</v>
      </c>
      <c r="T1350" s="122">
        <v>2.78</v>
      </c>
      <c r="U1350" s="122" t="s">
        <v>503</v>
      </c>
    </row>
    <row r="1351" spans="7:21" s="145" customFormat="1" hidden="1">
      <c r="G1351" s="152"/>
      <c r="N1351" s="114" t="s">
        <v>1946</v>
      </c>
      <c r="O1351" s="118">
        <v>0.4</v>
      </c>
      <c r="P1351" s="118">
        <v>69.3</v>
      </c>
      <c r="Q1351" s="119">
        <f t="shared" si="21"/>
        <v>0.77</v>
      </c>
      <c r="R1351" s="122" t="s">
        <v>418</v>
      </c>
      <c r="S1351" s="121" t="s">
        <v>3991</v>
      </c>
      <c r="T1351" s="122">
        <v>0.77</v>
      </c>
      <c r="U1351" s="122" t="s">
        <v>3515</v>
      </c>
    </row>
    <row r="1352" spans="7:21" s="145" customFormat="1" hidden="1">
      <c r="G1352" s="152"/>
      <c r="N1352" s="114" t="s">
        <v>1947</v>
      </c>
      <c r="O1352" s="118">
        <v>0.7</v>
      </c>
      <c r="P1352" s="118">
        <v>12.4</v>
      </c>
      <c r="Q1352" s="119">
        <f t="shared" si="21"/>
        <v>1.81</v>
      </c>
      <c r="R1352" s="122" t="s">
        <v>166</v>
      </c>
      <c r="S1352" s="121" t="s">
        <v>4463</v>
      </c>
      <c r="T1352" s="122">
        <v>1.81</v>
      </c>
      <c r="U1352" s="122" t="s">
        <v>1146</v>
      </c>
    </row>
    <row r="1353" spans="7:21" s="145" customFormat="1" hidden="1">
      <c r="G1353" s="152"/>
      <c r="N1353" s="114" t="s">
        <v>1829</v>
      </c>
      <c r="O1353" s="118">
        <v>4.2</v>
      </c>
      <c r="P1353" s="118">
        <v>57.5</v>
      </c>
      <c r="Q1353" s="119">
        <f t="shared" si="21"/>
        <v>1.6</v>
      </c>
      <c r="R1353" s="122" t="s">
        <v>1830</v>
      </c>
      <c r="S1353" s="121" t="s">
        <v>4217</v>
      </c>
      <c r="T1353" s="120">
        <v>1.6</v>
      </c>
      <c r="U1353" s="120" t="s">
        <v>338</v>
      </c>
    </row>
    <row r="1354" spans="7:21" s="145" customFormat="1" hidden="1">
      <c r="G1354" s="152"/>
      <c r="N1354" s="114" t="s">
        <v>1831</v>
      </c>
      <c r="O1354" s="118">
        <v>2.6</v>
      </c>
      <c r="P1354" s="118">
        <v>16.8</v>
      </c>
      <c r="Q1354" s="119">
        <f t="shared" si="21"/>
        <v>2.1</v>
      </c>
      <c r="R1354" s="120" t="s">
        <v>30</v>
      </c>
      <c r="S1354" s="121" t="s">
        <v>4256</v>
      </c>
      <c r="T1354" s="122">
        <v>2.1</v>
      </c>
      <c r="U1354" s="122" t="s">
        <v>377</v>
      </c>
    </row>
    <row r="1355" spans="7:21" s="145" customFormat="1" hidden="1">
      <c r="G1355" s="152"/>
      <c r="N1355" s="114" t="s">
        <v>1832</v>
      </c>
      <c r="O1355" s="118">
        <v>1.2</v>
      </c>
      <c r="P1355" s="118">
        <v>15.1</v>
      </c>
      <c r="Q1355" s="119">
        <f t="shared" si="21"/>
        <v>1.3</v>
      </c>
      <c r="R1355" s="122" t="s">
        <v>418</v>
      </c>
      <c r="S1355" s="121" t="s">
        <v>3957</v>
      </c>
      <c r="T1355" s="122">
        <v>1.3</v>
      </c>
      <c r="U1355" s="122" t="s">
        <v>452</v>
      </c>
    </row>
    <row r="1356" spans="7:21" s="145" customFormat="1" hidden="1">
      <c r="G1356" s="152"/>
      <c r="N1356" s="114" t="s">
        <v>1948</v>
      </c>
      <c r="O1356" s="118">
        <v>1.6</v>
      </c>
      <c r="P1356" s="118" t="s">
        <v>30</v>
      </c>
      <c r="Q1356" s="119">
        <f t="shared" si="21"/>
        <v>2.9</v>
      </c>
      <c r="R1356" s="122" t="s">
        <v>418</v>
      </c>
      <c r="S1356" s="121" t="s">
        <v>4340</v>
      </c>
      <c r="T1356" s="122">
        <v>2.9</v>
      </c>
      <c r="U1356" s="122" t="s">
        <v>343</v>
      </c>
    </row>
    <row r="1357" spans="7:21" s="145" customFormat="1" hidden="1">
      <c r="G1357" s="152"/>
      <c r="N1357" s="114" t="s">
        <v>1949</v>
      </c>
      <c r="O1357" s="118">
        <v>19</v>
      </c>
      <c r="P1357" s="118">
        <v>0</v>
      </c>
      <c r="Q1357" s="119">
        <f t="shared" si="21"/>
        <v>2.5</v>
      </c>
      <c r="R1357" s="122" t="s">
        <v>213</v>
      </c>
      <c r="S1357" s="121" t="s">
        <v>4220</v>
      </c>
      <c r="T1357" s="122">
        <v>2.5</v>
      </c>
      <c r="U1357" s="122" t="s">
        <v>719</v>
      </c>
    </row>
    <row r="1358" spans="7:21" s="145" customFormat="1" hidden="1">
      <c r="G1358" s="152"/>
      <c r="N1358" s="114" t="s">
        <v>1950</v>
      </c>
      <c r="O1358" s="118">
        <v>1.5</v>
      </c>
      <c r="P1358" s="118">
        <v>19.7</v>
      </c>
      <c r="Q1358" s="119">
        <f t="shared" si="21"/>
        <v>1.97</v>
      </c>
      <c r="R1358" s="122" t="s">
        <v>166</v>
      </c>
      <c r="S1358" s="121" t="s">
        <v>4416</v>
      </c>
      <c r="T1358" s="122">
        <v>1.97</v>
      </c>
      <c r="U1358" s="122" t="s">
        <v>3575</v>
      </c>
    </row>
    <row r="1359" spans="7:21" s="145" customFormat="1" hidden="1">
      <c r="G1359" s="152"/>
      <c r="N1359" s="114" t="s">
        <v>1951</v>
      </c>
      <c r="O1359" s="118">
        <v>14.7</v>
      </c>
      <c r="P1359" s="118">
        <v>0</v>
      </c>
      <c r="Q1359" s="119">
        <f t="shared" si="21"/>
        <v>1.9</v>
      </c>
      <c r="R1359" s="120" t="s">
        <v>147</v>
      </c>
      <c r="S1359" s="121" t="s">
        <v>4473</v>
      </c>
      <c r="T1359" s="122">
        <v>1.9</v>
      </c>
      <c r="U1359" s="122" t="s">
        <v>797</v>
      </c>
    </row>
    <row r="1360" spans="7:21" s="145" customFormat="1" hidden="1">
      <c r="G1360" s="152"/>
      <c r="N1360" s="114" t="s">
        <v>1952</v>
      </c>
      <c r="O1360" s="118">
        <v>19.5</v>
      </c>
      <c r="P1360" s="118">
        <v>0</v>
      </c>
      <c r="Q1360" s="119">
        <f t="shared" si="21"/>
        <v>1.9</v>
      </c>
      <c r="R1360" s="120" t="s">
        <v>147</v>
      </c>
      <c r="S1360" s="121" t="s">
        <v>4051</v>
      </c>
      <c r="T1360" s="122">
        <v>1.9</v>
      </c>
      <c r="U1360" s="122" t="s">
        <v>797</v>
      </c>
    </row>
    <row r="1361" spans="7:21" s="145" customFormat="1" hidden="1">
      <c r="G1361" s="152"/>
      <c r="N1361" s="114" t="s">
        <v>1953</v>
      </c>
      <c r="O1361" s="118">
        <v>14.4</v>
      </c>
      <c r="P1361" s="118">
        <v>5.9</v>
      </c>
      <c r="Q1361" s="119">
        <f t="shared" si="21"/>
        <v>0.7</v>
      </c>
      <c r="R1361" s="122" t="s">
        <v>1311</v>
      </c>
      <c r="S1361" s="121" t="s">
        <v>4467</v>
      </c>
      <c r="T1361" s="122">
        <v>0.7</v>
      </c>
      <c r="U1361" s="122" t="s">
        <v>404</v>
      </c>
    </row>
    <row r="1362" spans="7:21" s="145" customFormat="1" hidden="1">
      <c r="G1362" s="152"/>
      <c r="N1362" s="114" t="s">
        <v>1954</v>
      </c>
      <c r="O1362" s="118">
        <v>15.9</v>
      </c>
      <c r="P1362" s="118">
        <v>9.1</v>
      </c>
      <c r="Q1362" s="119">
        <f t="shared" si="21"/>
        <v>2.8</v>
      </c>
      <c r="R1362" s="122" t="s">
        <v>1955</v>
      </c>
      <c r="S1362" s="121" t="s">
        <v>4311</v>
      </c>
      <c r="T1362" s="122">
        <v>2.8</v>
      </c>
      <c r="U1362" s="122" t="s">
        <v>213</v>
      </c>
    </row>
    <row r="1363" spans="7:21" s="145" customFormat="1" hidden="1">
      <c r="G1363" s="152"/>
      <c r="N1363" s="114" t="s">
        <v>1956</v>
      </c>
      <c r="O1363" s="118">
        <v>3.4</v>
      </c>
      <c r="P1363" s="118">
        <v>6.6</v>
      </c>
      <c r="Q1363" s="119">
        <f t="shared" si="21"/>
        <v>0.8</v>
      </c>
      <c r="R1363" s="122" t="s">
        <v>283</v>
      </c>
      <c r="S1363" s="121" t="s">
        <v>4226</v>
      </c>
      <c r="T1363" s="122">
        <v>0.8</v>
      </c>
      <c r="U1363" s="122" t="s">
        <v>2549</v>
      </c>
    </row>
    <row r="1364" spans="7:21" s="145" customFormat="1" hidden="1">
      <c r="G1364" s="152"/>
      <c r="N1364" s="114" t="s">
        <v>1838</v>
      </c>
      <c r="O1364" s="118">
        <v>8.5</v>
      </c>
      <c r="P1364" s="118">
        <v>25.8</v>
      </c>
      <c r="Q1364" s="119">
        <f t="shared" si="21"/>
        <v>1.1299999999999999</v>
      </c>
      <c r="R1364" s="122" t="s">
        <v>642</v>
      </c>
      <c r="S1364" s="121" t="s">
        <v>4122</v>
      </c>
      <c r="T1364" s="122">
        <v>1.1299999999999999</v>
      </c>
      <c r="U1364" s="122" t="s">
        <v>3288</v>
      </c>
    </row>
    <row r="1365" spans="7:21" s="145" customFormat="1" hidden="1">
      <c r="G1365" s="152"/>
      <c r="N1365" s="114" t="s">
        <v>1839</v>
      </c>
      <c r="O1365" s="118">
        <v>11.7</v>
      </c>
      <c r="P1365" s="118">
        <v>4.5999999999999996</v>
      </c>
      <c r="Q1365" s="119">
        <f t="shared" si="21"/>
        <v>2.75</v>
      </c>
      <c r="R1365" s="122" t="s">
        <v>1958</v>
      </c>
      <c r="S1365" s="121" t="s">
        <v>3919</v>
      </c>
      <c r="T1365" s="120">
        <v>2.75</v>
      </c>
      <c r="U1365" s="120" t="s">
        <v>499</v>
      </c>
    </row>
    <row r="1366" spans="7:21" s="145" customFormat="1" hidden="1">
      <c r="G1366" s="152"/>
      <c r="N1366" s="114" t="s">
        <v>1959</v>
      </c>
      <c r="O1366" s="118">
        <v>11</v>
      </c>
      <c r="P1366" s="118">
        <v>4</v>
      </c>
      <c r="Q1366" s="119">
        <f t="shared" si="21"/>
        <v>2.13</v>
      </c>
      <c r="R1366" s="122" t="s">
        <v>1960</v>
      </c>
      <c r="S1366" s="121" t="s">
        <v>4123</v>
      </c>
      <c r="T1366" s="122">
        <v>2.13</v>
      </c>
      <c r="U1366" s="122" t="s">
        <v>2852</v>
      </c>
    </row>
    <row r="1367" spans="7:21" s="145" customFormat="1" hidden="1">
      <c r="G1367" s="152"/>
      <c r="N1367" s="114" t="s">
        <v>1961</v>
      </c>
      <c r="O1367" s="118">
        <v>11.4</v>
      </c>
      <c r="P1367" s="118">
        <v>3.2</v>
      </c>
      <c r="Q1367" s="119">
        <f t="shared" si="21"/>
        <v>2.41</v>
      </c>
      <c r="R1367" s="122" t="s">
        <v>1847</v>
      </c>
      <c r="S1367" s="121" t="s">
        <v>4457</v>
      </c>
      <c r="T1367" s="122">
        <v>2.41</v>
      </c>
      <c r="U1367" s="122" t="s">
        <v>982</v>
      </c>
    </row>
    <row r="1368" spans="7:21" s="145" customFormat="1" hidden="1">
      <c r="G1368" s="152"/>
      <c r="N1368" s="114" t="s">
        <v>1964</v>
      </c>
      <c r="O1368" s="118">
        <v>4.8</v>
      </c>
      <c r="P1368" s="118">
        <v>27.3</v>
      </c>
      <c r="Q1368" s="119">
        <f t="shared" si="21"/>
        <v>1.98</v>
      </c>
      <c r="R1368" s="122" t="s">
        <v>1965</v>
      </c>
      <c r="S1368" s="121" t="s">
        <v>3969</v>
      </c>
      <c r="T1368" s="122">
        <v>1.98</v>
      </c>
      <c r="U1368" s="122" t="s">
        <v>3788</v>
      </c>
    </row>
    <row r="1369" spans="7:21" s="145" customFormat="1" hidden="1">
      <c r="G1369" s="152"/>
      <c r="N1369" s="114" t="s">
        <v>1963</v>
      </c>
      <c r="O1369" s="118">
        <v>4.8</v>
      </c>
      <c r="P1369" s="118">
        <v>27</v>
      </c>
      <c r="Q1369" s="119">
        <f t="shared" si="21"/>
        <v>2.68</v>
      </c>
      <c r="R1369" s="122" t="s">
        <v>1149</v>
      </c>
      <c r="S1369" s="121" t="s">
        <v>3969</v>
      </c>
      <c r="T1369" s="122">
        <v>2.68</v>
      </c>
      <c r="U1369" s="122" t="s">
        <v>499</v>
      </c>
    </row>
    <row r="1370" spans="7:21" s="145" customFormat="1" hidden="1">
      <c r="G1370" s="152"/>
      <c r="N1370" s="114" t="s">
        <v>1967</v>
      </c>
      <c r="O1370" s="118">
        <v>23.7</v>
      </c>
      <c r="P1370" s="118">
        <v>0</v>
      </c>
      <c r="Q1370" s="119">
        <f t="shared" si="21"/>
        <v>2.44</v>
      </c>
      <c r="R1370" s="120" t="s">
        <v>147</v>
      </c>
      <c r="S1370" s="121" t="s">
        <v>4559</v>
      </c>
      <c r="T1370" s="122">
        <v>2.44</v>
      </c>
      <c r="U1370" s="122" t="s">
        <v>857</v>
      </c>
    </row>
    <row r="1371" spans="7:21" s="145" customFormat="1" hidden="1">
      <c r="G1371" s="152"/>
      <c r="N1371" s="114" t="s">
        <v>1968</v>
      </c>
      <c r="O1371" s="118">
        <v>17</v>
      </c>
      <c r="P1371" s="118">
        <v>0</v>
      </c>
      <c r="Q1371" s="119">
        <f t="shared" si="21"/>
        <v>1.3</v>
      </c>
      <c r="R1371" s="122" t="s">
        <v>141</v>
      </c>
      <c r="S1371" s="121" t="s">
        <v>3773</v>
      </c>
      <c r="T1371" s="122">
        <v>1.3</v>
      </c>
      <c r="U1371" s="122" t="s">
        <v>223</v>
      </c>
    </row>
    <row r="1372" spans="7:21" s="145" customFormat="1" hidden="1">
      <c r="G1372" s="152"/>
      <c r="N1372" s="114" t="s">
        <v>1969</v>
      </c>
      <c r="O1372" s="118">
        <v>17.2</v>
      </c>
      <c r="P1372" s="118">
        <v>0</v>
      </c>
      <c r="Q1372" s="119">
        <f t="shared" si="21"/>
        <v>0.7</v>
      </c>
      <c r="R1372" s="122" t="s">
        <v>728</v>
      </c>
      <c r="S1372" s="121" t="s">
        <v>4197</v>
      </c>
      <c r="T1372" s="122">
        <v>0.7</v>
      </c>
      <c r="U1372" s="122" t="s">
        <v>285</v>
      </c>
    </row>
    <row r="1373" spans="7:21" s="145" customFormat="1" hidden="1">
      <c r="G1373" s="152"/>
      <c r="N1373" s="114" t="s">
        <v>1970</v>
      </c>
      <c r="O1373" s="118">
        <v>24.5</v>
      </c>
      <c r="P1373" s="118">
        <v>0</v>
      </c>
      <c r="Q1373" s="119">
        <f t="shared" si="21"/>
        <v>0.9</v>
      </c>
      <c r="R1373" s="122" t="s">
        <v>661</v>
      </c>
      <c r="S1373" s="121" t="s">
        <v>4032</v>
      </c>
      <c r="T1373" s="122">
        <v>0.9</v>
      </c>
      <c r="U1373" s="122" t="s">
        <v>548</v>
      </c>
    </row>
    <row r="1374" spans="7:21" s="145" customFormat="1" hidden="1">
      <c r="G1374" s="152"/>
      <c r="N1374" s="114" t="s">
        <v>1971</v>
      </c>
      <c r="O1374" s="118">
        <v>29.2</v>
      </c>
      <c r="P1374" s="118">
        <v>0</v>
      </c>
      <c r="Q1374" s="119">
        <f t="shared" si="21"/>
        <v>2</v>
      </c>
      <c r="R1374" s="120" t="s">
        <v>147</v>
      </c>
      <c r="S1374" s="121" t="s">
        <v>4279</v>
      </c>
      <c r="T1374" s="120">
        <v>2</v>
      </c>
      <c r="U1374" s="120" t="s">
        <v>377</v>
      </c>
    </row>
    <row r="1375" spans="7:21" s="145" customFormat="1" hidden="1">
      <c r="G1375" s="152"/>
      <c r="N1375" s="114" t="s">
        <v>1972</v>
      </c>
      <c r="O1375" s="118">
        <v>15.5</v>
      </c>
      <c r="P1375" s="118">
        <v>0</v>
      </c>
      <c r="Q1375" s="119">
        <f t="shared" si="21"/>
        <v>1.2</v>
      </c>
      <c r="R1375" s="122" t="s">
        <v>141</v>
      </c>
      <c r="S1375" s="121" t="s">
        <v>3782</v>
      </c>
      <c r="T1375" s="122">
        <v>1.2</v>
      </c>
      <c r="U1375" s="122" t="s">
        <v>452</v>
      </c>
    </row>
    <row r="1376" spans="7:21" s="145" customFormat="1" hidden="1">
      <c r="G1376" s="152"/>
      <c r="N1376" s="114" t="s">
        <v>1973</v>
      </c>
      <c r="O1376" s="118">
        <v>24.4</v>
      </c>
      <c r="P1376" s="118">
        <v>0</v>
      </c>
      <c r="Q1376" s="119">
        <f t="shared" si="21"/>
        <v>2</v>
      </c>
      <c r="R1376" s="122" t="s">
        <v>332</v>
      </c>
      <c r="S1376" s="121" t="s">
        <v>4230</v>
      </c>
      <c r="T1376" s="122">
        <v>2</v>
      </c>
      <c r="U1376" s="122" t="s">
        <v>377</v>
      </c>
    </row>
    <row r="1377" spans="7:21" s="145" customFormat="1" hidden="1">
      <c r="G1377" s="152"/>
      <c r="N1377" s="114" t="s">
        <v>1974</v>
      </c>
      <c r="O1377" s="118">
        <v>18.600000000000001</v>
      </c>
      <c r="P1377" s="118" t="s">
        <v>30</v>
      </c>
      <c r="Q1377" s="119">
        <f t="shared" si="21"/>
        <v>2.2999999999999998</v>
      </c>
      <c r="R1377" s="122" t="s">
        <v>2079</v>
      </c>
      <c r="S1377" s="121" t="s">
        <v>4039</v>
      </c>
      <c r="T1377" s="122">
        <v>2.2999999999999998</v>
      </c>
      <c r="U1377" s="122" t="s">
        <v>466</v>
      </c>
    </row>
    <row r="1378" spans="7:21" s="145" customFormat="1" hidden="1">
      <c r="G1378" s="152"/>
      <c r="N1378" s="114" t="s">
        <v>2080</v>
      </c>
      <c r="O1378" s="118">
        <v>21.7</v>
      </c>
      <c r="P1378" s="118">
        <v>0</v>
      </c>
      <c r="Q1378" s="119">
        <f t="shared" si="21"/>
        <v>2.5</v>
      </c>
      <c r="R1378" s="122" t="s">
        <v>1778</v>
      </c>
      <c r="S1378" s="121" t="s">
        <v>4044</v>
      </c>
      <c r="T1378" s="122">
        <v>2.5</v>
      </c>
      <c r="U1378" s="122" t="s">
        <v>234</v>
      </c>
    </row>
    <row r="1379" spans="7:21" s="145" customFormat="1" hidden="1">
      <c r="G1379" s="152"/>
      <c r="N1379" s="114" t="s">
        <v>2182</v>
      </c>
      <c r="O1379" s="118">
        <v>19.3</v>
      </c>
      <c r="P1379" s="118">
        <v>0</v>
      </c>
      <c r="Q1379" s="119">
        <f t="shared" si="21"/>
        <v>2.5</v>
      </c>
      <c r="R1379" s="122" t="s">
        <v>2183</v>
      </c>
      <c r="S1379" s="121" t="s">
        <v>3828</v>
      </c>
      <c r="T1379" s="122">
        <v>2.5</v>
      </c>
      <c r="U1379" s="122" t="s">
        <v>234</v>
      </c>
    </row>
    <row r="1380" spans="7:21" s="145" customFormat="1" hidden="1">
      <c r="G1380" s="152"/>
      <c r="N1380" s="114" t="s">
        <v>2184</v>
      </c>
      <c r="O1380" s="118">
        <v>1.1000000000000001</v>
      </c>
      <c r="P1380" s="118">
        <v>10.6</v>
      </c>
      <c r="Q1380" s="119">
        <f t="shared" si="21"/>
        <v>2.8</v>
      </c>
      <c r="R1380" s="120" t="s">
        <v>147</v>
      </c>
      <c r="S1380" s="121" t="s">
        <v>4375</v>
      </c>
      <c r="T1380" s="122">
        <v>2.8</v>
      </c>
      <c r="U1380" s="122" t="s">
        <v>343</v>
      </c>
    </row>
    <row r="1381" spans="7:21" s="145" customFormat="1" hidden="1">
      <c r="G1381" s="152"/>
      <c r="N1381" s="114" t="s">
        <v>2185</v>
      </c>
      <c r="O1381" s="118">
        <v>1</v>
      </c>
      <c r="P1381" s="118">
        <v>9.1</v>
      </c>
      <c r="Q1381" s="119">
        <f t="shared" si="21"/>
        <v>2.6</v>
      </c>
      <c r="R1381" s="120" t="s">
        <v>147</v>
      </c>
      <c r="S1381" s="121" t="s">
        <v>3953</v>
      </c>
      <c r="T1381" s="122">
        <v>2.6</v>
      </c>
      <c r="U1381" s="122" t="s">
        <v>468</v>
      </c>
    </row>
    <row r="1382" spans="7:21" s="145" customFormat="1" hidden="1">
      <c r="G1382" s="152"/>
      <c r="N1382" s="114" t="s">
        <v>2186</v>
      </c>
      <c r="O1382" s="118">
        <v>2.4</v>
      </c>
      <c r="P1382" s="118">
        <v>16.399999999999999</v>
      </c>
      <c r="Q1382" s="119">
        <f t="shared" si="21"/>
        <v>2.7</v>
      </c>
      <c r="R1382" s="122" t="s">
        <v>2189</v>
      </c>
      <c r="S1382" s="121" t="s">
        <v>3962</v>
      </c>
      <c r="T1382" s="122">
        <v>2.7</v>
      </c>
      <c r="U1382" s="122" t="s">
        <v>213</v>
      </c>
    </row>
    <row r="1383" spans="7:21" s="145" customFormat="1" hidden="1">
      <c r="G1383" s="152"/>
      <c r="N1383" s="114" t="s">
        <v>2306</v>
      </c>
      <c r="O1383" s="118">
        <v>25.3</v>
      </c>
      <c r="P1383" s="118">
        <v>1.3</v>
      </c>
      <c r="Q1383" s="119">
        <f t="shared" si="21"/>
        <v>2.7</v>
      </c>
      <c r="R1383" s="122" t="s">
        <v>2307</v>
      </c>
      <c r="S1383" s="121" t="s">
        <v>3892</v>
      </c>
      <c r="T1383" s="122">
        <v>2.7</v>
      </c>
      <c r="U1383" s="122" t="s">
        <v>213</v>
      </c>
    </row>
    <row r="1384" spans="7:21" s="145" customFormat="1" hidden="1">
      <c r="G1384" s="152"/>
      <c r="N1384" s="114" t="s">
        <v>2088</v>
      </c>
      <c r="O1384" s="118">
        <v>23.8</v>
      </c>
      <c r="P1384" s="118">
        <v>9.6999999999999993</v>
      </c>
      <c r="Q1384" s="119">
        <f t="shared" si="21"/>
        <v>2.5</v>
      </c>
      <c r="R1384" s="122" t="s">
        <v>2089</v>
      </c>
      <c r="S1384" s="121" t="s">
        <v>4223</v>
      </c>
      <c r="T1384" s="122">
        <v>2.5</v>
      </c>
      <c r="U1384" s="122" t="s">
        <v>234</v>
      </c>
    </row>
    <row r="1385" spans="7:21" s="145" customFormat="1" hidden="1">
      <c r="G1385" s="152"/>
      <c r="N1385" s="114" t="s">
        <v>2090</v>
      </c>
      <c r="O1385" s="118">
        <v>1.2</v>
      </c>
      <c r="P1385" s="118">
        <v>3.1</v>
      </c>
      <c r="Q1385" s="119">
        <f t="shared" si="21"/>
        <v>2.58</v>
      </c>
      <c r="R1385" s="120" t="s">
        <v>30</v>
      </c>
      <c r="S1385" s="121" t="s">
        <v>4544</v>
      </c>
      <c r="T1385" s="122">
        <v>2.58</v>
      </c>
      <c r="U1385" s="122" t="s">
        <v>734</v>
      </c>
    </row>
    <row r="1386" spans="7:21" s="145" customFormat="1" hidden="1">
      <c r="G1386" s="152"/>
      <c r="N1386" s="114" t="s">
        <v>2091</v>
      </c>
      <c r="O1386" s="118">
        <v>1.6</v>
      </c>
      <c r="P1386" s="118">
        <v>3.7</v>
      </c>
      <c r="Q1386" s="119">
        <f t="shared" si="21"/>
        <v>2.5099999999999998</v>
      </c>
      <c r="R1386" s="120" t="s">
        <v>30</v>
      </c>
      <c r="S1386" s="121" t="s">
        <v>4041</v>
      </c>
      <c r="T1386" s="122">
        <v>2.5099999999999998</v>
      </c>
      <c r="U1386" s="122" t="s">
        <v>450</v>
      </c>
    </row>
    <row r="1387" spans="7:21" s="145" customFormat="1" hidden="1">
      <c r="G1387" s="152"/>
      <c r="N1387" s="114" t="s">
        <v>1985</v>
      </c>
      <c r="O1387" s="118">
        <v>5.7</v>
      </c>
      <c r="P1387" s="118">
        <v>13.8</v>
      </c>
      <c r="Q1387" s="119">
        <f t="shared" si="21"/>
        <v>1.76</v>
      </c>
      <c r="R1387" s="122" t="s">
        <v>1986</v>
      </c>
      <c r="S1387" s="121" t="s">
        <v>4154</v>
      </c>
      <c r="T1387" s="122">
        <v>1.76</v>
      </c>
      <c r="U1387" s="122" t="s">
        <v>1067</v>
      </c>
    </row>
    <row r="1388" spans="7:21" s="145" customFormat="1" hidden="1">
      <c r="G1388" s="152"/>
      <c r="N1388" s="114" t="s">
        <v>1987</v>
      </c>
      <c r="O1388" s="118">
        <v>0.9</v>
      </c>
      <c r="P1388" s="118">
        <v>9.3000000000000007</v>
      </c>
      <c r="Q1388" s="119">
        <f t="shared" si="21"/>
        <v>2.5</v>
      </c>
      <c r="R1388" s="120" t="s">
        <v>147</v>
      </c>
      <c r="S1388" s="121" t="s">
        <v>4558</v>
      </c>
      <c r="T1388" s="122">
        <v>2.5</v>
      </c>
      <c r="U1388" s="122" t="s">
        <v>450</v>
      </c>
    </row>
    <row r="1389" spans="7:21" s="145" customFormat="1" hidden="1">
      <c r="G1389" s="152"/>
      <c r="N1389" s="114" t="s">
        <v>1988</v>
      </c>
      <c r="O1389" s="118">
        <v>0.4</v>
      </c>
      <c r="P1389" s="118">
        <v>1.5</v>
      </c>
      <c r="Q1389" s="119">
        <f t="shared" si="21"/>
        <v>2.11</v>
      </c>
      <c r="R1389" s="120" t="s">
        <v>30</v>
      </c>
      <c r="S1389" s="121" t="s">
        <v>4464</v>
      </c>
      <c r="T1389" s="122">
        <v>2.11</v>
      </c>
      <c r="U1389" s="122" t="s">
        <v>322</v>
      </c>
    </row>
    <row r="1390" spans="7:21" s="145" customFormat="1" hidden="1">
      <c r="G1390" s="152"/>
      <c r="N1390" s="114" t="s">
        <v>1989</v>
      </c>
      <c r="O1390" s="118">
        <v>0.3</v>
      </c>
      <c r="P1390" s="118">
        <v>2.4</v>
      </c>
      <c r="Q1390" s="119">
        <f t="shared" si="21"/>
        <v>2.0699999999999998</v>
      </c>
      <c r="R1390" s="120" t="s">
        <v>30</v>
      </c>
      <c r="S1390" s="121" t="s">
        <v>4297</v>
      </c>
      <c r="T1390" s="122">
        <v>2.0699999999999998</v>
      </c>
      <c r="U1390" s="122" t="s">
        <v>141</v>
      </c>
    </row>
    <row r="1391" spans="7:21" s="145" customFormat="1" hidden="1">
      <c r="G1391" s="152"/>
      <c r="N1391" s="114" t="s">
        <v>1990</v>
      </c>
      <c r="O1391" s="118">
        <v>0.3</v>
      </c>
      <c r="P1391" s="118">
        <v>0.5</v>
      </c>
      <c r="Q1391" s="119">
        <f t="shared" si="21"/>
        <v>2.06</v>
      </c>
      <c r="R1391" s="120" t="s">
        <v>30</v>
      </c>
      <c r="S1391" s="121" t="s">
        <v>4538</v>
      </c>
      <c r="T1391" s="122">
        <v>2.06</v>
      </c>
      <c r="U1391" s="122" t="s">
        <v>141</v>
      </c>
    </row>
    <row r="1392" spans="7:21" s="145" customFormat="1" hidden="1">
      <c r="G1392" s="152"/>
      <c r="N1392" s="114" t="s">
        <v>1991</v>
      </c>
      <c r="O1392" s="118">
        <v>0.3</v>
      </c>
      <c r="P1392" s="118" t="s">
        <v>30</v>
      </c>
      <c r="Q1392" s="119">
        <f t="shared" si="21"/>
        <v>2.5099999999999998</v>
      </c>
      <c r="R1392" s="120" t="s">
        <v>30</v>
      </c>
      <c r="S1392" s="121" t="s">
        <v>4563</v>
      </c>
      <c r="T1392" s="122">
        <v>2.5099999999999998</v>
      </c>
      <c r="U1392" s="122" t="s">
        <v>1495</v>
      </c>
    </row>
    <row r="1393" spans="7:21" s="145" customFormat="1" hidden="1">
      <c r="G1393" s="152"/>
      <c r="N1393" s="114" t="s">
        <v>1992</v>
      </c>
      <c r="O1393" s="118">
        <v>0.3</v>
      </c>
      <c r="P1393" s="120" t="s">
        <v>30</v>
      </c>
      <c r="Q1393" s="119">
        <f t="shared" si="21"/>
        <v>2.0099999999999998</v>
      </c>
      <c r="R1393" s="120" t="s">
        <v>30</v>
      </c>
      <c r="S1393" s="121" t="s">
        <v>4540</v>
      </c>
      <c r="T1393" s="122">
        <v>2.0099999999999998</v>
      </c>
      <c r="U1393" s="122" t="s">
        <v>141</v>
      </c>
    </row>
    <row r="1394" spans="7:21" s="145" customFormat="1" hidden="1">
      <c r="G1394" s="152"/>
      <c r="N1394" s="114" t="s">
        <v>1993</v>
      </c>
      <c r="O1394" s="118">
        <v>16.399999999999999</v>
      </c>
      <c r="P1394" s="118">
        <v>2.2999999999999998</v>
      </c>
      <c r="Q1394" s="119">
        <f t="shared" si="21"/>
        <v>2.59</v>
      </c>
      <c r="R1394" s="122" t="s">
        <v>1994</v>
      </c>
      <c r="S1394" s="121" t="s">
        <v>3950</v>
      </c>
      <c r="T1394" s="122">
        <v>2.59</v>
      </c>
      <c r="U1394" s="122" t="s">
        <v>454</v>
      </c>
    </row>
    <row r="1395" spans="7:21" s="145" customFormat="1" hidden="1">
      <c r="G1395" s="152"/>
      <c r="N1395" s="114" t="s">
        <v>1995</v>
      </c>
      <c r="O1395" s="118">
        <v>19</v>
      </c>
      <c r="P1395" s="118">
        <v>0</v>
      </c>
      <c r="Q1395" s="119">
        <f t="shared" si="21"/>
        <v>0.7</v>
      </c>
      <c r="R1395" s="122" t="s">
        <v>1996</v>
      </c>
      <c r="S1395" s="121" t="s">
        <v>4155</v>
      </c>
      <c r="T1395" s="122">
        <v>0.7</v>
      </c>
      <c r="U1395" s="122" t="s">
        <v>254</v>
      </c>
    </row>
    <row r="1396" spans="7:21" s="145" customFormat="1" hidden="1">
      <c r="G1396" s="152"/>
      <c r="N1396" s="114" t="s">
        <v>2097</v>
      </c>
      <c r="O1396" s="118">
        <v>27.7</v>
      </c>
      <c r="P1396" s="118">
        <v>0</v>
      </c>
      <c r="Q1396" s="119">
        <f t="shared" si="21"/>
        <v>1.8</v>
      </c>
      <c r="R1396" s="122" t="s">
        <v>397</v>
      </c>
      <c r="S1396" s="121" t="s">
        <v>4146</v>
      </c>
      <c r="T1396" s="122">
        <v>1.8</v>
      </c>
      <c r="U1396" s="122" t="s">
        <v>543</v>
      </c>
    </row>
    <row r="1397" spans="7:21" s="145" customFormat="1" hidden="1">
      <c r="G1397" s="152"/>
      <c r="N1397" s="114" t="s">
        <v>2098</v>
      </c>
      <c r="O1397" s="118">
        <v>24.3</v>
      </c>
      <c r="P1397" s="118">
        <v>0</v>
      </c>
      <c r="Q1397" s="119">
        <f t="shared" si="21"/>
        <v>2.2000000000000002</v>
      </c>
      <c r="R1397" s="122" t="s">
        <v>2099</v>
      </c>
      <c r="S1397" s="121" t="s">
        <v>4474</v>
      </c>
      <c r="T1397" s="122">
        <v>2.2000000000000002</v>
      </c>
      <c r="U1397" s="122" t="s">
        <v>466</v>
      </c>
    </row>
    <row r="1398" spans="7:21" s="145" customFormat="1" hidden="1">
      <c r="G1398" s="152"/>
      <c r="N1398" s="114" t="s">
        <v>2100</v>
      </c>
      <c r="O1398" s="118">
        <v>17.5</v>
      </c>
      <c r="P1398" s="118">
        <v>0</v>
      </c>
      <c r="Q1398" s="119">
        <f t="shared" si="21"/>
        <v>2.7</v>
      </c>
      <c r="R1398" s="122" t="s">
        <v>961</v>
      </c>
      <c r="S1398" s="121" t="s">
        <v>3916</v>
      </c>
      <c r="T1398" s="122">
        <v>2.7</v>
      </c>
      <c r="U1398" s="122" t="s">
        <v>343</v>
      </c>
    </row>
    <row r="1399" spans="7:21" s="145" customFormat="1" hidden="1">
      <c r="G1399" s="152"/>
      <c r="N1399" s="114" t="s">
        <v>2002</v>
      </c>
      <c r="O1399" s="118">
        <v>14.1</v>
      </c>
      <c r="P1399" s="118">
        <v>0</v>
      </c>
      <c r="Q1399" s="119">
        <f t="shared" si="21"/>
        <v>1.3</v>
      </c>
      <c r="R1399" s="122" t="s">
        <v>240</v>
      </c>
      <c r="S1399" s="121" t="s">
        <v>4270</v>
      </c>
      <c r="T1399" s="122">
        <v>1.3</v>
      </c>
      <c r="U1399" s="122" t="s">
        <v>283</v>
      </c>
    </row>
    <row r="1400" spans="7:21" s="145" customFormat="1" hidden="1">
      <c r="G1400" s="152"/>
      <c r="N1400" s="114" t="s">
        <v>2102</v>
      </c>
      <c r="O1400" s="118">
        <v>28.5</v>
      </c>
      <c r="P1400" s="118">
        <v>0</v>
      </c>
      <c r="Q1400" s="119">
        <f t="shared" si="21"/>
        <v>1.6</v>
      </c>
      <c r="R1400" s="122" t="s">
        <v>397</v>
      </c>
      <c r="S1400" s="121" t="s">
        <v>4556</v>
      </c>
      <c r="T1400" s="122">
        <v>1.6</v>
      </c>
      <c r="U1400" s="122" t="s">
        <v>1146</v>
      </c>
    </row>
    <row r="1401" spans="7:21" s="145" customFormat="1" hidden="1">
      <c r="G1401" s="152"/>
      <c r="N1401" s="114" t="s">
        <v>2103</v>
      </c>
      <c r="O1401" s="118">
        <v>24.5</v>
      </c>
      <c r="P1401" s="118">
        <v>0</v>
      </c>
      <c r="Q1401" s="119">
        <f t="shared" si="21"/>
        <v>2.5</v>
      </c>
      <c r="R1401" s="122" t="s">
        <v>2104</v>
      </c>
      <c r="S1401" s="121" t="s">
        <v>3831</v>
      </c>
      <c r="T1401" s="122">
        <v>2.5</v>
      </c>
      <c r="U1401" s="122" t="s">
        <v>468</v>
      </c>
    </row>
    <row r="1402" spans="7:21" s="145" customFormat="1" hidden="1">
      <c r="G1402" s="152"/>
      <c r="N1402" s="114" t="s">
        <v>2009</v>
      </c>
      <c r="O1402" s="118">
        <v>17.600000000000001</v>
      </c>
      <c r="P1402" s="118">
        <v>0</v>
      </c>
      <c r="Q1402" s="119">
        <f t="shared" si="21"/>
        <v>2.5299999999999998</v>
      </c>
      <c r="R1402" s="122" t="s">
        <v>2108</v>
      </c>
      <c r="S1402" s="121" t="s">
        <v>4028</v>
      </c>
      <c r="T1402" s="122">
        <v>2.5299999999999998</v>
      </c>
      <c r="U1402" s="122" t="s">
        <v>772</v>
      </c>
    </row>
    <row r="1403" spans="7:21" s="145" customFormat="1" hidden="1">
      <c r="G1403" s="152"/>
      <c r="N1403" s="114" t="s">
        <v>1886</v>
      </c>
      <c r="O1403" s="118">
        <v>13.7</v>
      </c>
      <c r="P1403" s="118">
        <v>0</v>
      </c>
      <c r="Q1403" s="119">
        <f t="shared" si="21"/>
        <v>1.57</v>
      </c>
      <c r="R1403" s="122" t="s">
        <v>403</v>
      </c>
      <c r="S1403" s="121" t="s">
        <v>3894</v>
      </c>
      <c r="T1403" s="122">
        <v>1.57</v>
      </c>
      <c r="U1403" s="122" t="s">
        <v>1307</v>
      </c>
    </row>
    <row r="1404" spans="7:21" s="145" customFormat="1" hidden="1">
      <c r="G1404" s="152"/>
      <c r="N1404" s="114" t="s">
        <v>2010</v>
      </c>
      <c r="O1404" s="118">
        <v>16.3</v>
      </c>
      <c r="P1404" s="118">
        <v>0</v>
      </c>
      <c r="Q1404" s="119">
        <f t="shared" si="21"/>
        <v>2.35</v>
      </c>
      <c r="R1404" s="122" t="s">
        <v>1205</v>
      </c>
      <c r="S1404" s="121" t="s">
        <v>4080</v>
      </c>
      <c r="T1404" s="122">
        <v>2.35</v>
      </c>
      <c r="U1404" s="122" t="s">
        <v>497</v>
      </c>
    </row>
    <row r="1405" spans="7:21" s="145" customFormat="1" hidden="1">
      <c r="G1405" s="152"/>
      <c r="N1405" s="114" t="s">
        <v>2011</v>
      </c>
      <c r="O1405" s="118">
        <v>11.9</v>
      </c>
      <c r="P1405" s="118">
        <v>0</v>
      </c>
      <c r="Q1405" s="119">
        <f t="shared" si="21"/>
        <v>0.95</v>
      </c>
      <c r="R1405" s="122" t="s">
        <v>899</v>
      </c>
      <c r="S1405" s="121" t="s">
        <v>4156</v>
      </c>
      <c r="T1405" s="122">
        <v>0.95</v>
      </c>
      <c r="U1405" s="122" t="s">
        <v>1411</v>
      </c>
    </row>
    <row r="1406" spans="7:21" s="145" customFormat="1" hidden="1">
      <c r="G1406" s="152"/>
      <c r="N1406" s="114" t="s">
        <v>2012</v>
      </c>
      <c r="O1406" s="118">
        <v>19.600000000000001</v>
      </c>
      <c r="P1406" s="118">
        <v>0</v>
      </c>
      <c r="Q1406" s="119">
        <f t="shared" si="21"/>
        <v>1.63</v>
      </c>
      <c r="R1406" s="122" t="s">
        <v>681</v>
      </c>
      <c r="S1406" s="121" t="s">
        <v>3911</v>
      </c>
      <c r="T1406" s="122">
        <v>1.63</v>
      </c>
      <c r="U1406" s="122" t="s">
        <v>1244</v>
      </c>
    </row>
    <row r="1407" spans="7:21" s="145" customFormat="1" hidden="1">
      <c r="G1407" s="152"/>
      <c r="N1407" s="114" t="s">
        <v>2013</v>
      </c>
      <c r="O1407" s="118">
        <v>16.2</v>
      </c>
      <c r="P1407" s="118">
        <v>0</v>
      </c>
      <c r="Q1407" s="119">
        <f t="shared" si="21"/>
        <v>2.5299999999999998</v>
      </c>
      <c r="R1407" s="122" t="s">
        <v>2014</v>
      </c>
      <c r="S1407" s="121" t="s">
        <v>4399</v>
      </c>
      <c r="T1407" s="122">
        <v>2.5299999999999998</v>
      </c>
      <c r="U1407" s="122" t="s">
        <v>1626</v>
      </c>
    </row>
    <row r="1408" spans="7:21" s="145" customFormat="1" hidden="1">
      <c r="G1408" s="152"/>
      <c r="N1408" s="114" t="s">
        <v>2015</v>
      </c>
      <c r="O1408" s="118">
        <v>26.7</v>
      </c>
      <c r="P1408" s="118">
        <v>0</v>
      </c>
      <c r="Q1408" s="119">
        <f t="shared" si="21"/>
        <v>1.1000000000000001</v>
      </c>
      <c r="R1408" s="122" t="s">
        <v>2016</v>
      </c>
      <c r="S1408" s="121" t="s">
        <v>4374</v>
      </c>
      <c r="T1408" s="122">
        <v>1.1000000000000001</v>
      </c>
      <c r="U1408" s="122" t="s">
        <v>223</v>
      </c>
    </row>
    <row r="1409" spans="7:21" s="145" customFormat="1" hidden="1">
      <c r="G1409" s="152"/>
      <c r="N1409" s="114" t="s">
        <v>1894</v>
      </c>
      <c r="O1409" s="118">
        <v>22.4</v>
      </c>
      <c r="P1409" s="118">
        <v>0</v>
      </c>
      <c r="Q1409" s="119">
        <f t="shared" si="21"/>
        <v>0.8</v>
      </c>
      <c r="R1409" s="122" t="s">
        <v>1895</v>
      </c>
      <c r="S1409" s="121" t="s">
        <v>4104</v>
      </c>
      <c r="T1409" s="122">
        <v>0.8</v>
      </c>
      <c r="U1409" s="122" t="s">
        <v>332</v>
      </c>
    </row>
    <row r="1410" spans="7:21" s="145" customFormat="1" hidden="1">
      <c r="G1410" s="152"/>
      <c r="N1410" s="114" t="s">
        <v>2019</v>
      </c>
      <c r="O1410" s="118">
        <v>28.1</v>
      </c>
      <c r="P1410" s="118">
        <v>0</v>
      </c>
      <c r="Q1410" s="119">
        <f t="shared" si="21"/>
        <v>1.6</v>
      </c>
      <c r="R1410" s="122" t="s">
        <v>44</v>
      </c>
      <c r="S1410" s="121" t="s">
        <v>4422</v>
      </c>
      <c r="T1410" s="122">
        <v>1.6</v>
      </c>
      <c r="U1410" s="122" t="s">
        <v>797</v>
      </c>
    </row>
    <row r="1411" spans="7:21" s="145" customFormat="1" hidden="1">
      <c r="G1411" s="152"/>
      <c r="N1411" s="114" t="s">
        <v>2020</v>
      </c>
      <c r="O1411" s="118">
        <v>24.7</v>
      </c>
      <c r="P1411" s="118">
        <v>0</v>
      </c>
      <c r="Q1411" s="119">
        <f t="shared" si="21"/>
        <v>1.7</v>
      </c>
      <c r="R1411" s="122" t="s">
        <v>2021</v>
      </c>
      <c r="S1411" s="121" t="s">
        <v>4157</v>
      </c>
      <c r="T1411" s="122">
        <v>1.7</v>
      </c>
      <c r="U1411" s="122" t="s">
        <v>543</v>
      </c>
    </row>
    <row r="1412" spans="7:21" s="145" customFormat="1" hidden="1">
      <c r="G1412" s="152"/>
      <c r="N1412" s="114" t="s">
        <v>1903</v>
      </c>
      <c r="O1412" s="118">
        <v>20.5</v>
      </c>
      <c r="P1412" s="118">
        <v>0</v>
      </c>
      <c r="Q1412" s="119">
        <f t="shared" ref="Q1412:Q1475" si="22">SUM(T1412:U1412)</f>
        <v>2.1</v>
      </c>
      <c r="R1412" s="122" t="s">
        <v>659</v>
      </c>
      <c r="S1412" s="121" t="s">
        <v>3809</v>
      </c>
      <c r="T1412" s="122">
        <v>2.1</v>
      </c>
      <c r="U1412" s="122" t="s">
        <v>466</v>
      </c>
    </row>
    <row r="1413" spans="7:21" s="145" customFormat="1" hidden="1">
      <c r="G1413" s="152"/>
      <c r="N1413" s="114" t="s">
        <v>2025</v>
      </c>
      <c r="O1413" s="118">
        <v>17.7</v>
      </c>
      <c r="P1413" s="118">
        <v>0</v>
      </c>
      <c r="Q1413" s="119">
        <f t="shared" si="22"/>
        <v>1.8</v>
      </c>
      <c r="R1413" s="122" t="s">
        <v>551</v>
      </c>
      <c r="S1413" s="121" t="s">
        <v>4418</v>
      </c>
      <c r="T1413" s="122">
        <v>1.8</v>
      </c>
      <c r="U1413" s="122" t="s">
        <v>377</v>
      </c>
    </row>
    <row r="1414" spans="7:21" s="145" customFormat="1" hidden="1">
      <c r="G1414" s="152"/>
      <c r="N1414" s="114" t="s">
        <v>2026</v>
      </c>
      <c r="O1414" s="118">
        <v>18.3</v>
      </c>
      <c r="P1414" s="118">
        <v>0</v>
      </c>
      <c r="Q1414" s="119">
        <f t="shared" si="22"/>
        <v>2.5</v>
      </c>
      <c r="R1414" s="122" t="s">
        <v>258</v>
      </c>
      <c r="S1414" s="121" t="s">
        <v>4299</v>
      </c>
      <c r="T1414" s="122">
        <v>2.5</v>
      </c>
      <c r="U1414" s="122" t="s">
        <v>213</v>
      </c>
    </row>
    <row r="1415" spans="7:21" s="145" customFormat="1" hidden="1">
      <c r="G1415" s="152"/>
      <c r="N1415" s="114" t="s">
        <v>2027</v>
      </c>
      <c r="O1415" s="118">
        <v>15.9</v>
      </c>
      <c r="P1415" s="118">
        <v>0</v>
      </c>
      <c r="Q1415" s="119">
        <f t="shared" si="22"/>
        <v>2.4</v>
      </c>
      <c r="R1415" s="122" t="s">
        <v>347</v>
      </c>
      <c r="S1415" s="121" t="s">
        <v>3963</v>
      </c>
      <c r="T1415" s="122">
        <v>2.4</v>
      </c>
      <c r="U1415" s="122" t="s">
        <v>468</v>
      </c>
    </row>
    <row r="1416" spans="7:21" s="145" customFormat="1" hidden="1">
      <c r="G1416" s="152"/>
      <c r="N1416" s="114" t="s">
        <v>2028</v>
      </c>
      <c r="O1416" s="118">
        <v>24.8</v>
      </c>
      <c r="P1416" s="118">
        <v>0</v>
      </c>
      <c r="Q1416" s="119">
        <f t="shared" si="22"/>
        <v>2</v>
      </c>
      <c r="R1416" s="122" t="s">
        <v>1589</v>
      </c>
      <c r="S1416" s="121" t="s">
        <v>4227</v>
      </c>
      <c r="T1416" s="122">
        <v>2</v>
      </c>
      <c r="U1416" s="122" t="s">
        <v>728</v>
      </c>
    </row>
    <row r="1417" spans="7:21" s="145" customFormat="1" hidden="1">
      <c r="G1417" s="152"/>
      <c r="N1417" s="114" t="s">
        <v>2126</v>
      </c>
      <c r="O1417" s="118">
        <v>18.600000000000001</v>
      </c>
      <c r="P1417" s="118">
        <v>0</v>
      </c>
      <c r="Q1417" s="119">
        <f t="shared" si="22"/>
        <v>1.51</v>
      </c>
      <c r="R1417" s="122" t="s">
        <v>347</v>
      </c>
      <c r="S1417" s="121" t="s">
        <v>3949</v>
      </c>
      <c r="T1417" s="122">
        <v>1.51</v>
      </c>
      <c r="U1417" s="122" t="s">
        <v>1307</v>
      </c>
    </row>
    <row r="1418" spans="7:21" s="145" customFormat="1" hidden="1">
      <c r="G1418" s="152"/>
      <c r="N1418" s="114" t="s">
        <v>2241</v>
      </c>
      <c r="O1418" s="118">
        <v>15.4</v>
      </c>
      <c r="P1418" s="118">
        <v>0</v>
      </c>
      <c r="Q1418" s="119">
        <f t="shared" si="22"/>
        <v>2.2400000000000002</v>
      </c>
      <c r="R1418" s="122" t="s">
        <v>2242</v>
      </c>
      <c r="S1418" s="121" t="s">
        <v>4158</v>
      </c>
      <c r="T1418" s="122">
        <v>2.2400000000000002</v>
      </c>
      <c r="U1418" s="122" t="s">
        <v>459</v>
      </c>
    </row>
    <row r="1419" spans="7:21" s="145" customFormat="1" hidden="1">
      <c r="G1419" s="152"/>
      <c r="N1419" s="114" t="s">
        <v>2243</v>
      </c>
      <c r="O1419" s="118">
        <v>13.3</v>
      </c>
      <c r="P1419" s="118">
        <v>0</v>
      </c>
      <c r="Q1419" s="119">
        <f t="shared" si="22"/>
        <v>2.23</v>
      </c>
      <c r="R1419" s="122" t="s">
        <v>2244</v>
      </c>
      <c r="S1419" s="121" t="s">
        <v>4159</v>
      </c>
      <c r="T1419" s="122">
        <v>2.23</v>
      </c>
      <c r="U1419" s="122" t="s">
        <v>774</v>
      </c>
    </row>
    <row r="1420" spans="7:21" s="145" customFormat="1" hidden="1">
      <c r="G1420" s="152"/>
      <c r="N1420" s="114" t="s">
        <v>2245</v>
      </c>
      <c r="O1420" s="118">
        <v>6.5</v>
      </c>
      <c r="P1420" s="118">
        <v>0</v>
      </c>
      <c r="Q1420" s="119">
        <f t="shared" si="22"/>
        <v>2.11</v>
      </c>
      <c r="R1420" s="120" t="s">
        <v>147</v>
      </c>
      <c r="S1420" s="121" t="s">
        <v>4160</v>
      </c>
      <c r="T1420" s="122">
        <v>2.11</v>
      </c>
      <c r="U1420" s="122" t="s">
        <v>1418</v>
      </c>
    </row>
    <row r="1421" spans="7:21" s="145" customFormat="1" hidden="1">
      <c r="G1421" s="152"/>
      <c r="N1421" s="114" t="s">
        <v>2246</v>
      </c>
      <c r="O1421" s="118">
        <v>20.2</v>
      </c>
      <c r="P1421" s="118">
        <v>0</v>
      </c>
      <c r="Q1421" s="119">
        <f t="shared" si="22"/>
        <v>1.96</v>
      </c>
      <c r="R1421" s="122" t="s">
        <v>2247</v>
      </c>
      <c r="S1421" s="121" t="s">
        <v>4230</v>
      </c>
      <c r="T1421" s="122">
        <v>1.96</v>
      </c>
      <c r="U1421" s="122" t="s">
        <v>4019</v>
      </c>
    </row>
    <row r="1422" spans="7:21" s="145" customFormat="1" hidden="1">
      <c r="G1422" s="152"/>
      <c r="N1422" s="114" t="s">
        <v>2249</v>
      </c>
      <c r="O1422" s="118">
        <v>20</v>
      </c>
      <c r="P1422" s="118">
        <v>0</v>
      </c>
      <c r="Q1422" s="119">
        <f t="shared" si="22"/>
        <v>2.1</v>
      </c>
      <c r="R1422" s="120" t="s">
        <v>147</v>
      </c>
      <c r="S1422" s="121" t="s">
        <v>4277</v>
      </c>
      <c r="T1422" s="122">
        <v>2.1</v>
      </c>
      <c r="U1422" s="122" t="s">
        <v>1418</v>
      </c>
    </row>
    <row r="1423" spans="7:21" s="145" customFormat="1" hidden="1">
      <c r="G1423" s="152"/>
      <c r="N1423" s="114" t="s">
        <v>2139</v>
      </c>
      <c r="O1423" s="118">
        <v>28.3</v>
      </c>
      <c r="P1423" s="118">
        <v>0</v>
      </c>
      <c r="Q1423" s="119">
        <f t="shared" si="22"/>
        <v>2.4</v>
      </c>
      <c r="R1423" s="122" t="s">
        <v>44</v>
      </c>
      <c r="S1423" s="121" t="s">
        <v>4161</v>
      </c>
      <c r="T1423" s="122">
        <v>2.4</v>
      </c>
      <c r="U1423" s="122" t="s">
        <v>503</v>
      </c>
    </row>
    <row r="1424" spans="7:21" s="145" customFormat="1" hidden="1">
      <c r="G1424" s="152"/>
      <c r="N1424" s="114" t="s">
        <v>2140</v>
      </c>
      <c r="O1424" s="118">
        <v>23.8</v>
      </c>
      <c r="P1424" s="118">
        <v>0</v>
      </c>
      <c r="Q1424" s="119">
        <f t="shared" si="22"/>
        <v>2.1800000000000002</v>
      </c>
      <c r="R1424" s="122" t="s">
        <v>578</v>
      </c>
      <c r="S1424" s="121" t="s">
        <v>4229</v>
      </c>
      <c r="T1424" s="122">
        <v>2.1800000000000002</v>
      </c>
      <c r="U1424" s="122" t="s">
        <v>1615</v>
      </c>
    </row>
    <row r="1425" spans="7:21" s="145" customFormat="1" hidden="1">
      <c r="G1425" s="152"/>
      <c r="N1425" s="114" t="s">
        <v>2141</v>
      </c>
      <c r="O1425" s="118">
        <v>30.8</v>
      </c>
      <c r="P1425" s="118">
        <v>0</v>
      </c>
      <c r="Q1425" s="119">
        <f t="shared" si="22"/>
        <v>2.14</v>
      </c>
      <c r="R1425" s="122" t="s">
        <v>532</v>
      </c>
      <c r="S1425" s="121" t="s">
        <v>4033</v>
      </c>
      <c r="T1425" s="122">
        <v>2.14</v>
      </c>
      <c r="U1425" s="122" t="s">
        <v>719</v>
      </c>
    </row>
    <row r="1426" spans="7:21" s="145" customFormat="1" hidden="1">
      <c r="G1426" s="152"/>
      <c r="N1426" s="114" t="s">
        <v>2041</v>
      </c>
      <c r="O1426" s="118">
        <v>29.7</v>
      </c>
      <c r="P1426" s="118">
        <v>0</v>
      </c>
      <c r="Q1426" s="119">
        <f t="shared" si="22"/>
        <v>1.77</v>
      </c>
      <c r="R1426" s="122" t="s">
        <v>221</v>
      </c>
      <c r="S1426" s="121" t="s">
        <v>4146</v>
      </c>
      <c r="T1426" s="122">
        <v>1.77</v>
      </c>
      <c r="U1426" s="122" t="s">
        <v>1172</v>
      </c>
    </row>
    <row r="1427" spans="7:21" s="145" customFormat="1" hidden="1">
      <c r="G1427" s="152"/>
      <c r="N1427" s="114" t="s">
        <v>2042</v>
      </c>
      <c r="O1427" s="118">
        <v>29.2</v>
      </c>
      <c r="P1427" s="118">
        <v>0</v>
      </c>
      <c r="Q1427" s="119">
        <f t="shared" si="22"/>
        <v>1.98</v>
      </c>
      <c r="R1427" s="122" t="s">
        <v>553</v>
      </c>
      <c r="S1427" s="121" t="s">
        <v>3738</v>
      </c>
      <c r="T1427" s="122">
        <v>1.98</v>
      </c>
      <c r="U1427" s="122" t="s">
        <v>2603</v>
      </c>
    </row>
    <row r="1428" spans="7:21" s="145" customFormat="1" hidden="1">
      <c r="G1428" s="152"/>
      <c r="N1428" s="114" t="s">
        <v>2043</v>
      </c>
      <c r="O1428" s="118">
        <v>28</v>
      </c>
      <c r="P1428" s="118">
        <v>0</v>
      </c>
      <c r="Q1428" s="119">
        <f t="shared" si="22"/>
        <v>2.2200000000000002</v>
      </c>
      <c r="R1428" s="122" t="s">
        <v>2044</v>
      </c>
      <c r="S1428" s="121" t="s">
        <v>4156</v>
      </c>
      <c r="T1428" s="122">
        <v>2.2200000000000002</v>
      </c>
      <c r="U1428" s="122" t="s">
        <v>234</v>
      </c>
    </row>
    <row r="1429" spans="7:21" s="145" customFormat="1" hidden="1">
      <c r="G1429" s="152"/>
      <c r="N1429" s="114" t="s">
        <v>2045</v>
      </c>
      <c r="O1429" s="118">
        <v>27.3</v>
      </c>
      <c r="P1429" s="118">
        <v>0</v>
      </c>
      <c r="Q1429" s="119">
        <f t="shared" si="22"/>
        <v>2.14</v>
      </c>
      <c r="R1429" s="122" t="s">
        <v>129</v>
      </c>
      <c r="S1429" s="121" t="s">
        <v>4151</v>
      </c>
      <c r="T1429" s="122">
        <v>2.14</v>
      </c>
      <c r="U1429" s="122" t="s">
        <v>737</v>
      </c>
    </row>
    <row r="1430" spans="7:21" s="145" customFormat="1" hidden="1">
      <c r="G1430" s="152"/>
      <c r="N1430" s="114" t="s">
        <v>2046</v>
      </c>
      <c r="O1430" s="118">
        <v>25.6</v>
      </c>
      <c r="P1430" s="118">
        <v>0</v>
      </c>
      <c r="Q1430" s="119">
        <f t="shared" si="22"/>
        <v>1.46</v>
      </c>
      <c r="R1430" s="122" t="s">
        <v>324</v>
      </c>
      <c r="S1430" s="121" t="s">
        <v>3809</v>
      </c>
      <c r="T1430" s="122">
        <v>1.46</v>
      </c>
      <c r="U1430" s="122" t="s">
        <v>1415</v>
      </c>
    </row>
    <row r="1431" spans="7:21" s="145" customFormat="1" hidden="1">
      <c r="G1431" s="152"/>
      <c r="N1431" s="114" t="s">
        <v>2047</v>
      </c>
      <c r="O1431" s="118">
        <v>29.4</v>
      </c>
      <c r="P1431" s="118">
        <v>0</v>
      </c>
      <c r="Q1431" s="119">
        <f t="shared" si="22"/>
        <v>2.37</v>
      </c>
      <c r="R1431" s="122" t="s">
        <v>422</v>
      </c>
      <c r="S1431" s="121" t="s">
        <v>3945</v>
      </c>
      <c r="T1431" s="122">
        <v>2.37</v>
      </c>
      <c r="U1431" s="122" t="s">
        <v>499</v>
      </c>
    </row>
    <row r="1432" spans="7:21" s="145" customFormat="1" hidden="1">
      <c r="G1432" s="152"/>
      <c r="N1432" s="114" t="s">
        <v>2150</v>
      </c>
      <c r="O1432" s="118">
        <v>28.1</v>
      </c>
      <c r="P1432" s="118">
        <v>0</v>
      </c>
      <c r="Q1432" s="119">
        <f t="shared" si="22"/>
        <v>0.95</v>
      </c>
      <c r="R1432" s="122" t="s">
        <v>74</v>
      </c>
      <c r="S1432" s="121" t="s">
        <v>4200</v>
      </c>
      <c r="T1432" s="122">
        <v>0.95</v>
      </c>
      <c r="U1432" s="122" t="s">
        <v>3048</v>
      </c>
    </row>
    <row r="1433" spans="7:21" s="145" customFormat="1" hidden="1">
      <c r="G1433" s="152"/>
      <c r="N1433" s="114" t="s">
        <v>2151</v>
      </c>
      <c r="O1433" s="118">
        <v>20.5</v>
      </c>
      <c r="P1433" s="118">
        <v>0</v>
      </c>
      <c r="Q1433" s="119">
        <f t="shared" si="22"/>
        <v>1.6</v>
      </c>
      <c r="R1433" s="122" t="s">
        <v>556</v>
      </c>
      <c r="S1433" s="121" t="s">
        <v>22</v>
      </c>
      <c r="T1433" s="122">
        <v>1.6</v>
      </c>
      <c r="U1433" s="122" t="s">
        <v>543</v>
      </c>
    </row>
    <row r="1434" spans="7:21" s="145" customFormat="1" hidden="1">
      <c r="G1434" s="152"/>
      <c r="N1434" s="114" t="s">
        <v>2053</v>
      </c>
      <c r="O1434" s="118">
        <v>31.3</v>
      </c>
      <c r="P1434" s="118">
        <v>0</v>
      </c>
      <c r="Q1434" s="119">
        <f t="shared" si="22"/>
        <v>1.8</v>
      </c>
      <c r="R1434" s="122" t="s">
        <v>666</v>
      </c>
      <c r="S1434" s="121" t="s">
        <v>3730</v>
      </c>
      <c r="T1434" s="122">
        <v>1.8</v>
      </c>
      <c r="U1434" s="122" t="s">
        <v>141</v>
      </c>
    </row>
    <row r="1435" spans="7:21" s="145" customFormat="1" hidden="1">
      <c r="G1435" s="152"/>
      <c r="N1435" s="114" t="s">
        <v>2054</v>
      </c>
      <c r="O1435" s="118">
        <v>29.8</v>
      </c>
      <c r="P1435" s="118">
        <v>0</v>
      </c>
      <c r="Q1435" s="119">
        <f t="shared" si="22"/>
        <v>1.8</v>
      </c>
      <c r="R1435" s="122" t="s">
        <v>315</v>
      </c>
      <c r="S1435" s="121" t="s">
        <v>4299</v>
      </c>
      <c r="T1435" s="122">
        <v>1.8</v>
      </c>
      <c r="U1435" s="122" t="s">
        <v>141</v>
      </c>
    </row>
    <row r="1436" spans="7:21" s="145" customFormat="1" hidden="1">
      <c r="G1436" s="152"/>
      <c r="N1436" s="114" t="s">
        <v>2266</v>
      </c>
      <c r="O1436" s="118">
        <v>28.1</v>
      </c>
      <c r="P1436" s="118">
        <v>0</v>
      </c>
      <c r="Q1436" s="119">
        <f t="shared" si="22"/>
        <v>2</v>
      </c>
      <c r="R1436" s="122" t="s">
        <v>2267</v>
      </c>
      <c r="S1436" s="121" t="s">
        <v>4391</v>
      </c>
      <c r="T1436" s="122">
        <v>2</v>
      </c>
      <c r="U1436" s="122" t="s">
        <v>466</v>
      </c>
    </row>
    <row r="1437" spans="7:21" s="145" customFormat="1" hidden="1">
      <c r="G1437" s="152"/>
      <c r="N1437" s="114" t="s">
        <v>2268</v>
      </c>
      <c r="O1437" s="118">
        <v>29.7</v>
      </c>
      <c r="P1437" s="118">
        <v>0</v>
      </c>
      <c r="Q1437" s="119">
        <f t="shared" si="22"/>
        <v>1.7</v>
      </c>
      <c r="R1437" s="122" t="s">
        <v>530</v>
      </c>
      <c r="S1437" s="121" t="s">
        <v>3937</v>
      </c>
      <c r="T1437" s="122">
        <v>1.7</v>
      </c>
      <c r="U1437" s="122" t="s">
        <v>377</v>
      </c>
    </row>
    <row r="1438" spans="7:21" s="145" customFormat="1" hidden="1">
      <c r="G1438" s="152"/>
      <c r="N1438" s="114" t="s">
        <v>2152</v>
      </c>
      <c r="O1438" s="118">
        <v>29.2</v>
      </c>
      <c r="P1438" s="118">
        <v>0</v>
      </c>
      <c r="Q1438" s="119">
        <f t="shared" si="22"/>
        <v>2.5</v>
      </c>
      <c r="R1438" s="122" t="s">
        <v>604</v>
      </c>
      <c r="S1438" s="121" t="s">
        <v>4422</v>
      </c>
      <c r="T1438" s="122">
        <v>2.5</v>
      </c>
      <c r="U1438" s="122" t="s">
        <v>343</v>
      </c>
    </row>
    <row r="1439" spans="7:21" s="145" customFormat="1" hidden="1">
      <c r="G1439" s="152"/>
      <c r="N1439" s="114" t="s">
        <v>2153</v>
      </c>
      <c r="O1439" s="118">
        <v>26.5</v>
      </c>
      <c r="P1439" s="118">
        <v>0</v>
      </c>
      <c r="Q1439" s="119">
        <f t="shared" si="22"/>
        <v>2.4</v>
      </c>
      <c r="R1439" s="122" t="s">
        <v>2154</v>
      </c>
      <c r="S1439" s="121" t="s">
        <v>4162</v>
      </c>
      <c r="T1439" s="122">
        <v>2.4</v>
      </c>
      <c r="U1439" s="122" t="s">
        <v>213</v>
      </c>
    </row>
    <row r="1440" spans="7:21" s="145" customFormat="1" hidden="1">
      <c r="G1440" s="152"/>
      <c r="N1440" s="114" t="s">
        <v>2062</v>
      </c>
      <c r="O1440" s="118">
        <v>21.5</v>
      </c>
      <c r="P1440" s="118">
        <v>0</v>
      </c>
      <c r="Q1440" s="119">
        <f t="shared" si="22"/>
        <v>2.4</v>
      </c>
      <c r="R1440" s="122" t="s">
        <v>805</v>
      </c>
      <c r="S1440" s="121" t="s">
        <v>3732</v>
      </c>
      <c r="T1440" s="122">
        <v>2.4</v>
      </c>
      <c r="U1440" s="122" t="s">
        <v>213</v>
      </c>
    </row>
    <row r="1441" spans="7:21" s="145" customFormat="1" hidden="1">
      <c r="G1441" s="152"/>
      <c r="N1441" s="114" t="s">
        <v>2063</v>
      </c>
      <c r="O1441" s="118">
        <v>17.8</v>
      </c>
      <c r="P1441" s="118">
        <v>0</v>
      </c>
      <c r="Q1441" s="119">
        <f t="shared" si="22"/>
        <v>2.4</v>
      </c>
      <c r="R1441" s="122" t="s">
        <v>514</v>
      </c>
      <c r="S1441" s="121" t="s">
        <v>3932</v>
      </c>
      <c r="T1441" s="122">
        <v>2.4</v>
      </c>
      <c r="U1441" s="122" t="s">
        <v>213</v>
      </c>
    </row>
    <row r="1442" spans="7:21" s="145" customFormat="1" hidden="1">
      <c r="G1442" s="152"/>
      <c r="N1442" s="114" t="s">
        <v>2064</v>
      </c>
      <c r="O1442" s="118">
        <v>32.4</v>
      </c>
      <c r="P1442" s="118">
        <v>0</v>
      </c>
      <c r="Q1442" s="119">
        <f t="shared" si="22"/>
        <v>2.52</v>
      </c>
      <c r="R1442" s="122" t="s">
        <v>315</v>
      </c>
      <c r="S1442" s="121" t="s">
        <v>4299</v>
      </c>
      <c r="T1442" s="122">
        <v>2.52</v>
      </c>
      <c r="U1442" s="122" t="s">
        <v>2803</v>
      </c>
    </row>
    <row r="1443" spans="7:21" s="145" customFormat="1" hidden="1">
      <c r="G1443" s="152"/>
      <c r="N1443" s="114" t="s">
        <v>2065</v>
      </c>
      <c r="O1443" s="118">
        <v>27.5</v>
      </c>
      <c r="P1443" s="118">
        <v>0</v>
      </c>
      <c r="Q1443" s="119">
        <f t="shared" si="22"/>
        <v>2.04</v>
      </c>
      <c r="R1443" s="122" t="s">
        <v>1305</v>
      </c>
      <c r="S1443" s="121" t="s">
        <v>4065</v>
      </c>
      <c r="T1443" s="122">
        <v>2.04</v>
      </c>
      <c r="U1443" s="122" t="s">
        <v>1383</v>
      </c>
    </row>
    <row r="1444" spans="7:21" s="145" customFormat="1" hidden="1">
      <c r="G1444" s="152"/>
      <c r="N1444" s="114" t="s">
        <v>2066</v>
      </c>
      <c r="O1444" s="118">
        <v>22.5</v>
      </c>
      <c r="P1444" s="118">
        <v>0</v>
      </c>
      <c r="Q1444" s="119">
        <f t="shared" si="22"/>
        <v>2.0299999999999998</v>
      </c>
      <c r="R1444" s="122" t="s">
        <v>2154</v>
      </c>
      <c r="S1444" s="121" t="s">
        <v>4233</v>
      </c>
      <c r="T1444" s="122">
        <v>2.0299999999999998</v>
      </c>
      <c r="U1444" s="122" t="s">
        <v>1383</v>
      </c>
    </row>
    <row r="1445" spans="7:21" s="145" customFormat="1" hidden="1">
      <c r="G1445" s="152"/>
      <c r="N1445" s="114" t="s">
        <v>2067</v>
      </c>
      <c r="O1445" s="118">
        <v>18.8</v>
      </c>
      <c r="P1445" s="118">
        <v>0</v>
      </c>
      <c r="Q1445" s="119">
        <f t="shared" si="22"/>
        <v>1.94</v>
      </c>
      <c r="R1445" s="122" t="s">
        <v>240</v>
      </c>
      <c r="S1445" s="121" t="s">
        <v>3908</v>
      </c>
      <c r="T1445" s="122">
        <v>1.94</v>
      </c>
      <c r="U1445" s="122" t="s">
        <v>873</v>
      </c>
    </row>
    <row r="1446" spans="7:21" s="145" customFormat="1" hidden="1">
      <c r="G1446" s="152"/>
      <c r="N1446" s="114" t="s">
        <v>1957</v>
      </c>
      <c r="O1446" s="118">
        <v>17.600000000000001</v>
      </c>
      <c r="P1446" s="118">
        <v>0</v>
      </c>
      <c r="Q1446" s="119">
        <f t="shared" si="22"/>
        <v>1.2</v>
      </c>
      <c r="R1446" s="122" t="s">
        <v>2021</v>
      </c>
      <c r="S1446" s="121" t="s">
        <v>4223</v>
      </c>
      <c r="T1446" s="122">
        <v>1.2</v>
      </c>
      <c r="U1446" s="122" t="s">
        <v>2995</v>
      </c>
    </row>
    <row r="1447" spans="7:21" s="145" customFormat="1" hidden="1">
      <c r="G1447" s="152"/>
      <c r="N1447" s="114" t="s">
        <v>2069</v>
      </c>
      <c r="O1447" s="118">
        <v>13.7</v>
      </c>
      <c r="P1447" s="118">
        <v>0</v>
      </c>
      <c r="Q1447" s="119">
        <f t="shared" si="22"/>
        <v>2.15</v>
      </c>
      <c r="R1447" s="122" t="s">
        <v>274</v>
      </c>
      <c r="S1447" s="121" t="s">
        <v>3944</v>
      </c>
      <c r="T1447" s="122">
        <v>2.15</v>
      </c>
      <c r="U1447" s="122" t="s">
        <v>497</v>
      </c>
    </row>
    <row r="1448" spans="7:21" s="145" customFormat="1" hidden="1">
      <c r="G1448" s="152"/>
      <c r="N1448" s="114" t="s">
        <v>2070</v>
      </c>
      <c r="O1448" s="118">
        <v>34.4</v>
      </c>
      <c r="P1448" s="118">
        <v>0</v>
      </c>
      <c r="Q1448" s="119">
        <f t="shared" si="22"/>
        <v>1.72</v>
      </c>
      <c r="R1448" s="122" t="s">
        <v>2071</v>
      </c>
      <c r="S1448" s="121" t="s">
        <v>4423</v>
      </c>
      <c r="T1448" s="122">
        <v>1.72</v>
      </c>
      <c r="U1448" s="122" t="s">
        <v>141</v>
      </c>
    </row>
    <row r="1449" spans="7:21" s="145" customFormat="1" hidden="1">
      <c r="G1449" s="152"/>
      <c r="N1449" s="114" t="s">
        <v>2072</v>
      </c>
      <c r="O1449" s="118">
        <v>29.1</v>
      </c>
      <c r="P1449" s="118">
        <v>0</v>
      </c>
      <c r="Q1449" s="119">
        <f t="shared" si="22"/>
        <v>1.39</v>
      </c>
      <c r="R1449" s="122" t="s">
        <v>1305</v>
      </c>
      <c r="S1449" s="121" t="s">
        <v>4104</v>
      </c>
      <c r="T1449" s="122">
        <v>1.39</v>
      </c>
      <c r="U1449" s="122" t="s">
        <v>1067</v>
      </c>
    </row>
    <row r="1450" spans="7:21" s="145" customFormat="1" hidden="1">
      <c r="G1450" s="152"/>
      <c r="N1450" s="114" t="s">
        <v>1966</v>
      </c>
      <c r="O1450" s="118">
        <v>22.4</v>
      </c>
      <c r="P1450" s="118">
        <v>0</v>
      </c>
      <c r="Q1450" s="119">
        <f t="shared" si="22"/>
        <v>1.8</v>
      </c>
      <c r="R1450" s="122" t="s">
        <v>1278</v>
      </c>
      <c r="S1450" s="121" t="s">
        <v>4080</v>
      </c>
      <c r="T1450" s="122">
        <v>1.8</v>
      </c>
      <c r="U1450" s="122" t="s">
        <v>728</v>
      </c>
    </row>
    <row r="1451" spans="7:21" s="145" customFormat="1" hidden="1">
      <c r="G1451" s="152"/>
      <c r="N1451" s="114" t="s">
        <v>2074</v>
      </c>
      <c r="O1451" s="118">
        <v>19.3</v>
      </c>
      <c r="P1451" s="118">
        <v>0</v>
      </c>
      <c r="Q1451" s="119">
        <f t="shared" si="22"/>
        <v>2.2000000000000002</v>
      </c>
      <c r="R1451" s="122" t="s">
        <v>532</v>
      </c>
      <c r="S1451" s="121" t="s">
        <v>4276</v>
      </c>
      <c r="T1451" s="122">
        <v>2.2000000000000002</v>
      </c>
      <c r="U1451" s="122" t="s">
        <v>468</v>
      </c>
    </row>
    <row r="1452" spans="7:21" s="145" customFormat="1" hidden="1">
      <c r="G1452" s="152"/>
      <c r="N1452" s="114" t="s">
        <v>2075</v>
      </c>
      <c r="O1452" s="118">
        <v>16.899999999999999</v>
      </c>
      <c r="P1452" s="118">
        <v>0</v>
      </c>
      <c r="Q1452" s="119">
        <f t="shared" si="22"/>
        <v>1.2</v>
      </c>
      <c r="R1452" s="122" t="s">
        <v>2076</v>
      </c>
      <c r="S1452" s="121" t="s">
        <v>4401</v>
      </c>
      <c r="T1452" s="122">
        <v>1.2</v>
      </c>
      <c r="U1452" s="122" t="s">
        <v>661</v>
      </c>
    </row>
    <row r="1453" spans="7:21" s="145" customFormat="1" hidden="1">
      <c r="G1453" s="152"/>
      <c r="N1453" s="114" t="s">
        <v>2077</v>
      </c>
      <c r="O1453" s="118">
        <v>13</v>
      </c>
      <c r="P1453" s="118">
        <v>0</v>
      </c>
      <c r="Q1453" s="119">
        <f t="shared" si="22"/>
        <v>2.0099999999999998</v>
      </c>
      <c r="R1453" s="122" t="s">
        <v>1450</v>
      </c>
      <c r="S1453" s="121" t="s">
        <v>4146</v>
      </c>
      <c r="T1453" s="122">
        <v>2.0099999999999998</v>
      </c>
      <c r="U1453" s="122" t="s">
        <v>737</v>
      </c>
    </row>
    <row r="1454" spans="7:21" s="145" customFormat="1" hidden="1">
      <c r="G1454" s="152"/>
      <c r="N1454" s="114" t="s">
        <v>2078</v>
      </c>
      <c r="O1454" s="118">
        <v>28.2</v>
      </c>
      <c r="P1454" s="118">
        <v>0</v>
      </c>
      <c r="Q1454" s="119">
        <f t="shared" si="22"/>
        <v>1.26</v>
      </c>
      <c r="R1454" s="122" t="s">
        <v>604</v>
      </c>
      <c r="S1454" s="121" t="s">
        <v>3933</v>
      </c>
      <c r="T1454" s="122">
        <v>1.26</v>
      </c>
      <c r="U1454" s="122" t="s">
        <v>2898</v>
      </c>
    </row>
    <row r="1455" spans="7:21" s="145" customFormat="1" hidden="1">
      <c r="G1455" s="152"/>
      <c r="N1455" s="114" t="s">
        <v>2302</v>
      </c>
      <c r="O1455" s="118">
        <v>25.3</v>
      </c>
      <c r="P1455" s="118">
        <v>0</v>
      </c>
      <c r="Q1455" s="119">
        <f t="shared" si="22"/>
        <v>1.64</v>
      </c>
      <c r="R1455" s="122" t="s">
        <v>2303</v>
      </c>
      <c r="S1455" s="121" t="s">
        <v>4319</v>
      </c>
      <c r="T1455" s="122">
        <v>1.64</v>
      </c>
      <c r="U1455" s="122" t="s">
        <v>3159</v>
      </c>
    </row>
    <row r="1456" spans="7:21" s="145" customFormat="1" hidden="1">
      <c r="G1456" s="152"/>
      <c r="N1456" s="114" t="s">
        <v>2304</v>
      </c>
      <c r="O1456" s="118">
        <v>18.7</v>
      </c>
      <c r="P1456" s="118">
        <v>0</v>
      </c>
      <c r="Q1456" s="119">
        <f t="shared" si="22"/>
        <v>1.62</v>
      </c>
      <c r="R1456" s="122" t="s">
        <v>34</v>
      </c>
      <c r="S1456" s="121" t="s">
        <v>3939</v>
      </c>
      <c r="T1456" s="122">
        <v>1.62</v>
      </c>
      <c r="U1456" s="122" t="s">
        <v>2852</v>
      </c>
    </row>
    <row r="1457" spans="7:21" s="145" customFormat="1" hidden="1">
      <c r="G1457" s="152"/>
      <c r="N1457" s="114" t="s">
        <v>2188</v>
      </c>
      <c r="O1457" s="118">
        <v>19.100000000000001</v>
      </c>
      <c r="P1457" s="118">
        <v>0</v>
      </c>
      <c r="Q1457" s="119">
        <f t="shared" si="22"/>
        <v>1.92</v>
      </c>
      <c r="R1457" s="122" t="s">
        <v>32</v>
      </c>
      <c r="S1457" s="121" t="s">
        <v>4025</v>
      </c>
      <c r="T1457" s="122">
        <v>1.92</v>
      </c>
      <c r="U1457" s="122" t="s">
        <v>1383</v>
      </c>
    </row>
    <row r="1458" spans="7:21" s="145" customFormat="1" hidden="1">
      <c r="G1458" s="152"/>
      <c r="N1458" s="114" t="s">
        <v>2305</v>
      </c>
      <c r="O1458" s="118">
        <v>24.4</v>
      </c>
      <c r="P1458" s="118">
        <v>0</v>
      </c>
      <c r="Q1458" s="119">
        <f t="shared" si="22"/>
        <v>2.11</v>
      </c>
      <c r="R1458" s="122" t="s">
        <v>644</v>
      </c>
      <c r="S1458" s="121" t="s">
        <v>3730</v>
      </c>
      <c r="T1458" s="122">
        <v>2.11</v>
      </c>
      <c r="U1458" s="122" t="s">
        <v>1571</v>
      </c>
    </row>
    <row r="1459" spans="7:21" s="145" customFormat="1" hidden="1">
      <c r="G1459" s="152"/>
      <c r="N1459" s="114" t="s">
        <v>2427</v>
      </c>
      <c r="O1459" s="118">
        <v>10.6</v>
      </c>
      <c r="P1459" s="118">
        <v>2.8</v>
      </c>
      <c r="Q1459" s="119">
        <f t="shared" si="22"/>
        <v>1.1399999999999999</v>
      </c>
      <c r="R1459" s="122" t="s">
        <v>2428</v>
      </c>
      <c r="S1459" s="121" t="s">
        <v>4148</v>
      </c>
      <c r="T1459" s="122">
        <v>1.1399999999999999</v>
      </c>
      <c r="U1459" s="122" t="s">
        <v>3815</v>
      </c>
    </row>
    <row r="1460" spans="7:21" s="145" customFormat="1" hidden="1">
      <c r="G1460" s="152"/>
      <c r="N1460" s="114" t="s">
        <v>2528</v>
      </c>
      <c r="O1460" s="118">
        <v>19.399999999999999</v>
      </c>
      <c r="P1460" s="118">
        <v>0</v>
      </c>
      <c r="Q1460" s="119">
        <f t="shared" si="22"/>
        <v>2.13</v>
      </c>
      <c r="R1460" s="122" t="s">
        <v>2308</v>
      </c>
      <c r="S1460" s="121" t="s">
        <v>3937</v>
      </c>
      <c r="T1460" s="122">
        <v>2.13</v>
      </c>
      <c r="U1460" s="122" t="s">
        <v>751</v>
      </c>
    </row>
    <row r="1461" spans="7:21" s="145" customFormat="1" hidden="1">
      <c r="G1461" s="152"/>
      <c r="N1461" s="114" t="s">
        <v>2309</v>
      </c>
      <c r="O1461" s="118">
        <v>18.399999999999999</v>
      </c>
      <c r="P1461" s="118">
        <v>0</v>
      </c>
      <c r="Q1461" s="119">
        <f t="shared" si="22"/>
        <v>2.25</v>
      </c>
      <c r="R1461" s="122" t="s">
        <v>19</v>
      </c>
      <c r="S1461" s="121" t="s">
        <v>4045</v>
      </c>
      <c r="T1461" s="122">
        <v>2.25</v>
      </c>
      <c r="U1461" s="122" t="s">
        <v>213</v>
      </c>
    </row>
    <row r="1462" spans="7:21" s="145" customFormat="1" hidden="1">
      <c r="G1462" s="152"/>
      <c r="N1462" s="114" t="s">
        <v>2191</v>
      </c>
      <c r="O1462" s="118">
        <v>27.9</v>
      </c>
      <c r="P1462" s="118">
        <v>0</v>
      </c>
      <c r="Q1462" s="119">
        <f t="shared" si="22"/>
        <v>2.2999999999999998</v>
      </c>
      <c r="R1462" s="122" t="s">
        <v>185</v>
      </c>
      <c r="S1462" s="121" t="s">
        <v>4079</v>
      </c>
      <c r="T1462" s="120">
        <v>2.2999999999999998</v>
      </c>
      <c r="U1462" s="120" t="s">
        <v>438</v>
      </c>
    </row>
    <row r="1463" spans="7:21" s="145" customFormat="1" hidden="1">
      <c r="G1463" s="152"/>
      <c r="N1463" s="114" t="s">
        <v>2192</v>
      </c>
      <c r="O1463" s="118">
        <v>26.3</v>
      </c>
      <c r="P1463" s="118">
        <v>0</v>
      </c>
      <c r="Q1463" s="119">
        <f t="shared" si="22"/>
        <v>1.24</v>
      </c>
      <c r="R1463" s="122" t="s">
        <v>1761</v>
      </c>
      <c r="S1463" s="121" t="s">
        <v>3779</v>
      </c>
      <c r="T1463" s="122">
        <v>1.24</v>
      </c>
      <c r="U1463" s="122" t="s">
        <v>1485</v>
      </c>
    </row>
    <row r="1464" spans="7:21" s="145" customFormat="1" hidden="1">
      <c r="G1464" s="152"/>
      <c r="N1464" s="114" t="s">
        <v>2092</v>
      </c>
      <c r="O1464" s="118">
        <v>24.4</v>
      </c>
      <c r="P1464" s="118">
        <v>0</v>
      </c>
      <c r="Q1464" s="119">
        <f t="shared" si="22"/>
        <v>2.12</v>
      </c>
      <c r="R1464" s="122" t="s">
        <v>2093</v>
      </c>
      <c r="S1464" s="121" t="s">
        <v>4452</v>
      </c>
      <c r="T1464" s="122">
        <v>2.12</v>
      </c>
      <c r="U1464" s="122" t="s">
        <v>468</v>
      </c>
    </row>
    <row r="1465" spans="7:21" s="145" customFormat="1" hidden="1">
      <c r="G1465" s="152"/>
      <c r="N1465" s="114" t="s">
        <v>2094</v>
      </c>
      <c r="O1465" s="118">
        <v>23.2</v>
      </c>
      <c r="P1465" s="118">
        <v>0</v>
      </c>
      <c r="Q1465" s="119">
        <f t="shared" si="22"/>
        <v>1.46</v>
      </c>
      <c r="R1465" s="122" t="s">
        <v>899</v>
      </c>
      <c r="S1465" s="121" t="s">
        <v>4336</v>
      </c>
      <c r="T1465" s="122">
        <v>1.46</v>
      </c>
      <c r="U1465" s="122" t="s">
        <v>3335</v>
      </c>
    </row>
    <row r="1466" spans="7:21" s="145" customFormat="1" hidden="1">
      <c r="G1466" s="152"/>
      <c r="N1466" s="114" t="s">
        <v>2095</v>
      </c>
      <c r="O1466" s="118">
        <v>28.8</v>
      </c>
      <c r="P1466" s="118">
        <v>0</v>
      </c>
      <c r="Q1466" s="119">
        <f t="shared" si="22"/>
        <v>1.6</v>
      </c>
      <c r="R1466" s="122" t="s">
        <v>556</v>
      </c>
      <c r="S1466" s="121" t="s">
        <v>3913</v>
      </c>
      <c r="T1466" s="122">
        <v>1.6</v>
      </c>
      <c r="U1466" s="122" t="s">
        <v>141</v>
      </c>
    </row>
    <row r="1467" spans="7:21" s="145" customFormat="1" hidden="1">
      <c r="G1467" s="152"/>
      <c r="N1467" s="114" t="s">
        <v>2096</v>
      </c>
      <c r="O1467" s="118">
        <v>28</v>
      </c>
      <c r="P1467" s="118">
        <v>0</v>
      </c>
      <c r="Q1467" s="119">
        <f t="shared" si="22"/>
        <v>1.2</v>
      </c>
      <c r="R1467" s="122" t="s">
        <v>394</v>
      </c>
      <c r="S1467" s="121" t="s">
        <v>3827</v>
      </c>
      <c r="T1467" s="122">
        <v>1.2</v>
      </c>
      <c r="U1467" s="122" t="s">
        <v>1146</v>
      </c>
    </row>
    <row r="1468" spans="7:21" s="145" customFormat="1" hidden="1">
      <c r="G1468" s="152"/>
      <c r="N1468" s="114" t="s">
        <v>2204</v>
      </c>
      <c r="O1468" s="118">
        <v>15</v>
      </c>
      <c r="P1468" s="118">
        <v>0</v>
      </c>
      <c r="Q1468" s="119">
        <f t="shared" si="22"/>
        <v>1.5</v>
      </c>
      <c r="R1468" s="122" t="s">
        <v>666</v>
      </c>
      <c r="S1468" s="121" t="s">
        <v>3919</v>
      </c>
      <c r="T1468" s="122">
        <v>1.5</v>
      </c>
      <c r="U1468" s="122" t="s">
        <v>377</v>
      </c>
    </row>
    <row r="1469" spans="7:21" s="145" customFormat="1" hidden="1">
      <c r="G1469" s="152"/>
      <c r="N1469" s="114" t="s">
        <v>2205</v>
      </c>
      <c r="O1469" s="118">
        <v>30.6</v>
      </c>
      <c r="P1469" s="118">
        <v>0</v>
      </c>
      <c r="Q1469" s="119">
        <f t="shared" si="22"/>
        <v>1.6</v>
      </c>
      <c r="R1469" s="122" t="s">
        <v>602</v>
      </c>
      <c r="S1469" s="121" t="s">
        <v>4099</v>
      </c>
      <c r="T1469" s="122">
        <v>1.6</v>
      </c>
      <c r="U1469" s="122" t="s">
        <v>141</v>
      </c>
    </row>
    <row r="1470" spans="7:21" s="145" customFormat="1" hidden="1">
      <c r="G1470" s="152"/>
      <c r="N1470" s="114" t="s">
        <v>2101</v>
      </c>
      <c r="O1470" s="118">
        <v>29</v>
      </c>
      <c r="P1470" s="118">
        <v>0</v>
      </c>
      <c r="Q1470" s="119">
        <f t="shared" si="22"/>
        <v>2.2999999999999998</v>
      </c>
      <c r="R1470" s="122" t="s">
        <v>397</v>
      </c>
      <c r="S1470" s="121" t="s">
        <v>4129</v>
      </c>
      <c r="T1470" s="122">
        <v>2.2999999999999998</v>
      </c>
      <c r="U1470" s="122" t="s">
        <v>343</v>
      </c>
    </row>
    <row r="1471" spans="7:21" s="145" customFormat="1" hidden="1">
      <c r="G1471" s="152"/>
      <c r="N1471" s="114" t="s">
        <v>2322</v>
      </c>
      <c r="O1471" s="118">
        <v>21.2</v>
      </c>
      <c r="P1471" s="118">
        <v>0</v>
      </c>
      <c r="Q1471" s="119">
        <f t="shared" si="22"/>
        <v>2.2000000000000002</v>
      </c>
      <c r="R1471" s="122" t="s">
        <v>604</v>
      </c>
      <c r="S1471" s="121" t="s">
        <v>4123</v>
      </c>
      <c r="T1471" s="122">
        <v>2.2000000000000002</v>
      </c>
      <c r="U1471" s="122" t="s">
        <v>213</v>
      </c>
    </row>
    <row r="1472" spans="7:21" s="145" customFormat="1" hidden="1">
      <c r="G1472" s="152"/>
      <c r="N1472" s="114" t="s">
        <v>2323</v>
      </c>
      <c r="O1472" s="118">
        <v>31.4</v>
      </c>
      <c r="P1472" s="118">
        <v>0</v>
      </c>
      <c r="Q1472" s="119">
        <f t="shared" si="22"/>
        <v>1.65</v>
      </c>
      <c r="R1472" s="122" t="s">
        <v>32</v>
      </c>
      <c r="S1472" s="121" t="s">
        <v>4453</v>
      </c>
      <c r="T1472" s="122">
        <v>1.65</v>
      </c>
      <c r="U1472" s="122" t="s">
        <v>193</v>
      </c>
    </row>
    <row r="1473" spans="7:21" s="145" customFormat="1" hidden="1">
      <c r="G1473" s="152"/>
      <c r="N1473" s="114" t="s">
        <v>2206</v>
      </c>
      <c r="O1473" s="118">
        <v>26.9</v>
      </c>
      <c r="P1473" s="118">
        <v>0</v>
      </c>
      <c r="Q1473" s="119">
        <f t="shared" si="22"/>
        <v>1.37</v>
      </c>
      <c r="R1473" s="122" t="s">
        <v>2207</v>
      </c>
      <c r="S1473" s="121" t="s">
        <v>4290</v>
      </c>
      <c r="T1473" s="122">
        <v>1.37</v>
      </c>
      <c r="U1473" s="122" t="s">
        <v>543</v>
      </c>
    </row>
    <row r="1474" spans="7:21" s="145" customFormat="1" hidden="1">
      <c r="G1474" s="152"/>
      <c r="N1474" s="114" t="s">
        <v>2109</v>
      </c>
      <c r="O1474" s="118">
        <v>21.2</v>
      </c>
      <c r="P1474" s="118">
        <v>0</v>
      </c>
      <c r="Q1474" s="119">
        <f t="shared" si="22"/>
        <v>1.53</v>
      </c>
      <c r="R1474" s="122" t="s">
        <v>991</v>
      </c>
      <c r="S1474" s="121" t="s">
        <v>4399</v>
      </c>
      <c r="T1474" s="122">
        <v>1.53</v>
      </c>
      <c r="U1474" s="122" t="s">
        <v>3159</v>
      </c>
    </row>
    <row r="1475" spans="7:21" s="145" customFormat="1" hidden="1">
      <c r="G1475" s="152"/>
      <c r="N1475" s="114" t="s">
        <v>2110</v>
      </c>
      <c r="O1475" s="118">
        <v>18.5</v>
      </c>
      <c r="P1475" s="118">
        <v>0</v>
      </c>
      <c r="Q1475" s="119">
        <f t="shared" si="22"/>
        <v>1.84</v>
      </c>
      <c r="R1475" s="122" t="s">
        <v>666</v>
      </c>
      <c r="S1475" s="121" t="s">
        <v>4249</v>
      </c>
      <c r="T1475" s="122">
        <v>1.84</v>
      </c>
      <c r="U1475" s="122" t="s">
        <v>982</v>
      </c>
    </row>
    <row r="1476" spans="7:21" s="145" customFormat="1" hidden="1">
      <c r="G1476" s="152"/>
      <c r="N1476" s="114" t="s">
        <v>2111</v>
      </c>
      <c r="O1476" s="118">
        <v>20.9</v>
      </c>
      <c r="P1476" s="118">
        <v>0</v>
      </c>
      <c r="Q1476" s="119">
        <f t="shared" ref="Q1476:Q1539" si="23">SUM(T1476:U1476)</f>
        <v>2.13</v>
      </c>
      <c r="R1476" s="122" t="s">
        <v>258</v>
      </c>
      <c r="S1476" s="121" t="s">
        <v>4129</v>
      </c>
      <c r="T1476" s="122">
        <v>2.13</v>
      </c>
      <c r="U1476" s="122" t="s">
        <v>454</v>
      </c>
    </row>
    <row r="1477" spans="7:21" s="145" customFormat="1" hidden="1">
      <c r="G1477" s="152"/>
      <c r="N1477" s="114" t="s">
        <v>2112</v>
      </c>
      <c r="O1477" s="118">
        <v>27.6</v>
      </c>
      <c r="P1477" s="118">
        <v>0</v>
      </c>
      <c r="Q1477" s="119">
        <f t="shared" si="23"/>
        <v>1.82</v>
      </c>
      <c r="R1477" s="122" t="s">
        <v>27</v>
      </c>
      <c r="S1477" s="121" t="s">
        <v>4272</v>
      </c>
      <c r="T1477" s="122">
        <v>1.82</v>
      </c>
      <c r="U1477" s="122" t="s">
        <v>982</v>
      </c>
    </row>
    <row r="1478" spans="7:21" s="145" customFormat="1" hidden="1">
      <c r="G1478" s="152"/>
      <c r="N1478" s="114" t="s">
        <v>2221</v>
      </c>
      <c r="O1478" s="118">
        <v>24.6</v>
      </c>
      <c r="P1478" s="118">
        <v>0</v>
      </c>
      <c r="Q1478" s="119">
        <f t="shared" si="23"/>
        <v>1.22</v>
      </c>
      <c r="R1478" s="122" t="s">
        <v>2017</v>
      </c>
      <c r="S1478" s="121" t="s">
        <v>4478</v>
      </c>
      <c r="T1478" s="122">
        <v>1.22</v>
      </c>
      <c r="U1478" s="122" t="s">
        <v>2555</v>
      </c>
    </row>
    <row r="1479" spans="7:21" s="145" customFormat="1" hidden="1">
      <c r="G1479" s="152"/>
      <c r="N1479" s="114" t="s">
        <v>2018</v>
      </c>
      <c r="O1479" s="118">
        <v>27.1</v>
      </c>
      <c r="P1479" s="118">
        <v>0</v>
      </c>
      <c r="Q1479" s="119">
        <f t="shared" si="23"/>
        <v>1.26</v>
      </c>
      <c r="R1479" s="122" t="s">
        <v>32</v>
      </c>
      <c r="S1479" s="121" t="s">
        <v>3917</v>
      </c>
      <c r="T1479" s="122">
        <v>1.26</v>
      </c>
      <c r="U1479" s="122" t="s">
        <v>1392</v>
      </c>
    </row>
    <row r="1480" spans="7:21" s="145" customFormat="1" hidden="1">
      <c r="G1480" s="152"/>
      <c r="N1480" s="114" t="s">
        <v>2113</v>
      </c>
      <c r="O1480" s="118">
        <v>17.3</v>
      </c>
      <c r="P1480" s="118">
        <v>0</v>
      </c>
      <c r="Q1480" s="119">
        <f t="shared" si="23"/>
        <v>1.86</v>
      </c>
      <c r="R1480" s="122" t="s">
        <v>2114</v>
      </c>
      <c r="S1480" s="121" t="s">
        <v>4227</v>
      </c>
      <c r="T1480" s="122">
        <v>1.86</v>
      </c>
      <c r="U1480" s="122" t="s">
        <v>731</v>
      </c>
    </row>
    <row r="1481" spans="7:21" s="145" customFormat="1" hidden="1">
      <c r="G1481" s="152"/>
      <c r="N1481" s="114" t="s">
        <v>2115</v>
      </c>
      <c r="O1481" s="118">
        <v>12.5</v>
      </c>
      <c r="P1481" s="118">
        <v>0</v>
      </c>
      <c r="Q1481" s="119">
        <f t="shared" si="23"/>
        <v>1.6</v>
      </c>
      <c r="R1481" s="122" t="s">
        <v>19</v>
      </c>
      <c r="S1481" s="121" t="s">
        <v>4151</v>
      </c>
      <c r="T1481" s="122">
        <v>1.6</v>
      </c>
      <c r="U1481" s="122" t="s">
        <v>728</v>
      </c>
    </row>
    <row r="1482" spans="7:21" s="145" customFormat="1" hidden="1">
      <c r="G1482" s="152"/>
      <c r="N1482" s="114" t="s">
        <v>2116</v>
      </c>
      <c r="O1482" s="118">
        <v>23</v>
      </c>
      <c r="P1482" s="118">
        <v>0</v>
      </c>
      <c r="Q1482" s="119">
        <f t="shared" si="23"/>
        <v>1.6</v>
      </c>
      <c r="R1482" s="122" t="s">
        <v>2117</v>
      </c>
      <c r="S1482" s="121" t="s">
        <v>3968</v>
      </c>
      <c r="T1482" s="122">
        <v>1.6</v>
      </c>
      <c r="U1482" s="122" t="s">
        <v>728</v>
      </c>
    </row>
    <row r="1483" spans="7:21" s="145" customFormat="1" hidden="1">
      <c r="G1483" s="152"/>
      <c r="N1483" s="114" t="s">
        <v>2023</v>
      </c>
      <c r="O1483" s="118">
        <v>28.4</v>
      </c>
      <c r="P1483" s="118">
        <v>0</v>
      </c>
      <c r="Q1483" s="119">
        <f t="shared" si="23"/>
        <v>1.9</v>
      </c>
      <c r="R1483" s="122" t="s">
        <v>32</v>
      </c>
      <c r="S1483" s="121" t="s">
        <v>4046</v>
      </c>
      <c r="T1483" s="122">
        <v>1.9</v>
      </c>
      <c r="U1483" s="122" t="s">
        <v>234</v>
      </c>
    </row>
    <row r="1484" spans="7:21" s="145" customFormat="1" hidden="1">
      <c r="G1484" s="152"/>
      <c r="N1484" s="114" t="s">
        <v>2024</v>
      </c>
      <c r="O1484" s="118">
        <v>25.9</v>
      </c>
      <c r="P1484" s="118">
        <v>0</v>
      </c>
      <c r="Q1484" s="119">
        <f t="shared" si="23"/>
        <v>1.64</v>
      </c>
      <c r="R1484" s="122" t="s">
        <v>2122</v>
      </c>
      <c r="S1484" s="121" t="s">
        <v>4403</v>
      </c>
      <c r="T1484" s="122">
        <v>1.64</v>
      </c>
      <c r="U1484" s="122" t="s">
        <v>1149</v>
      </c>
    </row>
    <row r="1485" spans="7:21" s="145" customFormat="1" hidden="1">
      <c r="G1485" s="152"/>
      <c r="N1485" s="114" t="s">
        <v>2123</v>
      </c>
      <c r="O1485" s="118">
        <v>28.5</v>
      </c>
      <c r="P1485" s="118">
        <v>0</v>
      </c>
      <c r="Q1485" s="119">
        <f t="shared" si="23"/>
        <v>1.74</v>
      </c>
      <c r="R1485" s="122" t="s">
        <v>659</v>
      </c>
      <c r="S1485" s="121" t="s">
        <v>4293</v>
      </c>
      <c r="T1485" s="122">
        <v>1.74</v>
      </c>
      <c r="U1485" s="122" t="s">
        <v>977</v>
      </c>
    </row>
    <row r="1486" spans="7:21" s="145" customFormat="1" hidden="1">
      <c r="G1486" s="152"/>
      <c r="N1486" s="114" t="s">
        <v>2124</v>
      </c>
      <c r="O1486" s="118">
        <v>26.2</v>
      </c>
      <c r="P1486" s="118">
        <v>0</v>
      </c>
      <c r="Q1486" s="119">
        <f t="shared" si="23"/>
        <v>1.88</v>
      </c>
      <c r="R1486" s="122" t="s">
        <v>2308</v>
      </c>
      <c r="S1486" s="121" t="s">
        <v>3999</v>
      </c>
      <c r="T1486" s="122">
        <v>1.88</v>
      </c>
      <c r="U1486" s="122" t="s">
        <v>234</v>
      </c>
    </row>
    <row r="1487" spans="7:21" s="145" customFormat="1" hidden="1">
      <c r="G1487" s="152"/>
      <c r="N1487" s="114" t="s">
        <v>2125</v>
      </c>
      <c r="O1487" s="118">
        <v>23.5</v>
      </c>
      <c r="P1487" s="118">
        <v>0</v>
      </c>
      <c r="Q1487" s="119">
        <f t="shared" si="23"/>
        <v>2.17</v>
      </c>
      <c r="R1487" s="122" t="s">
        <v>1074</v>
      </c>
      <c r="S1487" s="121" t="s">
        <v>3903</v>
      </c>
      <c r="T1487" s="122">
        <v>2.17</v>
      </c>
      <c r="U1487" s="122" t="s">
        <v>1619</v>
      </c>
    </row>
    <row r="1488" spans="7:21" s="145" customFormat="1" hidden="1">
      <c r="G1488" s="152"/>
      <c r="N1488" s="114" t="s">
        <v>2240</v>
      </c>
      <c r="O1488" s="118">
        <v>25.1</v>
      </c>
      <c r="P1488" s="118">
        <v>0</v>
      </c>
      <c r="Q1488" s="119">
        <f t="shared" si="23"/>
        <v>1.87</v>
      </c>
      <c r="R1488" s="122" t="s">
        <v>546</v>
      </c>
      <c r="S1488" s="121" t="s">
        <v>3733</v>
      </c>
      <c r="T1488" s="122">
        <v>1.87</v>
      </c>
      <c r="U1488" s="122" t="s">
        <v>450</v>
      </c>
    </row>
    <row r="1489" spans="7:21" s="145" customFormat="1" hidden="1">
      <c r="G1489" s="152"/>
      <c r="N1489" s="114" t="s">
        <v>2368</v>
      </c>
      <c r="O1489" s="118">
        <v>22.9</v>
      </c>
      <c r="P1489" s="118">
        <v>0</v>
      </c>
      <c r="Q1489" s="119">
        <f t="shared" si="23"/>
        <v>1.89</v>
      </c>
      <c r="R1489" s="122" t="s">
        <v>2021</v>
      </c>
      <c r="S1489" s="121" t="s">
        <v>3779</v>
      </c>
      <c r="T1489" s="122">
        <v>1.89</v>
      </c>
      <c r="U1489" s="122" t="s">
        <v>426</v>
      </c>
    </row>
    <row r="1490" spans="7:21" s="145" customFormat="1" hidden="1">
      <c r="G1490" s="152"/>
      <c r="N1490" s="114" t="s">
        <v>2248</v>
      </c>
      <c r="O1490" s="118">
        <v>17.600000000000001</v>
      </c>
      <c r="P1490" s="118">
        <v>0</v>
      </c>
      <c r="Q1490" s="119">
        <f t="shared" si="23"/>
        <v>1.89</v>
      </c>
      <c r="R1490" s="122" t="s">
        <v>805</v>
      </c>
      <c r="S1490" s="121" t="s">
        <v>4046</v>
      </c>
      <c r="T1490" s="122">
        <v>1.89</v>
      </c>
      <c r="U1490" s="122" t="s">
        <v>426</v>
      </c>
    </row>
    <row r="1491" spans="7:21" s="145" customFormat="1" hidden="1">
      <c r="G1491" s="152"/>
      <c r="N1491" s="114" t="s">
        <v>2475</v>
      </c>
      <c r="O1491" s="118">
        <v>14.1</v>
      </c>
      <c r="P1491" s="118">
        <v>0</v>
      </c>
      <c r="Q1491" s="119">
        <f t="shared" si="23"/>
        <v>1.93</v>
      </c>
      <c r="R1491" s="122" t="s">
        <v>245</v>
      </c>
      <c r="S1491" s="121" t="s">
        <v>4559</v>
      </c>
      <c r="T1491" s="122">
        <v>1.93</v>
      </c>
      <c r="U1491" s="122" t="s">
        <v>751</v>
      </c>
    </row>
    <row r="1492" spans="7:21" s="145" customFormat="1" hidden="1">
      <c r="G1492" s="152"/>
      <c r="N1492" s="114" t="s">
        <v>2585</v>
      </c>
      <c r="O1492" s="118">
        <v>27.2</v>
      </c>
      <c r="P1492" s="118">
        <v>0</v>
      </c>
      <c r="Q1492" s="119">
        <f t="shared" si="23"/>
        <v>1.6</v>
      </c>
      <c r="R1492" s="122" t="s">
        <v>2044</v>
      </c>
      <c r="S1492" s="121" t="s">
        <v>4138</v>
      </c>
      <c r="T1492" s="122">
        <v>1.6</v>
      </c>
      <c r="U1492" s="122" t="s">
        <v>1798</v>
      </c>
    </row>
    <row r="1493" spans="7:21" s="145" customFormat="1" hidden="1">
      <c r="G1493" s="152"/>
      <c r="N1493" s="114" t="s">
        <v>2586</v>
      </c>
      <c r="O1493" s="118">
        <v>24.7</v>
      </c>
      <c r="P1493" s="118">
        <v>0</v>
      </c>
      <c r="Q1493" s="119">
        <f t="shared" si="23"/>
        <v>1.89</v>
      </c>
      <c r="R1493" s="122" t="s">
        <v>2108</v>
      </c>
      <c r="S1493" s="121" t="s">
        <v>4219</v>
      </c>
      <c r="T1493" s="122">
        <v>1.89</v>
      </c>
      <c r="U1493" s="122" t="s">
        <v>1571</v>
      </c>
    </row>
    <row r="1494" spans="7:21" s="145" customFormat="1" hidden="1">
      <c r="G1494" s="152"/>
      <c r="N1494" s="114" t="s">
        <v>2476</v>
      </c>
      <c r="O1494" s="118">
        <v>19.5</v>
      </c>
      <c r="P1494" s="118">
        <v>0</v>
      </c>
      <c r="Q1494" s="119">
        <f t="shared" si="23"/>
        <v>1.78</v>
      </c>
      <c r="R1494" s="122" t="s">
        <v>405</v>
      </c>
      <c r="S1494" s="121" t="s">
        <v>4046</v>
      </c>
      <c r="T1494" s="122">
        <v>1.78</v>
      </c>
      <c r="U1494" s="122" t="s">
        <v>731</v>
      </c>
    </row>
    <row r="1495" spans="7:21" s="145" customFormat="1" hidden="1">
      <c r="G1495" s="152"/>
      <c r="N1495" s="114" t="s">
        <v>2477</v>
      </c>
      <c r="O1495" s="118">
        <v>28.7</v>
      </c>
      <c r="P1495" s="118">
        <v>0</v>
      </c>
      <c r="Q1495" s="119">
        <f t="shared" si="23"/>
        <v>2.1</v>
      </c>
      <c r="R1495" s="122" t="s">
        <v>397</v>
      </c>
      <c r="S1495" s="121" t="s">
        <v>3731</v>
      </c>
      <c r="T1495" s="122">
        <v>2.1</v>
      </c>
      <c r="U1495" s="122" t="s">
        <v>343</v>
      </c>
    </row>
    <row r="1496" spans="7:21" s="145" customFormat="1" hidden="1">
      <c r="G1496" s="152"/>
      <c r="N1496" s="114" t="s">
        <v>2369</v>
      </c>
      <c r="O1496" s="118">
        <v>25.7</v>
      </c>
      <c r="P1496" s="118">
        <v>0</v>
      </c>
      <c r="Q1496" s="119">
        <f t="shared" si="23"/>
        <v>1.6</v>
      </c>
      <c r="R1496" s="122" t="s">
        <v>740</v>
      </c>
      <c r="S1496" s="121" t="s">
        <v>3900</v>
      </c>
      <c r="T1496" s="122">
        <v>1.6</v>
      </c>
      <c r="U1496" s="122" t="s">
        <v>466</v>
      </c>
    </row>
    <row r="1497" spans="7:21" s="145" customFormat="1" hidden="1">
      <c r="G1497" s="152"/>
      <c r="N1497" s="114" t="s">
        <v>2142</v>
      </c>
      <c r="O1497" s="118">
        <v>22.5</v>
      </c>
      <c r="P1497" s="118">
        <v>0</v>
      </c>
      <c r="Q1497" s="119">
        <f t="shared" si="23"/>
        <v>0.6</v>
      </c>
      <c r="R1497" s="122" t="s">
        <v>493</v>
      </c>
      <c r="S1497" s="121" t="s">
        <v>3937</v>
      </c>
      <c r="T1497" s="120">
        <v>0.6</v>
      </c>
      <c r="U1497" s="120" t="s">
        <v>223</v>
      </c>
    </row>
    <row r="1498" spans="7:21" s="145" customFormat="1" hidden="1">
      <c r="G1498" s="152"/>
      <c r="N1498" s="114" t="s">
        <v>2143</v>
      </c>
      <c r="O1498" s="118">
        <v>15.1</v>
      </c>
      <c r="P1498" s="118">
        <v>0</v>
      </c>
      <c r="Q1498" s="119">
        <f t="shared" si="23"/>
        <v>1.6</v>
      </c>
      <c r="R1498" s="122" t="s">
        <v>422</v>
      </c>
      <c r="S1498" s="121" t="s">
        <v>4398</v>
      </c>
      <c r="T1498" s="122">
        <v>1.6</v>
      </c>
      <c r="U1498" s="122" t="s">
        <v>466</v>
      </c>
    </row>
    <row r="1499" spans="7:21" s="145" customFormat="1" hidden="1">
      <c r="G1499" s="152"/>
      <c r="N1499" s="114" t="s">
        <v>2144</v>
      </c>
      <c r="O1499" s="118">
        <v>26.6</v>
      </c>
      <c r="P1499" s="118">
        <v>0</v>
      </c>
      <c r="Q1499" s="119">
        <f t="shared" si="23"/>
        <v>1.58</v>
      </c>
      <c r="R1499" s="122" t="s">
        <v>397</v>
      </c>
      <c r="S1499" s="121" t="s">
        <v>4391</v>
      </c>
      <c r="T1499" s="122">
        <v>1.58</v>
      </c>
      <c r="U1499" s="122" t="s">
        <v>875</v>
      </c>
    </row>
    <row r="1500" spans="7:21" s="145" customFormat="1" hidden="1">
      <c r="G1500" s="152"/>
      <c r="N1500" s="114" t="s">
        <v>2145</v>
      </c>
      <c r="O1500" s="118">
        <v>24.4</v>
      </c>
      <c r="P1500" s="118">
        <v>0</v>
      </c>
      <c r="Q1500" s="119">
        <f t="shared" si="23"/>
        <v>2</v>
      </c>
      <c r="R1500" s="122" t="s">
        <v>46</v>
      </c>
      <c r="S1500" s="121" t="s">
        <v>3901</v>
      </c>
      <c r="T1500" s="122">
        <v>2</v>
      </c>
      <c r="U1500" s="122" t="s">
        <v>213</v>
      </c>
    </row>
    <row r="1501" spans="7:21" s="145" customFormat="1" hidden="1">
      <c r="G1501" s="152"/>
      <c r="N1501" s="114" t="s">
        <v>2146</v>
      </c>
      <c r="O1501" s="118">
        <v>11.8</v>
      </c>
      <c r="P1501" s="118">
        <v>9.9</v>
      </c>
      <c r="Q1501" s="119">
        <f t="shared" si="23"/>
        <v>1.85</v>
      </c>
      <c r="R1501" s="122" t="s">
        <v>2147</v>
      </c>
      <c r="S1501" s="121" t="s">
        <v>3970</v>
      </c>
      <c r="T1501" s="122">
        <v>1.85</v>
      </c>
      <c r="U1501" s="122" t="s">
        <v>1495</v>
      </c>
    </row>
    <row r="1502" spans="7:21" s="145" customFormat="1" hidden="1">
      <c r="G1502" s="152"/>
      <c r="N1502" s="114" t="s">
        <v>2148</v>
      </c>
      <c r="O1502" s="118">
        <v>7.3</v>
      </c>
      <c r="P1502" s="118">
        <v>7.4</v>
      </c>
      <c r="Q1502" s="119">
        <f t="shared" si="23"/>
        <v>0.45</v>
      </c>
      <c r="R1502" s="122" t="s">
        <v>2079</v>
      </c>
      <c r="S1502" s="121" t="s">
        <v>3783</v>
      </c>
      <c r="T1502" s="122">
        <v>0.45</v>
      </c>
      <c r="U1502" s="122" t="s">
        <v>335</v>
      </c>
    </row>
    <row r="1503" spans="7:21" s="145" customFormat="1" hidden="1">
      <c r="G1503" s="152"/>
      <c r="N1503" s="114" t="s">
        <v>2149</v>
      </c>
      <c r="O1503" s="118">
        <v>19.7</v>
      </c>
      <c r="P1503" s="118">
        <v>0</v>
      </c>
      <c r="Q1503" s="119">
        <f t="shared" si="23"/>
        <v>1.39</v>
      </c>
      <c r="R1503" s="122" t="s">
        <v>710</v>
      </c>
      <c r="S1503" s="121" t="s">
        <v>3782</v>
      </c>
      <c r="T1503" s="122">
        <v>1.39</v>
      </c>
      <c r="U1503" s="122" t="s">
        <v>2294</v>
      </c>
    </row>
    <row r="1504" spans="7:21" s="145" customFormat="1" hidden="1">
      <c r="G1504" s="152"/>
      <c r="N1504" s="114" t="s">
        <v>2259</v>
      </c>
      <c r="O1504" s="120" t="s">
        <v>30</v>
      </c>
      <c r="P1504" s="118">
        <v>0</v>
      </c>
      <c r="Q1504" s="119">
        <f t="shared" si="23"/>
        <v>1.8</v>
      </c>
      <c r="R1504" s="122" t="s">
        <v>2260</v>
      </c>
      <c r="S1504" s="121" t="s">
        <v>4307</v>
      </c>
      <c r="T1504" s="122">
        <v>1.8</v>
      </c>
      <c r="U1504" s="122" t="s">
        <v>392</v>
      </c>
    </row>
    <row r="1505" spans="7:21" s="145" customFormat="1" hidden="1">
      <c r="G1505" s="152"/>
      <c r="N1505" s="114" t="s">
        <v>2261</v>
      </c>
      <c r="O1505" s="118">
        <v>9.6</v>
      </c>
      <c r="P1505" s="118">
        <v>15.2</v>
      </c>
      <c r="Q1505" s="119">
        <f t="shared" si="23"/>
        <v>1.9</v>
      </c>
      <c r="R1505" s="122" t="s">
        <v>832</v>
      </c>
      <c r="S1505" s="121" t="s">
        <v>3959</v>
      </c>
      <c r="T1505" s="122">
        <v>1.9</v>
      </c>
      <c r="U1505" s="122" t="s">
        <v>1628</v>
      </c>
    </row>
    <row r="1506" spans="7:21" s="145" customFormat="1" hidden="1">
      <c r="G1506" s="152"/>
      <c r="N1506" s="114" t="s">
        <v>2262</v>
      </c>
      <c r="O1506" s="118">
        <v>10.1</v>
      </c>
      <c r="P1506" s="118">
        <v>15.2</v>
      </c>
      <c r="Q1506" s="119">
        <f t="shared" si="23"/>
        <v>0.95</v>
      </c>
      <c r="R1506" s="122" t="s">
        <v>867</v>
      </c>
      <c r="S1506" s="121" t="s">
        <v>3919</v>
      </c>
      <c r="T1506" s="122">
        <v>0.95</v>
      </c>
      <c r="U1506" s="122" t="s">
        <v>210</v>
      </c>
    </row>
    <row r="1507" spans="7:21" s="145" customFormat="1" hidden="1">
      <c r="G1507" s="152"/>
      <c r="N1507" s="114" t="s">
        <v>2263</v>
      </c>
      <c r="O1507" s="118">
        <v>7.4</v>
      </c>
      <c r="P1507" s="118">
        <v>15.7</v>
      </c>
      <c r="Q1507" s="119">
        <f t="shared" si="23"/>
        <v>1.6</v>
      </c>
      <c r="R1507" s="122" t="s">
        <v>558</v>
      </c>
      <c r="S1507" s="121" t="s">
        <v>4250</v>
      </c>
      <c r="T1507" s="122">
        <v>1.6</v>
      </c>
      <c r="U1507" s="122" t="s">
        <v>1418</v>
      </c>
    </row>
    <row r="1508" spans="7:21" s="145" customFormat="1" hidden="1">
      <c r="G1508" s="152"/>
      <c r="N1508" s="114" t="s">
        <v>2264</v>
      </c>
      <c r="O1508" s="118">
        <v>4.2</v>
      </c>
      <c r="P1508" s="118">
        <v>13</v>
      </c>
      <c r="Q1508" s="119">
        <f t="shared" si="23"/>
        <v>1.84</v>
      </c>
      <c r="R1508" s="122" t="s">
        <v>1146</v>
      </c>
      <c r="S1508" s="121" t="s">
        <v>4300</v>
      </c>
      <c r="T1508" s="122">
        <v>1.84</v>
      </c>
      <c r="U1508" s="122" t="s">
        <v>734</v>
      </c>
    </row>
    <row r="1509" spans="7:21" s="145" customFormat="1" hidden="1">
      <c r="G1509" s="152"/>
      <c r="N1509" s="114" t="s">
        <v>2265</v>
      </c>
      <c r="O1509" s="118">
        <v>4.8</v>
      </c>
      <c r="P1509" s="118">
        <v>13.4</v>
      </c>
      <c r="Q1509" s="119">
        <f t="shared" si="23"/>
        <v>1.04</v>
      </c>
      <c r="R1509" s="120" t="s">
        <v>147</v>
      </c>
      <c r="S1509" s="121" t="s">
        <v>3904</v>
      </c>
      <c r="T1509" s="122">
        <v>1.04</v>
      </c>
      <c r="U1509" s="122" t="s">
        <v>797</v>
      </c>
    </row>
    <row r="1510" spans="7:21" s="145" customFormat="1" hidden="1">
      <c r="G1510" s="152"/>
      <c r="N1510" s="114" t="s">
        <v>2389</v>
      </c>
      <c r="O1510" s="118">
        <v>4.8</v>
      </c>
      <c r="P1510" s="118">
        <v>12.4</v>
      </c>
      <c r="Q1510" s="119">
        <f t="shared" si="23"/>
        <v>0.99</v>
      </c>
      <c r="R1510" s="122" t="s">
        <v>254</v>
      </c>
      <c r="S1510" s="121" t="s">
        <v>3960</v>
      </c>
      <c r="T1510" s="122">
        <v>0.99</v>
      </c>
      <c r="U1510" s="122" t="s">
        <v>599</v>
      </c>
    </row>
    <row r="1511" spans="7:21" s="145" customFormat="1" hidden="1">
      <c r="G1511" s="152"/>
      <c r="N1511" s="114" t="s">
        <v>2390</v>
      </c>
      <c r="O1511" s="118">
        <v>2.6</v>
      </c>
      <c r="P1511" s="118">
        <v>12.3</v>
      </c>
      <c r="Q1511" s="119">
        <f t="shared" si="23"/>
        <v>1.61</v>
      </c>
      <c r="R1511" s="122" t="s">
        <v>190</v>
      </c>
      <c r="S1511" s="121" t="s">
        <v>4415</v>
      </c>
      <c r="T1511" s="122">
        <v>1.61</v>
      </c>
      <c r="U1511" s="122" t="s">
        <v>982</v>
      </c>
    </row>
    <row r="1512" spans="7:21" s="145" customFormat="1" hidden="1">
      <c r="G1512" s="152"/>
      <c r="N1512" s="114" t="s">
        <v>2391</v>
      </c>
      <c r="O1512" s="118">
        <v>3.2</v>
      </c>
      <c r="P1512" s="118">
        <v>1.6</v>
      </c>
      <c r="Q1512" s="119">
        <f t="shared" si="23"/>
        <v>2</v>
      </c>
      <c r="R1512" s="120" t="s">
        <v>147</v>
      </c>
      <c r="S1512" s="121" t="s">
        <v>4459</v>
      </c>
      <c r="T1512" s="122">
        <v>2</v>
      </c>
      <c r="U1512" s="122" t="s">
        <v>424</v>
      </c>
    </row>
    <row r="1513" spans="7:21" s="145" customFormat="1" hidden="1">
      <c r="G1513" s="152"/>
      <c r="N1513" s="114" t="s">
        <v>2269</v>
      </c>
      <c r="O1513" s="118">
        <v>4</v>
      </c>
      <c r="P1513" s="118">
        <v>4.5999999999999996</v>
      </c>
      <c r="Q1513" s="119">
        <f t="shared" si="23"/>
        <v>1.72</v>
      </c>
      <c r="R1513" s="122" t="s">
        <v>2270</v>
      </c>
      <c r="S1513" s="121" t="s">
        <v>3995</v>
      </c>
      <c r="T1513" s="122">
        <v>1.72</v>
      </c>
      <c r="U1513" s="122" t="s">
        <v>234</v>
      </c>
    </row>
    <row r="1514" spans="7:21" s="145" customFormat="1" hidden="1">
      <c r="G1514" s="152"/>
      <c r="N1514" s="114" t="s">
        <v>2155</v>
      </c>
      <c r="O1514" s="118">
        <v>4</v>
      </c>
      <c r="P1514" s="118">
        <v>4.5999999999999996</v>
      </c>
      <c r="Q1514" s="119">
        <f t="shared" si="23"/>
        <v>1.5</v>
      </c>
      <c r="R1514" s="122" t="s">
        <v>2156</v>
      </c>
      <c r="S1514" s="121" t="s">
        <v>4549</v>
      </c>
      <c r="T1514" s="122">
        <v>1.5</v>
      </c>
      <c r="U1514" s="122" t="s">
        <v>466</v>
      </c>
    </row>
    <row r="1515" spans="7:21" s="145" customFormat="1" hidden="1">
      <c r="G1515" s="152"/>
      <c r="N1515" s="114" t="s">
        <v>2159</v>
      </c>
      <c r="O1515" s="118">
        <v>4</v>
      </c>
      <c r="P1515" s="118">
        <v>4.5</v>
      </c>
      <c r="Q1515" s="119">
        <f t="shared" si="23"/>
        <v>0.9</v>
      </c>
      <c r="R1515" s="122" t="s">
        <v>2160</v>
      </c>
      <c r="S1515" s="121" t="s">
        <v>4416</v>
      </c>
      <c r="T1515" s="122">
        <v>0.9</v>
      </c>
      <c r="U1515" s="122" t="s">
        <v>1146</v>
      </c>
    </row>
    <row r="1516" spans="7:21" s="145" customFormat="1" hidden="1">
      <c r="G1516" s="152"/>
      <c r="N1516" s="114" t="s">
        <v>2161</v>
      </c>
      <c r="O1516" s="118">
        <v>1.2</v>
      </c>
      <c r="P1516" s="118">
        <v>2.6</v>
      </c>
      <c r="Q1516" s="119">
        <f t="shared" si="23"/>
        <v>1.1000000000000001</v>
      </c>
      <c r="R1516" s="122" t="s">
        <v>166</v>
      </c>
      <c r="S1516" s="121" t="s">
        <v>4225</v>
      </c>
      <c r="T1516" s="122">
        <v>1.1000000000000001</v>
      </c>
      <c r="U1516" s="122" t="s">
        <v>543</v>
      </c>
    </row>
    <row r="1517" spans="7:21" s="145" customFormat="1" hidden="1">
      <c r="G1517" s="152"/>
      <c r="N1517" s="114" t="s">
        <v>2162</v>
      </c>
      <c r="O1517" s="118">
        <v>1.6</v>
      </c>
      <c r="P1517" s="118">
        <v>2.9</v>
      </c>
      <c r="Q1517" s="119">
        <f t="shared" si="23"/>
        <v>1.53</v>
      </c>
      <c r="R1517" s="122" t="s">
        <v>166</v>
      </c>
      <c r="S1517" s="121" t="s">
        <v>3907</v>
      </c>
      <c r="T1517" s="122">
        <v>1.53</v>
      </c>
      <c r="U1517" s="122" t="s">
        <v>924</v>
      </c>
    </row>
    <row r="1518" spans="7:21" s="145" customFormat="1" hidden="1">
      <c r="G1518" s="152"/>
      <c r="N1518" s="114" t="s">
        <v>2163</v>
      </c>
      <c r="O1518" s="118">
        <v>16.899999999999999</v>
      </c>
      <c r="P1518" s="118">
        <v>7.1</v>
      </c>
      <c r="Q1518" s="119">
        <f t="shared" si="23"/>
        <v>1.5</v>
      </c>
      <c r="R1518" s="122" t="s">
        <v>857</v>
      </c>
      <c r="S1518" s="121" t="s">
        <v>4450</v>
      </c>
      <c r="T1518" s="122">
        <v>1.5</v>
      </c>
      <c r="U1518" s="122" t="s">
        <v>466</v>
      </c>
    </row>
    <row r="1519" spans="7:21" s="145" customFormat="1" hidden="1">
      <c r="G1519" s="152"/>
      <c r="N1519" s="114" t="s">
        <v>2164</v>
      </c>
      <c r="O1519" s="118">
        <v>0.6</v>
      </c>
      <c r="P1519" s="118">
        <v>58.4</v>
      </c>
      <c r="Q1519" s="119">
        <f t="shared" si="23"/>
        <v>1.4</v>
      </c>
      <c r="R1519" s="122" t="s">
        <v>1507</v>
      </c>
      <c r="S1519" s="121" t="s">
        <v>4263</v>
      </c>
      <c r="T1519" s="122">
        <v>1.4</v>
      </c>
      <c r="U1519" s="122" t="s">
        <v>728</v>
      </c>
    </row>
    <row r="1520" spans="7:21" s="145" customFormat="1" hidden="1">
      <c r="G1520" s="152"/>
      <c r="N1520" s="114" t="s">
        <v>2165</v>
      </c>
      <c r="O1520" s="118">
        <v>4.2</v>
      </c>
      <c r="P1520" s="118">
        <v>50.7</v>
      </c>
      <c r="Q1520" s="119">
        <f t="shared" si="23"/>
        <v>2</v>
      </c>
      <c r="R1520" s="122" t="s">
        <v>162</v>
      </c>
      <c r="S1520" s="121" t="s">
        <v>4478</v>
      </c>
      <c r="T1520" s="122">
        <v>2</v>
      </c>
      <c r="U1520" s="122" t="s">
        <v>343</v>
      </c>
    </row>
    <row r="1521" spans="7:21" s="145" customFormat="1" hidden="1">
      <c r="G1521" s="152"/>
      <c r="N1521" s="114" t="s">
        <v>2166</v>
      </c>
      <c r="O1521" s="118">
        <v>0.3</v>
      </c>
      <c r="P1521" s="118">
        <v>1.6</v>
      </c>
      <c r="Q1521" s="119">
        <f t="shared" si="23"/>
        <v>2</v>
      </c>
      <c r="R1521" s="120" t="s">
        <v>30</v>
      </c>
      <c r="S1521" s="121" t="s">
        <v>4464</v>
      </c>
      <c r="T1521" s="122">
        <v>2</v>
      </c>
      <c r="U1521" s="122" t="s">
        <v>343</v>
      </c>
    </row>
    <row r="1522" spans="7:21" s="145" customFormat="1" hidden="1">
      <c r="G1522" s="152"/>
      <c r="N1522" s="114" t="s">
        <v>2167</v>
      </c>
      <c r="O1522" s="118">
        <v>0.1</v>
      </c>
      <c r="P1522" s="118">
        <v>0.6</v>
      </c>
      <c r="Q1522" s="119">
        <f t="shared" si="23"/>
        <v>1.7</v>
      </c>
      <c r="R1522" s="120" t="s">
        <v>30</v>
      </c>
      <c r="S1522" s="121" t="s">
        <v>4539</v>
      </c>
      <c r="T1522" s="122">
        <v>1.7</v>
      </c>
      <c r="U1522" s="122" t="s">
        <v>234</v>
      </c>
    </row>
    <row r="1523" spans="7:21" s="145" customFormat="1" hidden="1">
      <c r="G1523" s="152"/>
      <c r="N1523" s="114" t="s">
        <v>2283</v>
      </c>
      <c r="O1523" s="118">
        <v>1.5</v>
      </c>
      <c r="P1523" s="120" t="s">
        <v>147</v>
      </c>
      <c r="Q1523" s="119">
        <f t="shared" si="23"/>
        <v>1.6</v>
      </c>
      <c r="R1523" s="122" t="s">
        <v>166</v>
      </c>
      <c r="S1523" s="120" t="s">
        <v>147</v>
      </c>
      <c r="T1523" s="122">
        <v>1.6</v>
      </c>
      <c r="U1523" s="122" t="s">
        <v>719</v>
      </c>
    </row>
    <row r="1524" spans="7:21" s="145" customFormat="1" hidden="1">
      <c r="G1524" s="152"/>
      <c r="N1524" s="114" t="s">
        <v>2284</v>
      </c>
      <c r="O1524" s="118">
        <v>21.5</v>
      </c>
      <c r="P1524" s="118">
        <v>0</v>
      </c>
      <c r="Q1524" s="119">
        <f t="shared" si="23"/>
        <v>1.6</v>
      </c>
      <c r="R1524" s="122" t="s">
        <v>940</v>
      </c>
      <c r="S1524" s="121" t="s">
        <v>3773</v>
      </c>
      <c r="T1524" s="122">
        <v>1.6</v>
      </c>
      <c r="U1524" s="122" t="s">
        <v>719</v>
      </c>
    </row>
    <row r="1525" spans="7:21" s="145" customFormat="1" hidden="1">
      <c r="G1525" s="152"/>
      <c r="N1525" s="114" t="s">
        <v>2285</v>
      </c>
      <c r="O1525" s="118">
        <v>16.7</v>
      </c>
      <c r="P1525" s="118">
        <v>0</v>
      </c>
      <c r="Q1525" s="119">
        <f t="shared" si="23"/>
        <v>2.0099999999999998</v>
      </c>
      <c r="R1525" s="122" t="s">
        <v>940</v>
      </c>
      <c r="S1525" s="121" t="s">
        <v>4256</v>
      </c>
      <c r="T1525" s="122">
        <v>2.0099999999999998</v>
      </c>
      <c r="U1525" s="122" t="s">
        <v>1619</v>
      </c>
    </row>
    <row r="1526" spans="7:21" s="145" customFormat="1" hidden="1">
      <c r="G1526" s="152"/>
      <c r="N1526" s="114" t="s">
        <v>2068</v>
      </c>
      <c r="O1526" s="118">
        <v>21.7</v>
      </c>
      <c r="P1526" s="118">
        <v>0</v>
      </c>
      <c r="Q1526" s="119">
        <f t="shared" si="23"/>
        <v>2.0099999999999998</v>
      </c>
      <c r="R1526" s="122" t="s">
        <v>954</v>
      </c>
      <c r="S1526" s="121" t="s">
        <v>3898</v>
      </c>
      <c r="T1526" s="122">
        <v>2.0099999999999998</v>
      </c>
      <c r="U1526" s="122" t="s">
        <v>956</v>
      </c>
    </row>
    <row r="1527" spans="7:21" s="145" customFormat="1" hidden="1">
      <c r="G1527" s="152"/>
      <c r="N1527" s="114" t="s">
        <v>2168</v>
      </c>
      <c r="O1527" s="118">
        <v>16.7</v>
      </c>
      <c r="P1527" s="118">
        <v>0</v>
      </c>
      <c r="Q1527" s="119">
        <f t="shared" si="23"/>
        <v>1.77</v>
      </c>
      <c r="R1527" s="122" t="s">
        <v>940</v>
      </c>
      <c r="S1527" s="121" t="s">
        <v>4256</v>
      </c>
      <c r="T1527" s="122">
        <v>1.77</v>
      </c>
      <c r="U1527" s="122" t="s">
        <v>628</v>
      </c>
    </row>
    <row r="1528" spans="7:21" s="145" customFormat="1" hidden="1">
      <c r="G1528" s="152"/>
      <c r="N1528" s="114" t="s">
        <v>2169</v>
      </c>
      <c r="O1528" s="118">
        <v>16</v>
      </c>
      <c r="P1528" s="118">
        <v>14.7</v>
      </c>
      <c r="Q1528" s="119">
        <f t="shared" si="23"/>
        <v>1.74</v>
      </c>
      <c r="R1528" s="122" t="s">
        <v>418</v>
      </c>
      <c r="S1528" s="121" t="s">
        <v>4155</v>
      </c>
      <c r="T1528" s="122">
        <v>1.74</v>
      </c>
      <c r="U1528" s="122" t="s">
        <v>734</v>
      </c>
    </row>
    <row r="1529" spans="7:21" s="145" customFormat="1" hidden="1">
      <c r="G1529" s="152"/>
      <c r="N1529" s="114" t="s">
        <v>2170</v>
      </c>
      <c r="O1529" s="120" t="s">
        <v>30</v>
      </c>
      <c r="P1529" s="118">
        <v>5.8</v>
      </c>
      <c r="Q1529" s="119">
        <f t="shared" si="23"/>
        <v>1.54</v>
      </c>
      <c r="R1529" s="122" t="s">
        <v>418</v>
      </c>
      <c r="S1529" s="121" t="s">
        <v>3907</v>
      </c>
      <c r="T1529" s="122">
        <v>1.54</v>
      </c>
      <c r="U1529" s="122" t="s">
        <v>719</v>
      </c>
    </row>
    <row r="1530" spans="7:21" s="145" customFormat="1" hidden="1">
      <c r="G1530" s="152"/>
      <c r="N1530" s="114" t="s">
        <v>2171</v>
      </c>
      <c r="O1530" s="118" t="s">
        <v>30</v>
      </c>
      <c r="P1530" s="118">
        <v>16.7</v>
      </c>
      <c r="Q1530" s="119">
        <f t="shared" si="23"/>
        <v>1.77</v>
      </c>
      <c r="R1530" s="120" t="s">
        <v>30</v>
      </c>
      <c r="S1530" s="121" t="s">
        <v>4226</v>
      </c>
      <c r="T1530" s="122">
        <v>1.77</v>
      </c>
      <c r="U1530" s="122" t="s">
        <v>1628</v>
      </c>
    </row>
    <row r="1531" spans="7:21" s="145" customFormat="1" hidden="1">
      <c r="G1531" s="152"/>
      <c r="N1531" s="114" t="s">
        <v>2073</v>
      </c>
      <c r="O1531" s="118">
        <v>0.5</v>
      </c>
      <c r="P1531" s="118">
        <v>1.4</v>
      </c>
      <c r="Q1531" s="119">
        <f t="shared" si="23"/>
        <v>1.29</v>
      </c>
      <c r="R1531" s="122" t="s">
        <v>166</v>
      </c>
      <c r="S1531" s="121" t="s">
        <v>4392</v>
      </c>
      <c r="T1531" s="122">
        <v>1.29</v>
      </c>
      <c r="U1531" s="122" t="s">
        <v>3266</v>
      </c>
    </row>
    <row r="1532" spans="7:21" s="145" customFormat="1" hidden="1">
      <c r="G1532" s="152"/>
      <c r="N1532" s="114" t="s">
        <v>2176</v>
      </c>
      <c r="O1532" s="118">
        <v>0.8</v>
      </c>
      <c r="P1532" s="118">
        <v>2.2000000000000002</v>
      </c>
      <c r="Q1532" s="119">
        <f t="shared" si="23"/>
        <v>1.0900000000000001</v>
      </c>
      <c r="R1532" s="122" t="s">
        <v>166</v>
      </c>
      <c r="S1532" s="121" t="s">
        <v>4376</v>
      </c>
      <c r="T1532" s="122">
        <v>1.0900000000000001</v>
      </c>
      <c r="U1532" s="122" t="s">
        <v>3335</v>
      </c>
    </row>
    <row r="1533" spans="7:21" s="145" customFormat="1" hidden="1">
      <c r="G1533" s="152"/>
      <c r="N1533" s="114" t="s">
        <v>2177</v>
      </c>
      <c r="O1533" s="118">
        <v>1</v>
      </c>
      <c r="P1533" s="118">
        <v>3.2</v>
      </c>
      <c r="Q1533" s="119">
        <f t="shared" si="23"/>
        <v>1.69</v>
      </c>
      <c r="R1533" s="122" t="s">
        <v>166</v>
      </c>
      <c r="S1533" s="121" t="s">
        <v>4296</v>
      </c>
      <c r="T1533" s="122">
        <v>1.69</v>
      </c>
      <c r="U1533" s="122" t="s">
        <v>1495</v>
      </c>
    </row>
    <row r="1534" spans="7:21" s="145" customFormat="1" hidden="1">
      <c r="G1534" s="152"/>
      <c r="N1534" s="114" t="s">
        <v>2178</v>
      </c>
      <c r="O1534" s="118">
        <v>10.6</v>
      </c>
      <c r="P1534" s="118">
        <v>18.8</v>
      </c>
      <c r="Q1534" s="119">
        <f t="shared" si="23"/>
        <v>1.85</v>
      </c>
      <c r="R1534" s="122" t="s">
        <v>452</v>
      </c>
      <c r="S1534" s="121" t="s">
        <v>3949</v>
      </c>
      <c r="T1534" s="122">
        <v>1.85</v>
      </c>
      <c r="U1534" s="122" t="s">
        <v>799</v>
      </c>
    </row>
    <row r="1535" spans="7:21" s="145" customFormat="1" hidden="1">
      <c r="G1535" s="152"/>
      <c r="N1535" s="114" t="s">
        <v>2179</v>
      </c>
      <c r="O1535" s="118">
        <v>10.8</v>
      </c>
      <c r="P1535" s="118">
        <v>17.600000000000001</v>
      </c>
      <c r="Q1535" s="119">
        <f t="shared" si="23"/>
        <v>1.73</v>
      </c>
      <c r="R1535" s="122" t="s">
        <v>670</v>
      </c>
      <c r="S1535" s="121" t="s">
        <v>4138</v>
      </c>
      <c r="T1535" s="122">
        <v>1.73</v>
      </c>
      <c r="U1535" s="122" t="s">
        <v>628</v>
      </c>
    </row>
    <row r="1536" spans="7:21" s="145" customFormat="1" hidden="1">
      <c r="G1536" s="152"/>
      <c r="N1536" s="114" t="s">
        <v>2180</v>
      </c>
      <c r="O1536" s="118">
        <v>5.3</v>
      </c>
      <c r="P1536" s="118">
        <v>18.600000000000001</v>
      </c>
      <c r="Q1536" s="119">
        <f t="shared" si="23"/>
        <v>1</v>
      </c>
      <c r="R1536" s="122" t="s">
        <v>468</v>
      </c>
      <c r="S1536" s="121" t="s">
        <v>4447</v>
      </c>
      <c r="T1536" s="122">
        <v>1</v>
      </c>
      <c r="U1536" s="122" t="s">
        <v>543</v>
      </c>
    </row>
    <row r="1537" spans="7:21" s="145" customFormat="1" hidden="1">
      <c r="G1537" s="152"/>
      <c r="N1537" s="114" t="s">
        <v>2181</v>
      </c>
      <c r="O1537" s="118">
        <v>5.0999999999999996</v>
      </c>
      <c r="P1537" s="118">
        <v>25.2</v>
      </c>
      <c r="Q1537" s="119">
        <f t="shared" si="23"/>
        <v>1.1000000000000001</v>
      </c>
      <c r="R1537" s="122" t="s">
        <v>1619</v>
      </c>
      <c r="S1537" s="121" t="s">
        <v>4031</v>
      </c>
      <c r="T1537" s="120">
        <v>1.1000000000000001</v>
      </c>
      <c r="U1537" s="120" t="s">
        <v>377</v>
      </c>
    </row>
    <row r="1538" spans="7:21" s="145" customFormat="1" hidden="1">
      <c r="G1538" s="152"/>
      <c r="N1538" s="114" t="s">
        <v>2300</v>
      </c>
      <c r="O1538" s="118">
        <v>5.5</v>
      </c>
      <c r="P1538" s="118">
        <v>24.1</v>
      </c>
      <c r="Q1538" s="119">
        <f t="shared" si="23"/>
        <v>1.3</v>
      </c>
      <c r="R1538" s="122" t="s">
        <v>381</v>
      </c>
      <c r="S1538" s="121" t="s">
        <v>4031</v>
      </c>
      <c r="T1538" s="122">
        <v>1.3</v>
      </c>
      <c r="U1538" s="122" t="s">
        <v>728</v>
      </c>
    </row>
    <row r="1539" spans="7:21" s="145" customFormat="1" hidden="1">
      <c r="G1539" s="152"/>
      <c r="N1539" s="114" t="s">
        <v>2301</v>
      </c>
      <c r="O1539" s="118">
        <v>8.5</v>
      </c>
      <c r="P1539" s="118">
        <v>24.2</v>
      </c>
      <c r="Q1539" s="119">
        <f t="shared" si="23"/>
        <v>1.87</v>
      </c>
      <c r="R1539" s="122" t="s">
        <v>857</v>
      </c>
      <c r="S1539" s="121" t="s">
        <v>3734</v>
      </c>
      <c r="T1539" s="122">
        <v>1.87</v>
      </c>
      <c r="U1539" s="122" t="s">
        <v>424</v>
      </c>
    </row>
    <row r="1540" spans="7:21" s="145" customFormat="1" hidden="1">
      <c r="G1540" s="152"/>
      <c r="N1540" s="114" t="s">
        <v>2424</v>
      </c>
      <c r="O1540" s="118">
        <v>6.9</v>
      </c>
      <c r="P1540" s="118">
        <v>29.1</v>
      </c>
      <c r="Q1540" s="119">
        <f t="shared" ref="Q1540:Q1603" si="24">SUM(T1540:U1540)</f>
        <v>1.9</v>
      </c>
      <c r="R1540" s="122" t="s">
        <v>1626</v>
      </c>
      <c r="S1540" s="121" t="s">
        <v>4128</v>
      </c>
      <c r="T1540" s="122">
        <v>1.9</v>
      </c>
      <c r="U1540" s="122" t="s">
        <v>343</v>
      </c>
    </row>
    <row r="1541" spans="7:21" s="145" customFormat="1" hidden="1">
      <c r="G1541" s="152"/>
      <c r="N1541" s="114" t="s">
        <v>2425</v>
      </c>
      <c r="O1541" s="118">
        <v>7.7</v>
      </c>
      <c r="P1541" s="118">
        <v>21.9</v>
      </c>
      <c r="Q1541" s="119">
        <f t="shared" si="24"/>
        <v>1.9</v>
      </c>
      <c r="R1541" s="122" t="s">
        <v>468</v>
      </c>
      <c r="S1541" s="121" t="s">
        <v>3918</v>
      </c>
      <c r="T1541" s="122">
        <v>1.9</v>
      </c>
      <c r="U1541" s="122" t="s">
        <v>343</v>
      </c>
    </row>
    <row r="1542" spans="7:21" s="145" customFormat="1" hidden="1">
      <c r="G1542" s="152"/>
      <c r="N1542" s="114" t="s">
        <v>2426</v>
      </c>
      <c r="O1542" s="118">
        <v>8.1999999999999993</v>
      </c>
      <c r="P1542" s="118">
        <v>20.3</v>
      </c>
      <c r="Q1542" s="119">
        <f t="shared" si="24"/>
        <v>1.81</v>
      </c>
      <c r="R1542" s="122" t="s">
        <v>719</v>
      </c>
      <c r="S1542" s="121" t="s">
        <v>3908</v>
      </c>
      <c r="T1542" s="122">
        <v>1.81</v>
      </c>
      <c r="U1542" s="122" t="s">
        <v>381</v>
      </c>
    </row>
    <row r="1543" spans="7:21" s="145" customFormat="1" hidden="1">
      <c r="G1543" s="152"/>
      <c r="N1543" s="114" t="s">
        <v>2640</v>
      </c>
      <c r="O1543" s="118">
        <v>8.8000000000000007</v>
      </c>
      <c r="P1543" s="118">
        <v>16.899999999999999</v>
      </c>
      <c r="Q1543" s="119">
        <f t="shared" si="24"/>
        <v>1.4</v>
      </c>
      <c r="R1543" s="122" t="s">
        <v>166</v>
      </c>
      <c r="S1543" s="121" t="s">
        <v>3910</v>
      </c>
      <c r="T1543" s="122">
        <v>1.4</v>
      </c>
      <c r="U1543" s="122" t="s">
        <v>466</v>
      </c>
    </row>
    <row r="1544" spans="7:21" s="145" customFormat="1" hidden="1">
      <c r="G1544" s="152"/>
      <c r="N1544" s="114" t="s">
        <v>2641</v>
      </c>
      <c r="O1544" s="118">
        <v>24.3</v>
      </c>
      <c r="P1544" s="118">
        <v>48.8</v>
      </c>
      <c r="Q1544" s="119">
        <f t="shared" si="24"/>
        <v>1.2</v>
      </c>
      <c r="R1544" s="122" t="s">
        <v>343</v>
      </c>
      <c r="S1544" s="121" t="s">
        <v>4222</v>
      </c>
      <c r="T1544" s="122">
        <v>1.2</v>
      </c>
      <c r="U1544" s="122" t="s">
        <v>586</v>
      </c>
    </row>
    <row r="1545" spans="7:21" s="145" customFormat="1" hidden="1">
      <c r="G1545" s="152"/>
      <c r="N1545" s="114" t="s">
        <v>2529</v>
      </c>
      <c r="O1545" s="118">
        <v>7.6</v>
      </c>
      <c r="P1545" s="118">
        <v>17.5</v>
      </c>
      <c r="Q1545" s="119">
        <f t="shared" si="24"/>
        <v>0.72</v>
      </c>
      <c r="R1545" s="120" t="s">
        <v>30</v>
      </c>
      <c r="S1545" s="121" t="s">
        <v>4051</v>
      </c>
      <c r="T1545" s="122">
        <v>0.72</v>
      </c>
      <c r="U1545" s="122" t="s">
        <v>566</v>
      </c>
    </row>
    <row r="1546" spans="7:21" s="145" customFormat="1" hidden="1">
      <c r="G1546" s="152"/>
      <c r="N1546" s="114" t="s">
        <v>2530</v>
      </c>
      <c r="O1546" s="118">
        <v>23.8</v>
      </c>
      <c r="P1546" s="118">
        <v>56.3</v>
      </c>
      <c r="Q1546" s="119">
        <f t="shared" si="24"/>
        <v>1.62</v>
      </c>
      <c r="R1546" s="122" t="s">
        <v>343</v>
      </c>
      <c r="S1546" s="121" t="s">
        <v>4335</v>
      </c>
      <c r="T1546" s="122">
        <v>1.62</v>
      </c>
      <c r="U1546" s="122" t="s">
        <v>426</v>
      </c>
    </row>
    <row r="1547" spans="7:21" s="145" customFormat="1" hidden="1">
      <c r="G1547" s="152"/>
      <c r="N1547" s="114" t="s">
        <v>2193</v>
      </c>
      <c r="O1547" s="118">
        <v>1.2</v>
      </c>
      <c r="P1547" s="118">
        <v>1.4</v>
      </c>
      <c r="Q1547" s="119">
        <f t="shared" si="24"/>
        <v>1.62</v>
      </c>
      <c r="R1547" s="122" t="s">
        <v>304</v>
      </c>
      <c r="S1547" s="121" t="s">
        <v>4294</v>
      </c>
      <c r="T1547" s="122">
        <v>1.62</v>
      </c>
      <c r="U1547" s="122" t="s">
        <v>426</v>
      </c>
    </row>
    <row r="1548" spans="7:21" s="145" customFormat="1" hidden="1">
      <c r="G1548" s="152"/>
      <c r="N1548" s="114" t="s">
        <v>2194</v>
      </c>
      <c r="O1548" s="120" t="s">
        <v>30</v>
      </c>
      <c r="P1548" s="118">
        <v>6</v>
      </c>
      <c r="Q1548" s="119">
        <f t="shared" si="24"/>
        <v>1.6</v>
      </c>
      <c r="R1548" s="122" t="s">
        <v>418</v>
      </c>
      <c r="S1548" s="121" t="s">
        <v>3907</v>
      </c>
      <c r="T1548" s="122">
        <v>1.6</v>
      </c>
      <c r="U1548" s="122" t="s">
        <v>392</v>
      </c>
    </row>
    <row r="1549" spans="7:21" s="145" customFormat="1" hidden="1">
      <c r="G1549" s="152"/>
      <c r="N1549" s="114" t="s">
        <v>2195</v>
      </c>
      <c r="O1549" s="118">
        <v>0.1</v>
      </c>
      <c r="P1549" s="118">
        <v>29.8</v>
      </c>
      <c r="Q1549" s="119">
        <f t="shared" si="24"/>
        <v>1.73</v>
      </c>
      <c r="R1549" s="122" t="s">
        <v>418</v>
      </c>
      <c r="S1549" s="121" t="s">
        <v>4035</v>
      </c>
      <c r="T1549" s="122">
        <v>1.73</v>
      </c>
      <c r="U1549" s="122" t="s">
        <v>499</v>
      </c>
    </row>
    <row r="1550" spans="7:21" s="145" customFormat="1" hidden="1">
      <c r="G1550" s="152"/>
      <c r="N1550" s="114" t="s">
        <v>2196</v>
      </c>
      <c r="O1550" s="118">
        <v>0.4</v>
      </c>
      <c r="P1550" s="120">
        <v>1.6</v>
      </c>
      <c r="Q1550" s="119">
        <f t="shared" si="24"/>
        <v>1.4</v>
      </c>
      <c r="R1550" s="120" t="s">
        <v>30</v>
      </c>
      <c r="S1550" s="121" t="s">
        <v>4392</v>
      </c>
      <c r="T1550" s="122">
        <v>1.4</v>
      </c>
      <c r="U1550" s="122" t="s">
        <v>1418</v>
      </c>
    </row>
    <row r="1551" spans="7:21" s="145" customFormat="1" hidden="1">
      <c r="G1551" s="152"/>
      <c r="N1551" s="114" t="s">
        <v>2197</v>
      </c>
      <c r="O1551" s="118">
        <v>0.7</v>
      </c>
      <c r="P1551" s="118">
        <v>0.8</v>
      </c>
      <c r="Q1551" s="119">
        <f t="shared" si="24"/>
        <v>1.69</v>
      </c>
      <c r="R1551" s="122" t="s">
        <v>166</v>
      </c>
      <c r="S1551" s="121" t="s">
        <v>4392</v>
      </c>
      <c r="T1551" s="122">
        <v>1.69</v>
      </c>
      <c r="U1551" s="122" t="s">
        <v>503</v>
      </c>
    </row>
    <row r="1552" spans="7:21" s="145" customFormat="1" hidden="1">
      <c r="G1552" s="152"/>
      <c r="N1552" s="114" t="s">
        <v>2198</v>
      </c>
      <c r="O1552" s="118">
        <v>0.5</v>
      </c>
      <c r="P1552" s="118">
        <v>0.6</v>
      </c>
      <c r="Q1552" s="119">
        <f t="shared" si="24"/>
        <v>1.62</v>
      </c>
      <c r="R1552" s="120" t="s">
        <v>30</v>
      </c>
      <c r="S1552" s="121" t="s">
        <v>4340</v>
      </c>
      <c r="T1552" s="122">
        <v>1.62</v>
      </c>
      <c r="U1552" s="122" t="s">
        <v>734</v>
      </c>
    </row>
    <row r="1553" spans="7:21" s="145" customFormat="1" hidden="1">
      <c r="G1553" s="152"/>
      <c r="N1553" s="114" t="s">
        <v>2199</v>
      </c>
      <c r="O1553" s="118">
        <v>18.8</v>
      </c>
      <c r="P1553" s="118">
        <v>0</v>
      </c>
      <c r="Q1553" s="119">
        <f t="shared" si="24"/>
        <v>1.65</v>
      </c>
      <c r="R1553" s="120" t="s">
        <v>147</v>
      </c>
      <c r="S1553" s="121" t="s">
        <v>3995</v>
      </c>
      <c r="T1553" s="122">
        <v>1.65</v>
      </c>
      <c r="U1553" s="122" t="s">
        <v>1602</v>
      </c>
    </row>
    <row r="1554" spans="7:21" s="145" customFormat="1" hidden="1">
      <c r="G1554" s="152"/>
      <c r="N1554" s="114" t="s">
        <v>2200</v>
      </c>
      <c r="O1554" s="118">
        <v>3</v>
      </c>
      <c r="P1554" s="118">
        <v>21.8</v>
      </c>
      <c r="Q1554" s="119">
        <f t="shared" si="24"/>
        <v>1.54</v>
      </c>
      <c r="R1554" s="122" t="s">
        <v>405</v>
      </c>
      <c r="S1554" s="121" t="s">
        <v>4162</v>
      </c>
      <c r="T1554" s="122">
        <v>1.54</v>
      </c>
      <c r="U1554" s="122" t="s">
        <v>450</v>
      </c>
    </row>
    <row r="1555" spans="7:21" s="145" customFormat="1" hidden="1">
      <c r="G1555" s="152"/>
      <c r="N1555" s="114" t="s">
        <v>2201</v>
      </c>
      <c r="O1555" s="120" t="s">
        <v>30</v>
      </c>
      <c r="P1555" s="118">
        <v>24.4</v>
      </c>
      <c r="Q1555" s="119">
        <f t="shared" si="24"/>
        <v>1</v>
      </c>
      <c r="R1555" s="122" t="s">
        <v>418</v>
      </c>
      <c r="S1555" s="121" t="s">
        <v>4232</v>
      </c>
      <c r="T1555" s="122">
        <v>1</v>
      </c>
      <c r="U1555" s="122" t="s">
        <v>189</v>
      </c>
    </row>
    <row r="1556" spans="7:21" s="145" customFormat="1" hidden="1">
      <c r="G1556" s="152"/>
      <c r="N1556" s="114" t="s">
        <v>2202</v>
      </c>
      <c r="O1556" s="120" t="s">
        <v>30</v>
      </c>
      <c r="P1556" s="118">
        <v>32.799999999999997</v>
      </c>
      <c r="Q1556" s="119">
        <f t="shared" si="24"/>
        <v>1.52</v>
      </c>
      <c r="R1556" s="122" t="s">
        <v>418</v>
      </c>
      <c r="S1556" s="121" t="s">
        <v>4196</v>
      </c>
      <c r="T1556" s="122">
        <v>1.52</v>
      </c>
      <c r="U1556" s="122" t="s">
        <v>497</v>
      </c>
    </row>
    <row r="1557" spans="7:21" s="145" customFormat="1" hidden="1">
      <c r="G1557" s="152"/>
      <c r="N1557" s="114" t="s">
        <v>2203</v>
      </c>
      <c r="O1557" s="118">
        <v>3.7</v>
      </c>
      <c r="P1557" s="118">
        <v>76.7</v>
      </c>
      <c r="Q1557" s="119">
        <f t="shared" si="24"/>
        <v>0.7</v>
      </c>
      <c r="R1557" s="122" t="s">
        <v>553</v>
      </c>
      <c r="S1557" s="121" t="s">
        <v>4064</v>
      </c>
      <c r="T1557" s="122">
        <v>0.7</v>
      </c>
      <c r="U1557" s="122" t="s">
        <v>1146</v>
      </c>
    </row>
    <row r="1558" spans="7:21" s="145" customFormat="1" hidden="1">
      <c r="G1558" s="152"/>
      <c r="N1558" s="114" t="s">
        <v>2313</v>
      </c>
      <c r="O1558" s="118">
        <v>6.3</v>
      </c>
      <c r="P1558" s="120" t="s">
        <v>147</v>
      </c>
      <c r="Q1558" s="119">
        <f t="shared" si="24"/>
        <v>0.8</v>
      </c>
      <c r="R1558" s="120" t="s">
        <v>147</v>
      </c>
      <c r="S1558" s="120" t="s">
        <v>147</v>
      </c>
      <c r="T1558" s="122">
        <v>0.8</v>
      </c>
      <c r="U1558" s="122" t="s">
        <v>797</v>
      </c>
    </row>
    <row r="1559" spans="7:21" s="145" customFormat="1" hidden="1">
      <c r="G1559" s="152"/>
      <c r="N1559" s="114" t="s">
        <v>2314</v>
      </c>
      <c r="O1559" s="118">
        <v>28.9</v>
      </c>
      <c r="P1559" s="118" t="s">
        <v>30</v>
      </c>
      <c r="Q1559" s="119">
        <f t="shared" si="24"/>
        <v>0.6</v>
      </c>
      <c r="R1559" s="120" t="s">
        <v>147</v>
      </c>
      <c r="S1559" s="121" t="s">
        <v>3732</v>
      </c>
      <c r="T1559" s="122">
        <v>0.6</v>
      </c>
      <c r="U1559" s="122" t="s">
        <v>661</v>
      </c>
    </row>
    <row r="1560" spans="7:21" s="145" customFormat="1" hidden="1">
      <c r="G1560" s="152"/>
      <c r="N1560" s="114" t="s">
        <v>2315</v>
      </c>
      <c r="O1560" s="118">
        <v>14.7</v>
      </c>
      <c r="P1560" s="118">
        <v>5.4</v>
      </c>
      <c r="Q1560" s="119">
        <f t="shared" si="24"/>
        <v>1</v>
      </c>
      <c r="R1560" s="122" t="s">
        <v>581</v>
      </c>
      <c r="S1560" s="121" t="s">
        <v>4457</v>
      </c>
      <c r="T1560" s="122">
        <v>1</v>
      </c>
      <c r="U1560" s="122" t="s">
        <v>377</v>
      </c>
    </row>
    <row r="1561" spans="7:21" s="145" customFormat="1" hidden="1">
      <c r="G1561" s="152"/>
      <c r="N1561" s="114" t="s">
        <v>2316</v>
      </c>
      <c r="O1561" s="118">
        <v>13.4</v>
      </c>
      <c r="P1561" s="118">
        <v>6</v>
      </c>
      <c r="Q1561" s="119">
        <f t="shared" si="24"/>
        <v>1.4</v>
      </c>
      <c r="R1561" s="122" t="s">
        <v>277</v>
      </c>
      <c r="S1561" s="121" t="s">
        <v>3808</v>
      </c>
      <c r="T1561" s="122">
        <v>1.4</v>
      </c>
      <c r="U1561" s="122" t="s">
        <v>719</v>
      </c>
    </row>
    <row r="1562" spans="7:21" s="145" customFormat="1" hidden="1">
      <c r="G1562" s="152"/>
      <c r="N1562" s="114" t="s">
        <v>2317</v>
      </c>
      <c r="O1562" s="118">
        <v>22.3</v>
      </c>
      <c r="P1562" s="120" t="s">
        <v>30</v>
      </c>
      <c r="Q1562" s="119">
        <f t="shared" si="24"/>
        <v>1.5</v>
      </c>
      <c r="R1562" s="120" t="s">
        <v>147</v>
      </c>
      <c r="S1562" s="121" t="s">
        <v>3936</v>
      </c>
      <c r="T1562" s="122">
        <v>1.5</v>
      </c>
      <c r="U1562" s="122" t="s">
        <v>234</v>
      </c>
    </row>
    <row r="1563" spans="7:21" s="145" customFormat="1" hidden="1">
      <c r="G1563" s="152"/>
      <c r="N1563" s="114" t="s">
        <v>2318</v>
      </c>
      <c r="O1563" s="118">
        <v>18.3</v>
      </c>
      <c r="P1563" s="120" t="s">
        <v>30</v>
      </c>
      <c r="Q1563" s="119">
        <f t="shared" si="24"/>
        <v>1.7</v>
      </c>
      <c r="R1563" s="122" t="s">
        <v>377</v>
      </c>
      <c r="S1563" s="121" t="s">
        <v>4077</v>
      </c>
      <c r="T1563" s="122">
        <v>1.7</v>
      </c>
      <c r="U1563" s="122" t="s">
        <v>213</v>
      </c>
    </row>
    <row r="1564" spans="7:21" s="145" customFormat="1" hidden="1">
      <c r="G1564" s="152"/>
      <c r="N1564" s="114" t="s">
        <v>2319</v>
      </c>
      <c r="O1564" s="118">
        <v>22.1</v>
      </c>
      <c r="P1564" s="120" t="s">
        <v>30</v>
      </c>
      <c r="Q1564" s="119">
        <f t="shared" si="24"/>
        <v>1.2</v>
      </c>
      <c r="R1564" s="120" t="s">
        <v>147</v>
      </c>
      <c r="S1564" s="121" t="s">
        <v>3969</v>
      </c>
      <c r="T1564" s="122">
        <v>1.2</v>
      </c>
      <c r="U1564" s="122" t="s">
        <v>728</v>
      </c>
    </row>
    <row r="1565" spans="7:21" s="145" customFormat="1" hidden="1">
      <c r="G1565" s="152"/>
      <c r="N1565" s="114" t="s">
        <v>2320</v>
      </c>
      <c r="O1565" s="118">
        <v>17.7</v>
      </c>
      <c r="P1565" s="120" t="s">
        <v>30</v>
      </c>
      <c r="Q1565" s="119">
        <f t="shared" si="24"/>
        <v>1.5</v>
      </c>
      <c r="R1565" s="122" t="s">
        <v>466</v>
      </c>
      <c r="S1565" s="121" t="s">
        <v>4560</v>
      </c>
      <c r="T1565" s="122">
        <v>1.5</v>
      </c>
      <c r="U1565" s="122" t="s">
        <v>234</v>
      </c>
    </row>
    <row r="1566" spans="7:21" s="145" customFormat="1" hidden="1">
      <c r="G1566" s="152"/>
      <c r="N1566" s="114" t="s">
        <v>2321</v>
      </c>
      <c r="O1566" s="118">
        <v>30.1</v>
      </c>
      <c r="P1566" s="120" t="s">
        <v>30</v>
      </c>
      <c r="Q1566" s="119">
        <f t="shared" si="24"/>
        <v>1.65</v>
      </c>
      <c r="R1566" s="120" t="s">
        <v>147</v>
      </c>
      <c r="S1566" s="121" t="s">
        <v>4200</v>
      </c>
      <c r="T1566" s="122">
        <v>1.65</v>
      </c>
      <c r="U1566" s="122" t="s">
        <v>503</v>
      </c>
    </row>
    <row r="1567" spans="7:21" s="145" customFormat="1" hidden="1">
      <c r="G1567" s="152"/>
      <c r="N1567" s="114" t="s">
        <v>2444</v>
      </c>
      <c r="O1567" s="118">
        <v>20.3</v>
      </c>
      <c r="P1567" s="120" t="s">
        <v>30</v>
      </c>
      <c r="Q1567" s="119">
        <f t="shared" si="24"/>
        <v>1.82</v>
      </c>
      <c r="R1567" s="122" t="s">
        <v>223</v>
      </c>
      <c r="S1567" s="121" t="s">
        <v>4274</v>
      </c>
      <c r="T1567" s="122">
        <v>1.82</v>
      </c>
      <c r="U1567" s="122" t="s">
        <v>2803</v>
      </c>
    </row>
    <row r="1568" spans="7:21" s="145" customFormat="1" hidden="1">
      <c r="G1568" s="152"/>
      <c r="N1568" s="114" t="s">
        <v>2445</v>
      </c>
      <c r="O1568" s="118">
        <v>21.1</v>
      </c>
      <c r="P1568" s="120" t="s">
        <v>30</v>
      </c>
      <c r="Q1568" s="119">
        <f t="shared" si="24"/>
        <v>1.05</v>
      </c>
      <c r="R1568" s="122" t="s">
        <v>369</v>
      </c>
      <c r="S1568" s="121" t="s">
        <v>4125</v>
      </c>
      <c r="T1568" s="122">
        <v>1.05</v>
      </c>
      <c r="U1568" s="122" t="s">
        <v>3500</v>
      </c>
    </row>
    <row r="1569" spans="7:21" s="145" customFormat="1" hidden="1">
      <c r="G1569" s="152"/>
      <c r="N1569" s="114" t="s">
        <v>2446</v>
      </c>
      <c r="O1569" s="118">
        <v>24.8</v>
      </c>
      <c r="P1569" s="118">
        <v>3.6</v>
      </c>
      <c r="Q1569" s="119">
        <f t="shared" si="24"/>
        <v>1.46</v>
      </c>
      <c r="R1569" s="122" t="s">
        <v>371</v>
      </c>
      <c r="S1569" s="121" t="s">
        <v>3738</v>
      </c>
      <c r="T1569" s="122">
        <v>1.46</v>
      </c>
      <c r="U1569" s="122" t="s">
        <v>459</v>
      </c>
    </row>
    <row r="1570" spans="7:21" s="145" customFormat="1" hidden="1">
      <c r="G1570" s="152"/>
      <c r="N1570" s="114" t="s">
        <v>2447</v>
      </c>
      <c r="O1570" s="118">
        <v>21.3</v>
      </c>
      <c r="P1570" s="120" t="s">
        <v>30</v>
      </c>
      <c r="Q1570" s="119">
        <f t="shared" si="24"/>
        <v>1.74</v>
      </c>
      <c r="R1570" s="122" t="s">
        <v>377</v>
      </c>
      <c r="S1570" s="121" t="s">
        <v>3935</v>
      </c>
      <c r="T1570" s="122">
        <v>1.74</v>
      </c>
      <c r="U1570" s="122" t="s">
        <v>438</v>
      </c>
    </row>
    <row r="1571" spans="7:21" s="145" customFormat="1" hidden="1">
      <c r="G1571" s="152"/>
      <c r="N1571" s="114" t="s">
        <v>2324</v>
      </c>
      <c r="O1571" s="118">
        <v>25.6</v>
      </c>
      <c r="P1571" s="118">
        <v>3.6</v>
      </c>
      <c r="Q1571" s="119">
        <f t="shared" si="24"/>
        <v>1.47</v>
      </c>
      <c r="R1571" s="122" t="s">
        <v>217</v>
      </c>
      <c r="S1571" s="121" t="s">
        <v>4417</v>
      </c>
      <c r="T1571" s="122">
        <v>1.47</v>
      </c>
      <c r="U1571" s="122" t="s">
        <v>497</v>
      </c>
    </row>
    <row r="1572" spans="7:21" s="145" customFormat="1" hidden="1">
      <c r="G1572" s="152"/>
      <c r="N1572" s="114" t="s">
        <v>2325</v>
      </c>
      <c r="O1572" s="118">
        <v>22.1</v>
      </c>
      <c r="P1572" s="120" t="s">
        <v>30</v>
      </c>
      <c r="Q1572" s="119">
        <f t="shared" si="24"/>
        <v>0.82</v>
      </c>
      <c r="R1572" s="122" t="s">
        <v>343</v>
      </c>
      <c r="S1572" s="121" t="s">
        <v>3891</v>
      </c>
      <c r="T1572" s="122">
        <v>0.82</v>
      </c>
      <c r="U1572" s="122" t="s">
        <v>3575</v>
      </c>
    </row>
    <row r="1573" spans="7:21" s="145" customFormat="1" hidden="1">
      <c r="G1573" s="152"/>
      <c r="N1573" s="114" t="s">
        <v>2208</v>
      </c>
      <c r="O1573" s="118">
        <v>8</v>
      </c>
      <c r="P1573" s="120" t="s">
        <v>30</v>
      </c>
      <c r="Q1573" s="119">
        <f t="shared" si="24"/>
        <v>1.1399999999999999</v>
      </c>
      <c r="R1573" s="122" t="s">
        <v>166</v>
      </c>
      <c r="S1573" s="121" t="s">
        <v>4548</v>
      </c>
      <c r="T1573" s="122">
        <v>1.1399999999999999</v>
      </c>
      <c r="U1573" s="122" t="s">
        <v>728</v>
      </c>
    </row>
    <row r="1574" spans="7:21" s="145" customFormat="1" hidden="1">
      <c r="G1574" s="152"/>
      <c r="N1574" s="114" t="s">
        <v>2209</v>
      </c>
      <c r="O1574" s="118">
        <v>1.1000000000000001</v>
      </c>
      <c r="P1574" s="118">
        <v>3.4</v>
      </c>
      <c r="Q1574" s="119">
        <f t="shared" si="24"/>
        <v>1.83</v>
      </c>
      <c r="R1574" s="120" t="s">
        <v>147</v>
      </c>
      <c r="S1574" s="121" t="s">
        <v>4420</v>
      </c>
      <c r="T1574" s="122">
        <v>1.83</v>
      </c>
      <c r="U1574" s="122" t="s">
        <v>166</v>
      </c>
    </row>
    <row r="1575" spans="7:21" s="145" customFormat="1" hidden="1">
      <c r="G1575" s="152"/>
      <c r="N1575" s="114" t="s">
        <v>2210</v>
      </c>
      <c r="O1575" s="118">
        <v>0.8</v>
      </c>
      <c r="P1575" s="118">
        <v>12.5</v>
      </c>
      <c r="Q1575" s="119">
        <f t="shared" si="24"/>
        <v>1.72</v>
      </c>
      <c r="R1575" s="120" t="s">
        <v>30</v>
      </c>
      <c r="S1575" s="121" t="s">
        <v>4338</v>
      </c>
      <c r="T1575" s="122">
        <v>1.72</v>
      </c>
      <c r="U1575" s="122" t="s">
        <v>954</v>
      </c>
    </row>
    <row r="1576" spans="7:21" s="145" customFormat="1" hidden="1">
      <c r="G1576" s="152"/>
      <c r="N1576" s="114" t="s">
        <v>2105</v>
      </c>
      <c r="O1576" s="118">
        <v>0.9</v>
      </c>
      <c r="P1576" s="118">
        <v>2.9</v>
      </c>
      <c r="Q1576" s="119">
        <f t="shared" si="24"/>
        <v>1.68</v>
      </c>
      <c r="R1576" s="120" t="s">
        <v>30</v>
      </c>
      <c r="S1576" s="121" t="s">
        <v>4376</v>
      </c>
      <c r="T1576" s="120">
        <v>1.68</v>
      </c>
      <c r="U1576" s="120" t="s">
        <v>438</v>
      </c>
    </row>
    <row r="1577" spans="7:21" s="145" customFormat="1" hidden="1">
      <c r="G1577" s="152"/>
      <c r="N1577" s="114" t="s">
        <v>2106</v>
      </c>
      <c r="O1577" s="118">
        <v>1.4</v>
      </c>
      <c r="P1577" s="118">
        <v>20.9</v>
      </c>
      <c r="Q1577" s="119">
        <f t="shared" si="24"/>
        <v>1.39</v>
      </c>
      <c r="R1577" s="122" t="s">
        <v>944</v>
      </c>
      <c r="S1577" s="121" t="s">
        <v>3902</v>
      </c>
      <c r="T1577" s="122">
        <v>1.39</v>
      </c>
      <c r="U1577" s="122" t="s">
        <v>459</v>
      </c>
    </row>
    <row r="1578" spans="7:21" s="145" customFormat="1" hidden="1">
      <c r="G1578" s="152"/>
      <c r="N1578" s="114" t="s">
        <v>2107</v>
      </c>
      <c r="O1578" s="118">
        <v>0.1</v>
      </c>
      <c r="P1578" s="118">
        <v>18.600000000000001</v>
      </c>
      <c r="Q1578" s="119">
        <f t="shared" si="24"/>
        <v>1.21</v>
      </c>
      <c r="R1578" s="120" t="s">
        <v>147</v>
      </c>
      <c r="S1578" s="121" t="s">
        <v>4256</v>
      </c>
      <c r="T1578" s="122">
        <v>1.21</v>
      </c>
      <c r="U1578" s="122" t="s">
        <v>743</v>
      </c>
    </row>
    <row r="1579" spans="7:21" s="145" customFormat="1" hidden="1">
      <c r="G1579" s="152"/>
      <c r="N1579" s="114" t="s">
        <v>2216</v>
      </c>
      <c r="O1579" s="118">
        <v>0.4</v>
      </c>
      <c r="P1579" s="118">
        <v>17.100000000000001</v>
      </c>
      <c r="Q1579" s="119">
        <f t="shared" si="24"/>
        <v>0.51</v>
      </c>
      <c r="R1579" s="122" t="s">
        <v>166</v>
      </c>
      <c r="S1579" s="121" t="s">
        <v>4566</v>
      </c>
      <c r="T1579" s="122">
        <v>0.51</v>
      </c>
      <c r="U1579" s="122" t="s">
        <v>2957</v>
      </c>
    </row>
    <row r="1580" spans="7:21" s="145" customFormat="1" hidden="1">
      <c r="G1580" s="152"/>
      <c r="N1580" s="114" t="s">
        <v>2217</v>
      </c>
      <c r="O1580" s="118">
        <v>0.3</v>
      </c>
      <c r="P1580" s="118">
        <v>16.5</v>
      </c>
      <c r="Q1580" s="119">
        <f t="shared" si="24"/>
        <v>1.3</v>
      </c>
      <c r="R1580" s="120" t="s">
        <v>30</v>
      </c>
      <c r="S1580" s="121" t="s">
        <v>4226</v>
      </c>
      <c r="T1580" s="122">
        <v>1.3</v>
      </c>
      <c r="U1580" s="122" t="s">
        <v>719</v>
      </c>
    </row>
    <row r="1581" spans="7:21" s="145" customFormat="1" hidden="1">
      <c r="G1581" s="152"/>
      <c r="N1581" s="114" t="s">
        <v>2218</v>
      </c>
      <c r="O1581" s="118">
        <v>4.9000000000000004</v>
      </c>
      <c r="P1581" s="118">
        <v>72</v>
      </c>
      <c r="Q1581" s="119">
        <f t="shared" si="24"/>
        <v>1.3</v>
      </c>
      <c r="R1581" s="122" t="s">
        <v>166</v>
      </c>
      <c r="S1581" s="121" t="s">
        <v>3899</v>
      </c>
      <c r="T1581" s="122">
        <v>1.3</v>
      </c>
      <c r="U1581" s="122" t="s">
        <v>719</v>
      </c>
    </row>
    <row r="1582" spans="7:21" s="145" customFormat="1" hidden="1">
      <c r="G1582" s="152"/>
      <c r="N1582" s="114" t="s">
        <v>2219</v>
      </c>
      <c r="O1582" s="118">
        <v>0.7</v>
      </c>
      <c r="P1582" s="118">
        <v>6.3</v>
      </c>
      <c r="Q1582" s="119">
        <f t="shared" si="24"/>
        <v>1.3</v>
      </c>
      <c r="R1582" s="120" t="s">
        <v>30</v>
      </c>
      <c r="S1582" s="121" t="s">
        <v>3955</v>
      </c>
      <c r="T1582" s="122">
        <v>1.3</v>
      </c>
      <c r="U1582" s="122" t="s">
        <v>719</v>
      </c>
    </row>
    <row r="1583" spans="7:21" s="145" customFormat="1" hidden="1">
      <c r="G1583" s="152"/>
      <c r="N1583" s="114" t="s">
        <v>2220</v>
      </c>
      <c r="O1583" s="118">
        <v>2.1</v>
      </c>
      <c r="P1583" s="118">
        <v>11</v>
      </c>
      <c r="Q1583" s="119">
        <f t="shared" si="24"/>
        <v>1</v>
      </c>
      <c r="R1583" s="120" t="s">
        <v>30</v>
      </c>
      <c r="S1583" s="121" t="s">
        <v>4557</v>
      </c>
      <c r="T1583" s="122">
        <v>1</v>
      </c>
      <c r="U1583" s="122" t="s">
        <v>141</v>
      </c>
    </row>
    <row r="1584" spans="7:21" s="145" customFormat="1" hidden="1">
      <c r="G1584" s="152"/>
      <c r="N1584" s="114" t="s">
        <v>2346</v>
      </c>
      <c r="O1584" s="120" t="s">
        <v>30</v>
      </c>
      <c r="P1584" s="118">
        <v>16</v>
      </c>
      <c r="Q1584" s="119">
        <f t="shared" si="24"/>
        <v>1.2</v>
      </c>
      <c r="R1584" s="122" t="s">
        <v>418</v>
      </c>
      <c r="S1584" s="121" t="s">
        <v>4297</v>
      </c>
      <c r="T1584" s="122">
        <v>1.2</v>
      </c>
      <c r="U1584" s="122" t="s">
        <v>466</v>
      </c>
    </row>
    <row r="1585" spans="7:21" s="145" customFormat="1" hidden="1">
      <c r="G1585" s="152"/>
      <c r="N1585" s="114" t="s">
        <v>2347</v>
      </c>
      <c r="O1585" s="118">
        <v>11.9</v>
      </c>
      <c r="P1585" s="118">
        <v>10.5</v>
      </c>
      <c r="Q1585" s="119">
        <f t="shared" si="24"/>
        <v>1.49</v>
      </c>
      <c r="R1585" s="120" t="s">
        <v>147</v>
      </c>
      <c r="S1585" s="121" t="s">
        <v>4293</v>
      </c>
      <c r="T1585" s="122">
        <v>1.49</v>
      </c>
      <c r="U1585" s="122" t="s">
        <v>734</v>
      </c>
    </row>
    <row r="1586" spans="7:21" s="145" customFormat="1" hidden="1">
      <c r="G1586" s="152"/>
      <c r="N1586" s="114" t="s">
        <v>2222</v>
      </c>
      <c r="O1586" s="118">
        <v>0.5</v>
      </c>
      <c r="P1586" s="118">
        <v>8.9</v>
      </c>
      <c r="Q1586" s="119">
        <f t="shared" si="24"/>
        <v>1.67</v>
      </c>
      <c r="R1586" s="120" t="s">
        <v>30</v>
      </c>
      <c r="S1586" s="121" t="s">
        <v>3956</v>
      </c>
      <c r="T1586" s="122">
        <v>1.67</v>
      </c>
      <c r="U1586" s="122" t="s">
        <v>954</v>
      </c>
    </row>
    <row r="1587" spans="7:21" s="145" customFormat="1" hidden="1">
      <c r="G1587" s="152"/>
      <c r="N1587" s="114" t="s">
        <v>2223</v>
      </c>
      <c r="O1587" s="118">
        <v>0.9</v>
      </c>
      <c r="P1587" s="118">
        <v>14.3</v>
      </c>
      <c r="Q1587" s="119">
        <f t="shared" si="24"/>
        <v>1.58</v>
      </c>
      <c r="R1587" s="120" t="s">
        <v>30</v>
      </c>
      <c r="S1587" s="121" t="s">
        <v>4545</v>
      </c>
      <c r="T1587" s="122">
        <v>1.58</v>
      </c>
      <c r="U1587" s="122" t="s">
        <v>1626</v>
      </c>
    </row>
    <row r="1588" spans="7:21" s="145" customFormat="1" hidden="1">
      <c r="G1588" s="152"/>
      <c r="N1588" s="114" t="s">
        <v>2118</v>
      </c>
      <c r="O1588" s="118">
        <v>7.9</v>
      </c>
      <c r="P1588" s="118">
        <v>4.8</v>
      </c>
      <c r="Q1588" s="119">
        <f t="shared" si="24"/>
        <v>1.22</v>
      </c>
      <c r="R1588" s="122" t="s">
        <v>2119</v>
      </c>
      <c r="S1588" s="121" t="s">
        <v>4163</v>
      </c>
      <c r="T1588" s="122">
        <v>1.22</v>
      </c>
      <c r="U1588" s="122" t="s">
        <v>1383</v>
      </c>
    </row>
    <row r="1589" spans="7:21" s="145" customFormat="1" hidden="1">
      <c r="G1589" s="152"/>
      <c r="N1589" s="114" t="s">
        <v>2120</v>
      </c>
      <c r="O1589" s="118">
        <v>7.8</v>
      </c>
      <c r="P1589" s="118">
        <v>19.8</v>
      </c>
      <c r="Q1589" s="119">
        <f t="shared" si="24"/>
        <v>1.38</v>
      </c>
      <c r="R1589" s="122" t="s">
        <v>2121</v>
      </c>
      <c r="S1589" s="121" t="s">
        <v>3725</v>
      </c>
      <c r="T1589" s="122">
        <v>1.38</v>
      </c>
      <c r="U1589" s="122" t="s">
        <v>450</v>
      </c>
    </row>
    <row r="1590" spans="7:21" s="145" customFormat="1" hidden="1">
      <c r="G1590" s="152"/>
      <c r="N1590" s="114" t="s">
        <v>2233</v>
      </c>
      <c r="O1590" s="118">
        <v>9.9</v>
      </c>
      <c r="P1590" s="118">
        <v>64</v>
      </c>
      <c r="Q1590" s="119">
        <f t="shared" si="24"/>
        <v>1.63</v>
      </c>
      <c r="R1590" s="122" t="s">
        <v>1911</v>
      </c>
      <c r="S1590" s="121" t="s">
        <v>4164</v>
      </c>
      <c r="T1590" s="122">
        <v>1.63</v>
      </c>
      <c r="U1590" s="122" t="s">
        <v>424</v>
      </c>
    </row>
    <row r="1591" spans="7:21" s="145" customFormat="1" hidden="1">
      <c r="G1591" s="152"/>
      <c r="N1591" s="114" t="s">
        <v>2234</v>
      </c>
      <c r="O1591" s="118">
        <v>6.7</v>
      </c>
      <c r="P1591" s="120" t="s">
        <v>147</v>
      </c>
      <c r="Q1591" s="119">
        <f t="shared" si="24"/>
        <v>0.83</v>
      </c>
      <c r="R1591" s="122" t="s">
        <v>961</v>
      </c>
      <c r="S1591" s="120" t="s">
        <v>147</v>
      </c>
      <c r="T1591" s="122">
        <v>0.83</v>
      </c>
      <c r="U1591" s="122" t="s">
        <v>189</v>
      </c>
    </row>
    <row r="1592" spans="7:21" s="145" customFormat="1" hidden="1">
      <c r="G1592" s="152"/>
      <c r="N1592" s="114" t="s">
        <v>2235</v>
      </c>
      <c r="O1592" s="118">
        <v>20.3</v>
      </c>
      <c r="P1592" s="118">
        <v>0</v>
      </c>
      <c r="Q1592" s="119">
        <f t="shared" si="24"/>
        <v>1.21</v>
      </c>
      <c r="R1592" s="122" t="s">
        <v>327</v>
      </c>
      <c r="S1592" s="121" t="s">
        <v>4227</v>
      </c>
      <c r="T1592" s="122">
        <v>1.21</v>
      </c>
      <c r="U1592" s="122" t="s">
        <v>982</v>
      </c>
    </row>
    <row r="1593" spans="7:21" s="145" customFormat="1" hidden="1">
      <c r="G1593" s="152"/>
      <c r="N1593" s="114" t="s">
        <v>2236</v>
      </c>
      <c r="O1593" s="118">
        <v>19.899999999999999</v>
      </c>
      <c r="P1593" s="118">
        <v>0</v>
      </c>
      <c r="Q1593" s="119">
        <f t="shared" si="24"/>
        <v>1.5</v>
      </c>
      <c r="R1593" s="122" t="s">
        <v>44</v>
      </c>
      <c r="S1593" s="121" t="s">
        <v>4452</v>
      </c>
      <c r="T1593" s="122">
        <v>1.5</v>
      </c>
      <c r="U1593" s="122" t="s">
        <v>1499</v>
      </c>
    </row>
    <row r="1594" spans="7:21" s="145" customFormat="1" hidden="1">
      <c r="G1594" s="152"/>
      <c r="N1594" s="114" t="s">
        <v>2237</v>
      </c>
      <c r="O1594" s="118">
        <v>18</v>
      </c>
      <c r="P1594" s="118">
        <v>0</v>
      </c>
      <c r="Q1594" s="119">
        <f t="shared" si="24"/>
        <v>1.47</v>
      </c>
      <c r="R1594" s="122" t="s">
        <v>758</v>
      </c>
      <c r="S1594" s="121" t="s">
        <v>3941</v>
      </c>
      <c r="T1594" s="122">
        <v>1.47</v>
      </c>
      <c r="U1594" s="122" t="s">
        <v>499</v>
      </c>
    </row>
    <row r="1595" spans="7:21" s="145" customFormat="1" hidden="1">
      <c r="G1595" s="152"/>
      <c r="N1595" s="114" t="s">
        <v>2238</v>
      </c>
      <c r="O1595" s="118">
        <v>21.1</v>
      </c>
      <c r="P1595" s="118">
        <v>0</v>
      </c>
      <c r="Q1595" s="119">
        <f t="shared" si="24"/>
        <v>0.9</v>
      </c>
      <c r="R1595" s="122" t="s">
        <v>2239</v>
      </c>
      <c r="S1595" s="121" t="s">
        <v>4336</v>
      </c>
      <c r="T1595" s="122">
        <v>0.9</v>
      </c>
      <c r="U1595" s="122" t="s">
        <v>141</v>
      </c>
    </row>
    <row r="1596" spans="7:21" s="145" customFormat="1" hidden="1">
      <c r="G1596" s="152"/>
      <c r="N1596" s="114" t="s">
        <v>2364</v>
      </c>
      <c r="O1596" s="118">
        <v>7.6</v>
      </c>
      <c r="P1596" s="118">
        <v>63</v>
      </c>
      <c r="Q1596" s="119">
        <f t="shared" si="24"/>
        <v>1.6</v>
      </c>
      <c r="R1596" s="122" t="s">
        <v>588</v>
      </c>
      <c r="S1596" s="121" t="s">
        <v>4286</v>
      </c>
      <c r="T1596" s="122">
        <v>1.6</v>
      </c>
      <c r="U1596" s="122" t="s">
        <v>343</v>
      </c>
    </row>
    <row r="1597" spans="7:21" s="145" customFormat="1" hidden="1">
      <c r="G1597" s="152"/>
      <c r="N1597" s="114" t="s">
        <v>2365</v>
      </c>
      <c r="O1597" s="118">
        <v>0.5</v>
      </c>
      <c r="P1597" s="118">
        <v>14.4</v>
      </c>
      <c r="Q1597" s="119">
        <f t="shared" si="24"/>
        <v>1</v>
      </c>
      <c r="R1597" s="120" t="s">
        <v>147</v>
      </c>
      <c r="S1597" s="121" t="s">
        <v>4297</v>
      </c>
      <c r="T1597" s="122">
        <v>1</v>
      </c>
      <c r="U1597" s="122" t="s">
        <v>728</v>
      </c>
    </row>
    <row r="1598" spans="7:21" s="145" customFormat="1" hidden="1">
      <c r="G1598" s="152"/>
      <c r="N1598" s="114" t="s">
        <v>2366</v>
      </c>
      <c r="O1598" s="118">
        <v>0.7</v>
      </c>
      <c r="P1598" s="118">
        <v>7.7</v>
      </c>
      <c r="Q1598" s="119">
        <f t="shared" si="24"/>
        <v>1.6</v>
      </c>
      <c r="R1598" s="120" t="s">
        <v>30</v>
      </c>
      <c r="S1598" s="121" t="s">
        <v>4036</v>
      </c>
      <c r="T1598" s="122">
        <v>1.6</v>
      </c>
      <c r="U1598" s="122" t="s">
        <v>343</v>
      </c>
    </row>
    <row r="1599" spans="7:21" s="145" customFormat="1" hidden="1">
      <c r="G1599" s="152"/>
      <c r="N1599" s="114" t="s">
        <v>2367</v>
      </c>
      <c r="O1599" s="118">
        <v>0.5</v>
      </c>
      <c r="P1599" s="118">
        <v>11.2</v>
      </c>
      <c r="Q1599" s="119">
        <f t="shared" si="24"/>
        <v>0.67</v>
      </c>
      <c r="R1599" s="122" t="s">
        <v>166</v>
      </c>
      <c r="S1599" s="121" t="s">
        <v>3954</v>
      </c>
      <c r="T1599" s="122">
        <v>0.67</v>
      </c>
      <c r="U1599" s="122" t="s">
        <v>3575</v>
      </c>
    </row>
    <row r="1600" spans="7:21" s="145" customFormat="1" hidden="1">
      <c r="G1600" s="152"/>
      <c r="N1600" s="114" t="s">
        <v>2473</v>
      </c>
      <c r="O1600" s="118">
        <v>0.5</v>
      </c>
      <c r="P1600" s="118">
        <v>9.6</v>
      </c>
      <c r="Q1600" s="119">
        <f t="shared" si="24"/>
        <v>1.2</v>
      </c>
      <c r="R1600" s="120" t="s">
        <v>30</v>
      </c>
      <c r="S1600" s="121" t="s">
        <v>4328</v>
      </c>
      <c r="T1600" s="122">
        <v>1.2</v>
      </c>
      <c r="U1600" s="122" t="s">
        <v>719</v>
      </c>
    </row>
    <row r="1601" spans="7:21" s="145" customFormat="1" hidden="1">
      <c r="G1601" s="152"/>
      <c r="N1601" s="114" t="s">
        <v>2474</v>
      </c>
      <c r="O1601" s="118">
        <v>0.7</v>
      </c>
      <c r="P1601" s="118">
        <v>14.1</v>
      </c>
      <c r="Q1601" s="119">
        <f t="shared" si="24"/>
        <v>1.25</v>
      </c>
      <c r="R1601" s="122" t="s">
        <v>166</v>
      </c>
      <c r="S1601" s="121" t="s">
        <v>4551</v>
      </c>
      <c r="T1601" s="122">
        <v>1.25</v>
      </c>
      <c r="U1601" s="122" t="s">
        <v>642</v>
      </c>
    </row>
    <row r="1602" spans="7:21" s="145" customFormat="1" hidden="1">
      <c r="G1602" s="152"/>
      <c r="N1602" s="114" t="s">
        <v>2583</v>
      </c>
      <c r="O1602" s="118">
        <v>0.6</v>
      </c>
      <c r="P1602" s="118">
        <v>16.399999999999999</v>
      </c>
      <c r="Q1602" s="119">
        <f t="shared" si="24"/>
        <v>1.42</v>
      </c>
      <c r="R1602" s="120" t="s">
        <v>147</v>
      </c>
      <c r="S1602" s="121" t="s">
        <v>4256</v>
      </c>
      <c r="T1602" s="122">
        <v>1.42</v>
      </c>
      <c r="U1602" s="122" t="s">
        <v>1309</v>
      </c>
    </row>
    <row r="1603" spans="7:21" s="145" customFormat="1" hidden="1">
      <c r="G1603" s="152"/>
      <c r="N1603" s="114" t="s">
        <v>2584</v>
      </c>
      <c r="O1603" s="118">
        <v>12.7</v>
      </c>
      <c r="P1603" s="118">
        <v>42.5</v>
      </c>
      <c r="Q1603" s="119">
        <f t="shared" si="24"/>
        <v>1.4</v>
      </c>
      <c r="R1603" s="120" t="s">
        <v>147</v>
      </c>
      <c r="S1603" s="121" t="s">
        <v>4198</v>
      </c>
      <c r="T1603" s="122">
        <v>1.4</v>
      </c>
      <c r="U1603" s="122" t="s">
        <v>1602</v>
      </c>
    </row>
    <row r="1604" spans="7:21" s="145" customFormat="1" hidden="1">
      <c r="G1604" s="152"/>
      <c r="N1604" s="114" t="s">
        <v>2701</v>
      </c>
      <c r="O1604" s="118">
        <v>0.1</v>
      </c>
      <c r="P1604" s="118">
        <v>69.5</v>
      </c>
      <c r="Q1604" s="119">
        <f t="shared" ref="Q1604:Q1667" si="25">SUM(T1604:U1604)</f>
        <v>1.43</v>
      </c>
      <c r="R1604" s="122" t="s">
        <v>418</v>
      </c>
      <c r="S1604" s="121" t="s">
        <v>3991</v>
      </c>
      <c r="T1604" s="122">
        <v>1.43</v>
      </c>
      <c r="U1604" s="122" t="s">
        <v>503</v>
      </c>
    </row>
    <row r="1605" spans="7:21" s="145" customFormat="1" hidden="1">
      <c r="G1605" s="152"/>
      <c r="N1605" s="114" t="s">
        <v>2702</v>
      </c>
      <c r="O1605" s="118">
        <v>0.4</v>
      </c>
      <c r="P1605" s="118">
        <v>1.6</v>
      </c>
      <c r="Q1605" s="119">
        <f t="shared" si="25"/>
        <v>0.79</v>
      </c>
      <c r="R1605" s="120" t="s">
        <v>30</v>
      </c>
      <c r="S1605" s="121" t="s">
        <v>4392</v>
      </c>
      <c r="T1605" s="122">
        <v>0.79</v>
      </c>
      <c r="U1605" s="122" t="s">
        <v>745</v>
      </c>
    </row>
    <row r="1606" spans="7:21" s="145" customFormat="1" hidden="1">
      <c r="G1606" s="152"/>
      <c r="N1606" s="114" t="s">
        <v>2587</v>
      </c>
      <c r="O1606" s="118">
        <v>1.6</v>
      </c>
      <c r="P1606" s="118">
        <v>2.1</v>
      </c>
      <c r="Q1606" s="119">
        <f t="shared" si="25"/>
        <v>0.92</v>
      </c>
      <c r="R1606" s="120" t="s">
        <v>30</v>
      </c>
      <c r="S1606" s="121" t="s">
        <v>4376</v>
      </c>
      <c r="T1606" s="122">
        <v>0.92</v>
      </c>
      <c r="U1606" s="122" t="s">
        <v>3266</v>
      </c>
    </row>
    <row r="1607" spans="7:21" s="145" customFormat="1" hidden="1">
      <c r="G1607" s="152"/>
      <c r="N1607" s="114" t="s">
        <v>2478</v>
      </c>
      <c r="O1607" s="118">
        <v>0.5</v>
      </c>
      <c r="P1607" s="118">
        <v>2.2000000000000002</v>
      </c>
      <c r="Q1607" s="119">
        <f t="shared" si="25"/>
        <v>0.69</v>
      </c>
      <c r="R1607" s="120" t="s">
        <v>30</v>
      </c>
      <c r="S1607" s="121" t="s">
        <v>4052</v>
      </c>
      <c r="T1607" s="122">
        <v>0.69</v>
      </c>
      <c r="U1607" s="122" t="s">
        <v>2172</v>
      </c>
    </row>
    <row r="1608" spans="7:21" s="145" customFormat="1" hidden="1">
      <c r="G1608" s="152"/>
      <c r="N1608" s="114" t="s">
        <v>2370</v>
      </c>
      <c r="O1608" s="118">
        <v>4.0999999999999996</v>
      </c>
      <c r="P1608" s="118">
        <v>66.599999999999994</v>
      </c>
      <c r="Q1608" s="119">
        <f t="shared" si="25"/>
        <v>1.27</v>
      </c>
      <c r="R1608" s="122" t="s">
        <v>2371</v>
      </c>
      <c r="S1608" s="121" t="s">
        <v>4165</v>
      </c>
      <c r="T1608" s="122">
        <v>1.27</v>
      </c>
      <c r="U1608" s="122" t="s">
        <v>450</v>
      </c>
    </row>
    <row r="1609" spans="7:21" s="145" customFormat="1" hidden="1">
      <c r="G1609" s="152"/>
      <c r="N1609" s="114" t="s">
        <v>2372</v>
      </c>
      <c r="O1609" s="118">
        <v>3.9</v>
      </c>
      <c r="P1609" s="118">
        <v>83.1</v>
      </c>
      <c r="Q1609" s="119">
        <f t="shared" si="25"/>
        <v>1.36</v>
      </c>
      <c r="R1609" s="122" t="s">
        <v>418</v>
      </c>
      <c r="S1609" s="121" t="s">
        <v>3906</v>
      </c>
      <c r="T1609" s="122">
        <v>1.36</v>
      </c>
      <c r="U1609" s="122" t="s">
        <v>1602</v>
      </c>
    </row>
    <row r="1610" spans="7:21" s="145" customFormat="1" hidden="1">
      <c r="G1610" s="152"/>
      <c r="N1610" s="114" t="s">
        <v>2373</v>
      </c>
      <c r="O1610" s="118">
        <v>10.4</v>
      </c>
      <c r="P1610" s="118">
        <v>50.1</v>
      </c>
      <c r="Q1610" s="119">
        <f t="shared" si="25"/>
        <v>0.74</v>
      </c>
      <c r="R1610" s="122" t="s">
        <v>2374</v>
      </c>
      <c r="S1610" s="121" t="s">
        <v>4254</v>
      </c>
      <c r="T1610" s="122">
        <v>0.74</v>
      </c>
      <c r="U1610" s="122" t="s">
        <v>377</v>
      </c>
    </row>
    <row r="1611" spans="7:21" s="145" customFormat="1" hidden="1">
      <c r="G1611" s="152"/>
      <c r="N1611" s="114" t="s">
        <v>2250</v>
      </c>
      <c r="O1611" s="118">
        <v>5.3</v>
      </c>
      <c r="P1611" s="118">
        <v>67.599999999999994</v>
      </c>
      <c r="Q1611" s="119">
        <f t="shared" si="25"/>
        <v>1.1200000000000001</v>
      </c>
      <c r="R1611" s="122" t="s">
        <v>1263</v>
      </c>
      <c r="S1611" s="121" t="s">
        <v>3832</v>
      </c>
      <c r="T1611" s="122">
        <v>1.1200000000000001</v>
      </c>
      <c r="U1611" s="122" t="s">
        <v>719</v>
      </c>
    </row>
    <row r="1612" spans="7:21" s="145" customFormat="1" hidden="1">
      <c r="G1612" s="152"/>
      <c r="N1612" s="114" t="s">
        <v>2251</v>
      </c>
      <c r="O1612" s="118">
        <v>1.3</v>
      </c>
      <c r="P1612" s="118">
        <v>22.3</v>
      </c>
      <c r="Q1612" s="119">
        <f t="shared" si="25"/>
        <v>0.67</v>
      </c>
      <c r="R1612" s="122" t="s">
        <v>166</v>
      </c>
      <c r="S1612" s="121" t="s">
        <v>3773</v>
      </c>
      <c r="T1612" s="122">
        <v>0.67</v>
      </c>
      <c r="U1612" s="122" t="s">
        <v>3788</v>
      </c>
    </row>
    <row r="1613" spans="7:21" s="145" customFormat="1" hidden="1">
      <c r="G1613" s="152"/>
      <c r="N1613" s="114" t="s">
        <v>2252</v>
      </c>
      <c r="O1613" s="118">
        <v>1.2</v>
      </c>
      <c r="P1613" s="118">
        <v>22.3</v>
      </c>
      <c r="Q1613" s="119">
        <f t="shared" si="25"/>
        <v>1.37</v>
      </c>
      <c r="R1613" s="122" t="s">
        <v>166</v>
      </c>
      <c r="S1613" s="121" t="s">
        <v>4269</v>
      </c>
      <c r="T1613" s="122">
        <v>1.37</v>
      </c>
      <c r="U1613" s="122" t="s">
        <v>503</v>
      </c>
    </row>
    <row r="1614" spans="7:21" s="145" customFormat="1" hidden="1">
      <c r="G1614" s="152"/>
      <c r="N1614" s="114" t="s">
        <v>2253</v>
      </c>
      <c r="O1614" s="118">
        <v>1.7</v>
      </c>
      <c r="P1614" s="118">
        <v>0.1</v>
      </c>
      <c r="Q1614" s="119">
        <f t="shared" si="25"/>
        <v>0.88</v>
      </c>
      <c r="R1614" s="122" t="s">
        <v>2254</v>
      </c>
      <c r="S1614" s="121" t="s">
        <v>4166</v>
      </c>
      <c r="T1614" s="122">
        <v>0.88</v>
      </c>
      <c r="U1614" s="122" t="s">
        <v>3266</v>
      </c>
    </row>
    <row r="1615" spans="7:21" s="145" customFormat="1" hidden="1">
      <c r="G1615" s="152"/>
      <c r="N1615" s="114" t="s">
        <v>2255</v>
      </c>
      <c r="O1615" s="118">
        <v>1</v>
      </c>
      <c r="P1615" s="118">
        <v>8.1999999999999993</v>
      </c>
      <c r="Q1615" s="119">
        <f t="shared" si="25"/>
        <v>1.01</v>
      </c>
      <c r="R1615" s="120" t="s">
        <v>569</v>
      </c>
      <c r="S1615" s="121" t="s">
        <v>4293</v>
      </c>
      <c r="T1615" s="122">
        <v>1.01</v>
      </c>
      <c r="U1615" s="122" t="s">
        <v>466</v>
      </c>
    </row>
    <row r="1616" spans="7:21" s="145" customFormat="1" hidden="1">
      <c r="G1616" s="152"/>
      <c r="N1616" s="114" t="s">
        <v>2256</v>
      </c>
      <c r="O1616" s="118">
        <v>1.1000000000000001</v>
      </c>
      <c r="P1616" s="118">
        <v>2.4</v>
      </c>
      <c r="Q1616" s="119">
        <f t="shared" si="25"/>
        <v>1.07</v>
      </c>
      <c r="R1616" s="122" t="s">
        <v>2257</v>
      </c>
      <c r="S1616" s="121" t="s">
        <v>4167</v>
      </c>
      <c r="T1616" s="122">
        <v>1.07</v>
      </c>
      <c r="U1616" s="122" t="s">
        <v>1383</v>
      </c>
    </row>
    <row r="1617" spans="7:21" s="145" customFormat="1" hidden="1">
      <c r="G1617" s="152"/>
      <c r="N1617" s="114" t="s">
        <v>2258</v>
      </c>
      <c r="O1617" s="118">
        <v>3.6</v>
      </c>
      <c r="P1617" s="118">
        <v>4</v>
      </c>
      <c r="Q1617" s="119">
        <f t="shared" si="25"/>
        <v>0.8</v>
      </c>
      <c r="R1617" s="122" t="s">
        <v>503</v>
      </c>
      <c r="S1617" s="121" t="s">
        <v>4256</v>
      </c>
      <c r="T1617" s="122">
        <v>0.8</v>
      </c>
      <c r="U1617" s="122" t="s">
        <v>141</v>
      </c>
    </row>
    <row r="1618" spans="7:21" s="145" customFormat="1" hidden="1">
      <c r="G1618" s="152"/>
      <c r="N1618" s="114" t="s">
        <v>2379</v>
      </c>
      <c r="O1618" s="118">
        <v>16.600000000000001</v>
      </c>
      <c r="P1618" s="118">
        <v>12.7</v>
      </c>
      <c r="Q1618" s="119">
        <f t="shared" si="25"/>
        <v>1.6</v>
      </c>
      <c r="R1618" s="122" t="s">
        <v>456</v>
      </c>
      <c r="S1618" s="121" t="s">
        <v>4422</v>
      </c>
      <c r="T1618" s="122">
        <v>1.6</v>
      </c>
      <c r="U1618" s="122" t="s">
        <v>166</v>
      </c>
    </row>
    <row r="1619" spans="7:21" s="145" customFormat="1" hidden="1">
      <c r="G1619" s="152"/>
      <c r="N1619" s="114" t="s">
        <v>2380</v>
      </c>
      <c r="O1619" s="118">
        <v>11.4</v>
      </c>
      <c r="P1619" s="118">
        <v>18.899999999999999</v>
      </c>
      <c r="Q1619" s="119">
        <f t="shared" si="25"/>
        <v>1.32</v>
      </c>
      <c r="R1619" s="122" t="s">
        <v>2381</v>
      </c>
      <c r="S1619" s="121" t="s">
        <v>4040</v>
      </c>
      <c r="T1619" s="122">
        <v>1.32</v>
      </c>
      <c r="U1619" s="122" t="s">
        <v>1602</v>
      </c>
    </row>
    <row r="1620" spans="7:21" s="145" customFormat="1" hidden="1">
      <c r="G1620" s="152"/>
      <c r="N1620" s="114" t="s">
        <v>2382</v>
      </c>
      <c r="O1620" s="118">
        <v>15.7</v>
      </c>
      <c r="P1620" s="118">
        <v>2.2999999999999998</v>
      </c>
      <c r="Q1620" s="119">
        <f t="shared" si="25"/>
        <v>0.5</v>
      </c>
      <c r="R1620" s="122" t="s">
        <v>2044</v>
      </c>
      <c r="S1620" s="121" t="s">
        <v>4122</v>
      </c>
      <c r="T1620" s="122">
        <v>0.5</v>
      </c>
      <c r="U1620" s="122" t="s">
        <v>797</v>
      </c>
    </row>
    <row r="1621" spans="7:21" s="145" customFormat="1" hidden="1">
      <c r="G1621" s="152"/>
      <c r="N1621" s="114" t="s">
        <v>2383</v>
      </c>
      <c r="O1621" s="118">
        <v>10</v>
      </c>
      <c r="P1621" s="118">
        <v>4.5999999999999996</v>
      </c>
      <c r="Q1621" s="119">
        <f t="shared" si="25"/>
        <v>1.4</v>
      </c>
      <c r="R1621" s="122" t="s">
        <v>2384</v>
      </c>
      <c r="S1621" s="121" t="s">
        <v>4421</v>
      </c>
      <c r="T1621" s="122">
        <v>1.4</v>
      </c>
      <c r="U1621" s="122" t="s">
        <v>213</v>
      </c>
    </row>
    <row r="1622" spans="7:21" s="145" customFormat="1" hidden="1">
      <c r="G1622" s="152"/>
      <c r="N1622" s="114" t="s">
        <v>2385</v>
      </c>
      <c r="O1622" s="118">
        <v>0.5</v>
      </c>
      <c r="P1622" s="118">
        <v>10.6</v>
      </c>
      <c r="Q1622" s="119">
        <f t="shared" si="25"/>
        <v>0.87</v>
      </c>
      <c r="R1622" s="120" t="s">
        <v>30</v>
      </c>
      <c r="S1622" s="121" t="s">
        <v>3953</v>
      </c>
      <c r="T1622" s="122">
        <v>0.87</v>
      </c>
      <c r="U1622" s="122" t="s">
        <v>1921</v>
      </c>
    </row>
    <row r="1623" spans="7:21" s="145" customFormat="1" hidden="1">
      <c r="G1623" s="152"/>
      <c r="N1623" s="114" t="s">
        <v>2386</v>
      </c>
      <c r="O1623" s="118">
        <v>28.5</v>
      </c>
      <c r="P1623" s="118">
        <v>9.9</v>
      </c>
      <c r="Q1623" s="119">
        <f t="shared" si="25"/>
        <v>1.39</v>
      </c>
      <c r="R1623" s="122" t="s">
        <v>1074</v>
      </c>
      <c r="S1623" s="121" t="s">
        <v>4168</v>
      </c>
      <c r="T1623" s="122">
        <v>1.39</v>
      </c>
      <c r="U1623" s="122" t="s">
        <v>213</v>
      </c>
    </row>
    <row r="1624" spans="7:21" s="145" customFormat="1" hidden="1">
      <c r="G1624" s="152"/>
      <c r="N1624" s="114" t="s">
        <v>2387</v>
      </c>
      <c r="O1624" s="118">
        <v>0.6</v>
      </c>
      <c r="P1624" s="118">
        <v>4.2</v>
      </c>
      <c r="Q1624" s="119">
        <f t="shared" si="25"/>
        <v>1</v>
      </c>
      <c r="R1624" s="120" t="s">
        <v>30</v>
      </c>
      <c r="S1624" s="121" t="s">
        <v>4296</v>
      </c>
      <c r="T1624" s="122">
        <v>1</v>
      </c>
      <c r="U1624" s="122" t="s">
        <v>1624</v>
      </c>
    </row>
    <row r="1625" spans="7:21" s="145" customFormat="1" hidden="1">
      <c r="G1625" s="152"/>
      <c r="N1625" s="114" t="s">
        <v>2388</v>
      </c>
      <c r="O1625" s="118">
        <v>0.4</v>
      </c>
      <c r="P1625" s="118">
        <v>2.5</v>
      </c>
      <c r="Q1625" s="119">
        <f t="shared" si="25"/>
        <v>1.1399999999999999</v>
      </c>
      <c r="R1625" s="120" t="s">
        <v>30</v>
      </c>
      <c r="S1625" s="121" t="s">
        <v>4052</v>
      </c>
      <c r="T1625" s="122">
        <v>1.1399999999999999</v>
      </c>
      <c r="U1625" s="122" t="s">
        <v>642</v>
      </c>
    </row>
    <row r="1626" spans="7:21" s="145" customFormat="1" hidden="1">
      <c r="G1626" s="152"/>
      <c r="N1626" s="114" t="s">
        <v>2493</v>
      </c>
      <c r="O1626" s="118">
        <v>0.4</v>
      </c>
      <c r="P1626" s="118">
        <v>2.8</v>
      </c>
      <c r="Q1626" s="119">
        <f t="shared" si="25"/>
        <v>1.1599999999999999</v>
      </c>
      <c r="R1626" s="120" t="s">
        <v>30</v>
      </c>
      <c r="S1626" s="121" t="s">
        <v>4313</v>
      </c>
      <c r="T1626" s="122">
        <v>1.1599999999999999</v>
      </c>
      <c r="U1626" s="122" t="s">
        <v>234</v>
      </c>
    </row>
    <row r="1627" spans="7:21" s="145" customFormat="1" hidden="1">
      <c r="G1627" s="152"/>
      <c r="N1627" s="114" t="s">
        <v>2494</v>
      </c>
      <c r="O1627" s="118">
        <v>0.5</v>
      </c>
      <c r="P1627" s="118">
        <v>5.5</v>
      </c>
      <c r="Q1627" s="119">
        <f t="shared" si="25"/>
        <v>0.69</v>
      </c>
      <c r="R1627" s="120" t="s">
        <v>30</v>
      </c>
      <c r="S1627" s="121" t="s">
        <v>4540</v>
      </c>
      <c r="T1627" s="122">
        <v>0.69</v>
      </c>
      <c r="U1627" s="122" t="s">
        <v>1172</v>
      </c>
    </row>
    <row r="1628" spans="7:21" s="145" customFormat="1" hidden="1">
      <c r="G1628" s="152"/>
      <c r="N1628" s="114" t="s">
        <v>2495</v>
      </c>
      <c r="O1628" s="118">
        <v>0.3</v>
      </c>
      <c r="P1628" s="118">
        <v>3.5</v>
      </c>
      <c r="Q1628" s="119">
        <f t="shared" si="25"/>
        <v>0.75</v>
      </c>
      <c r="R1628" s="120" t="s">
        <v>30</v>
      </c>
      <c r="S1628" s="121" t="s">
        <v>3780</v>
      </c>
      <c r="T1628" s="122">
        <v>0.75</v>
      </c>
      <c r="U1628" s="122" t="s">
        <v>586</v>
      </c>
    </row>
    <row r="1629" spans="7:21" s="145" customFormat="1" hidden="1">
      <c r="G1629" s="152"/>
      <c r="N1629" s="114" t="s">
        <v>2496</v>
      </c>
      <c r="O1629" s="118">
        <v>0.3</v>
      </c>
      <c r="P1629" s="118">
        <v>3.7</v>
      </c>
      <c r="Q1629" s="119">
        <f t="shared" si="25"/>
        <v>0.69</v>
      </c>
      <c r="R1629" s="120" t="s">
        <v>30</v>
      </c>
      <c r="S1629" s="121" t="s">
        <v>4538</v>
      </c>
      <c r="T1629" s="122">
        <v>0.69</v>
      </c>
      <c r="U1629" s="122" t="s">
        <v>2852</v>
      </c>
    </row>
    <row r="1630" spans="7:21" s="145" customFormat="1" hidden="1">
      <c r="G1630" s="152"/>
      <c r="N1630" s="114" t="s">
        <v>2392</v>
      </c>
      <c r="O1630" s="118">
        <v>0.5</v>
      </c>
      <c r="P1630" s="118">
        <v>5.6</v>
      </c>
      <c r="Q1630" s="119">
        <f t="shared" si="25"/>
        <v>1.31</v>
      </c>
      <c r="R1630" s="120" t="s">
        <v>30</v>
      </c>
      <c r="S1630" s="121" t="s">
        <v>4540</v>
      </c>
      <c r="T1630" s="122">
        <v>1.31</v>
      </c>
      <c r="U1630" s="122" t="s">
        <v>454</v>
      </c>
    </row>
    <row r="1631" spans="7:21" s="145" customFormat="1" hidden="1">
      <c r="G1631" s="152"/>
      <c r="N1631" s="114" t="s">
        <v>2271</v>
      </c>
      <c r="O1631" s="118">
        <v>0.3</v>
      </c>
      <c r="P1631" s="118">
        <v>3.6</v>
      </c>
      <c r="Q1631" s="119">
        <f t="shared" si="25"/>
        <v>0.64</v>
      </c>
      <c r="R1631" s="120" t="s">
        <v>30</v>
      </c>
      <c r="S1631" s="121" t="s">
        <v>4538</v>
      </c>
      <c r="T1631" s="122">
        <v>0.64</v>
      </c>
      <c r="U1631" s="122" t="s">
        <v>1019</v>
      </c>
    </row>
    <row r="1632" spans="7:21" s="145" customFormat="1" hidden="1">
      <c r="G1632" s="152"/>
      <c r="N1632" s="114" t="s">
        <v>2157</v>
      </c>
      <c r="O1632" s="118">
        <v>0.3</v>
      </c>
      <c r="P1632" s="118">
        <v>3.8</v>
      </c>
      <c r="Q1632" s="119">
        <f t="shared" si="25"/>
        <v>1.32</v>
      </c>
      <c r="R1632" s="120" t="s">
        <v>30</v>
      </c>
      <c r="S1632" s="121" t="s">
        <v>4538</v>
      </c>
      <c r="T1632" s="122">
        <v>1.32</v>
      </c>
      <c r="U1632" s="122" t="s">
        <v>381</v>
      </c>
    </row>
    <row r="1633" spans="7:21" s="145" customFormat="1" hidden="1">
      <c r="G1633" s="152"/>
      <c r="N1633" s="114" t="s">
        <v>2158</v>
      </c>
      <c r="O1633" s="118">
        <v>0.3</v>
      </c>
      <c r="P1633" s="118">
        <v>4</v>
      </c>
      <c r="Q1633" s="119">
        <f t="shared" si="25"/>
        <v>0.96</v>
      </c>
      <c r="R1633" s="122" t="s">
        <v>575</v>
      </c>
      <c r="S1633" s="121" t="s">
        <v>4420</v>
      </c>
      <c r="T1633" s="122">
        <v>0.96</v>
      </c>
      <c r="U1633" s="122" t="s">
        <v>1418</v>
      </c>
    </row>
    <row r="1634" spans="7:21" s="145" customFormat="1" hidden="1">
      <c r="G1634" s="152"/>
      <c r="N1634" s="114" t="s">
        <v>2279</v>
      </c>
      <c r="O1634" s="118">
        <v>0.3</v>
      </c>
      <c r="P1634" s="118">
        <v>4.3</v>
      </c>
      <c r="Q1634" s="119">
        <f t="shared" si="25"/>
        <v>1.22</v>
      </c>
      <c r="R1634" s="122" t="s">
        <v>575</v>
      </c>
      <c r="S1634" s="121" t="s">
        <v>4544</v>
      </c>
      <c r="T1634" s="122">
        <v>1.22</v>
      </c>
      <c r="U1634" s="122" t="s">
        <v>628</v>
      </c>
    </row>
    <row r="1635" spans="7:21" s="145" customFormat="1" hidden="1">
      <c r="G1635" s="152"/>
      <c r="N1635" s="114" t="s">
        <v>2280</v>
      </c>
      <c r="O1635" s="118">
        <v>0.5</v>
      </c>
      <c r="P1635" s="118">
        <v>7.1</v>
      </c>
      <c r="Q1635" s="119">
        <f t="shared" si="25"/>
        <v>0.1</v>
      </c>
      <c r="R1635" s="122" t="s">
        <v>166</v>
      </c>
      <c r="S1635" s="121" t="s">
        <v>4562</v>
      </c>
      <c r="T1635" s="122">
        <v>0.1</v>
      </c>
      <c r="U1635" s="122" t="s">
        <v>338</v>
      </c>
    </row>
    <row r="1636" spans="7:21" s="145" customFormat="1" hidden="1">
      <c r="G1636" s="152"/>
      <c r="N1636" s="114" t="s">
        <v>2281</v>
      </c>
      <c r="O1636" s="118">
        <v>0.3</v>
      </c>
      <c r="P1636" s="118">
        <v>4</v>
      </c>
      <c r="Q1636" s="119">
        <f t="shared" si="25"/>
        <v>0.8</v>
      </c>
      <c r="R1636" s="120" t="s">
        <v>30</v>
      </c>
      <c r="S1636" s="121" t="s">
        <v>4544</v>
      </c>
      <c r="T1636" s="122">
        <v>0.8</v>
      </c>
      <c r="U1636" s="122" t="s">
        <v>728</v>
      </c>
    </row>
    <row r="1637" spans="7:21" s="145" customFormat="1" hidden="1">
      <c r="G1637" s="152"/>
      <c r="N1637" s="114" t="s">
        <v>2282</v>
      </c>
      <c r="O1637" s="118">
        <v>0.5</v>
      </c>
      <c r="P1637" s="118">
        <v>6.8</v>
      </c>
      <c r="Q1637" s="119">
        <f t="shared" si="25"/>
        <v>1.06</v>
      </c>
      <c r="R1637" s="120" t="s">
        <v>304</v>
      </c>
      <c r="S1637" s="121" t="s">
        <v>4563</v>
      </c>
      <c r="T1637" s="122">
        <v>1.06</v>
      </c>
      <c r="U1637" s="122" t="s">
        <v>642</v>
      </c>
    </row>
    <row r="1638" spans="7:21" s="145" customFormat="1" hidden="1">
      <c r="G1638" s="152"/>
      <c r="N1638" s="114" t="s">
        <v>2401</v>
      </c>
      <c r="O1638" s="118">
        <v>6.3</v>
      </c>
      <c r="P1638" s="118">
        <v>96</v>
      </c>
      <c r="Q1638" s="119">
        <f t="shared" si="25"/>
        <v>0.9</v>
      </c>
      <c r="R1638" s="120" t="s">
        <v>30</v>
      </c>
      <c r="S1638" s="121" t="s">
        <v>3938</v>
      </c>
      <c r="T1638" s="122">
        <v>0.9</v>
      </c>
      <c r="U1638" s="122" t="s">
        <v>466</v>
      </c>
    </row>
    <row r="1639" spans="7:21" s="145" customFormat="1" hidden="1">
      <c r="G1639" s="152"/>
      <c r="N1639" s="114" t="s">
        <v>2286</v>
      </c>
      <c r="O1639" s="118">
        <v>2.9</v>
      </c>
      <c r="P1639" s="118">
        <v>27.2</v>
      </c>
      <c r="Q1639" s="119">
        <f t="shared" si="25"/>
        <v>1</v>
      </c>
      <c r="R1639" s="122" t="s">
        <v>2287</v>
      </c>
      <c r="S1639" s="121" t="s">
        <v>4261</v>
      </c>
      <c r="T1639" s="122">
        <v>1</v>
      </c>
      <c r="U1639" s="122" t="s">
        <v>719</v>
      </c>
    </row>
    <row r="1640" spans="7:21" s="145" customFormat="1" hidden="1">
      <c r="G1640" s="152"/>
      <c r="N1640" s="114" t="s">
        <v>2288</v>
      </c>
      <c r="O1640" s="118">
        <v>2.7</v>
      </c>
      <c r="P1640" s="118">
        <v>10.1</v>
      </c>
      <c r="Q1640" s="119">
        <f t="shared" si="25"/>
        <v>1.5</v>
      </c>
      <c r="R1640" s="122" t="s">
        <v>2172</v>
      </c>
      <c r="S1640" s="121" t="s">
        <v>4457</v>
      </c>
      <c r="T1640" s="122">
        <v>1.5</v>
      </c>
      <c r="U1640" s="122" t="s">
        <v>166</v>
      </c>
    </row>
    <row r="1641" spans="7:21" s="145" customFormat="1" hidden="1">
      <c r="G1641" s="152"/>
      <c r="N1641" s="114" t="s">
        <v>2173</v>
      </c>
      <c r="O1641" s="118">
        <v>8.8000000000000007</v>
      </c>
      <c r="P1641" s="118">
        <v>50.8</v>
      </c>
      <c r="Q1641" s="119">
        <f t="shared" si="25"/>
        <v>1.22</v>
      </c>
      <c r="R1641" s="122" t="s">
        <v>1721</v>
      </c>
      <c r="S1641" s="121" t="s">
        <v>4233</v>
      </c>
      <c r="T1641" s="122">
        <v>1.22</v>
      </c>
      <c r="U1641" s="122" t="s">
        <v>1602</v>
      </c>
    </row>
    <row r="1642" spans="7:21" s="145" customFormat="1" hidden="1">
      <c r="G1642" s="152"/>
      <c r="N1642" s="114" t="s">
        <v>2174</v>
      </c>
      <c r="O1642" s="118">
        <v>3</v>
      </c>
      <c r="P1642" s="118">
        <v>12.7</v>
      </c>
      <c r="Q1642" s="119">
        <f t="shared" si="25"/>
        <v>0.96</v>
      </c>
      <c r="R1642" s="122" t="s">
        <v>1544</v>
      </c>
      <c r="S1642" s="121" t="s">
        <v>4301</v>
      </c>
      <c r="T1642" s="122">
        <v>0.96</v>
      </c>
      <c r="U1642" s="122" t="s">
        <v>618</v>
      </c>
    </row>
    <row r="1643" spans="7:21" s="145" customFormat="1" hidden="1">
      <c r="G1643" s="152"/>
      <c r="N1643" s="114" t="s">
        <v>2290</v>
      </c>
      <c r="O1643" s="118">
        <v>1.3</v>
      </c>
      <c r="P1643" s="118">
        <v>98.3</v>
      </c>
      <c r="Q1643" s="119">
        <f t="shared" si="25"/>
        <v>0.4</v>
      </c>
      <c r="R1643" s="120" t="s">
        <v>147</v>
      </c>
      <c r="S1643" s="121" t="s">
        <v>4308</v>
      </c>
      <c r="T1643" s="122">
        <v>0.4</v>
      </c>
      <c r="U1643" s="122" t="s">
        <v>54</v>
      </c>
    </row>
    <row r="1644" spans="7:21" s="145" customFormat="1" hidden="1">
      <c r="G1644" s="152"/>
      <c r="N1644" s="114" t="s">
        <v>2175</v>
      </c>
      <c r="O1644" s="118">
        <v>3.3</v>
      </c>
      <c r="P1644" s="118">
        <v>11.2</v>
      </c>
      <c r="Q1644" s="119">
        <f t="shared" si="25"/>
        <v>1.24</v>
      </c>
      <c r="R1644" s="120" t="s">
        <v>147</v>
      </c>
      <c r="S1644" s="121" t="s">
        <v>4301</v>
      </c>
      <c r="T1644" s="122">
        <v>1.24</v>
      </c>
      <c r="U1644" s="122" t="s">
        <v>1499</v>
      </c>
    </row>
    <row r="1645" spans="7:21" s="145" customFormat="1" hidden="1">
      <c r="G1645" s="152"/>
      <c r="N1645" s="114" t="s">
        <v>2295</v>
      </c>
      <c r="O1645" s="118">
        <v>3.3</v>
      </c>
      <c r="P1645" s="118">
        <v>11.3</v>
      </c>
      <c r="Q1645" s="119">
        <f t="shared" si="25"/>
        <v>1.19</v>
      </c>
      <c r="R1645" s="120" t="s">
        <v>147</v>
      </c>
      <c r="S1645" s="121" t="s">
        <v>3890</v>
      </c>
      <c r="T1645" s="122">
        <v>1.19</v>
      </c>
      <c r="U1645" s="122" t="s">
        <v>1602</v>
      </c>
    </row>
    <row r="1646" spans="7:21" s="145" customFormat="1" hidden="1">
      <c r="G1646" s="152"/>
      <c r="N1646" s="114" t="s">
        <v>2296</v>
      </c>
      <c r="O1646" s="118">
        <v>3.3</v>
      </c>
      <c r="P1646" s="118">
        <v>11.1</v>
      </c>
      <c r="Q1646" s="119">
        <f t="shared" si="25"/>
        <v>0.88</v>
      </c>
      <c r="R1646" s="120" t="s">
        <v>147</v>
      </c>
      <c r="S1646" s="121" t="s">
        <v>3782</v>
      </c>
      <c r="T1646" s="122">
        <v>0.88</v>
      </c>
      <c r="U1646" s="122" t="s">
        <v>1624</v>
      </c>
    </row>
    <row r="1647" spans="7:21" s="145" customFormat="1" hidden="1">
      <c r="G1647" s="152"/>
      <c r="N1647" s="114" t="s">
        <v>2297</v>
      </c>
      <c r="O1647" s="118">
        <v>3.5</v>
      </c>
      <c r="P1647" s="118">
        <v>4.8</v>
      </c>
      <c r="Q1647" s="119">
        <f t="shared" si="25"/>
        <v>0.93</v>
      </c>
      <c r="R1647" s="122" t="s">
        <v>719</v>
      </c>
      <c r="S1647" s="121" t="s">
        <v>3777</v>
      </c>
      <c r="T1647" s="122">
        <v>0.93</v>
      </c>
      <c r="U1647" s="122" t="s">
        <v>982</v>
      </c>
    </row>
    <row r="1648" spans="7:21" s="145" customFormat="1" hidden="1">
      <c r="G1648" s="152"/>
      <c r="N1648" s="114" t="s">
        <v>2298</v>
      </c>
      <c r="O1648" s="118">
        <v>3.5</v>
      </c>
      <c r="P1648" s="118">
        <v>4.3</v>
      </c>
      <c r="Q1648" s="119">
        <f t="shared" si="25"/>
        <v>1.33</v>
      </c>
      <c r="R1648" s="122" t="s">
        <v>1254</v>
      </c>
      <c r="S1648" s="121" t="s">
        <v>4565</v>
      </c>
      <c r="T1648" s="122">
        <v>1.33</v>
      </c>
      <c r="U1648" s="122" t="s">
        <v>364</v>
      </c>
    </row>
    <row r="1649" spans="7:21" s="145" customFormat="1" hidden="1">
      <c r="G1649" s="152"/>
      <c r="N1649" s="114" t="s">
        <v>2299</v>
      </c>
      <c r="O1649" s="118">
        <v>3.9</v>
      </c>
      <c r="P1649" s="118">
        <v>4.0999999999999996</v>
      </c>
      <c r="Q1649" s="119">
        <f t="shared" si="25"/>
        <v>0.8</v>
      </c>
      <c r="R1649" s="122" t="s">
        <v>2420</v>
      </c>
      <c r="S1649" s="121" t="s">
        <v>4256</v>
      </c>
      <c r="T1649" s="122">
        <v>0.8</v>
      </c>
      <c r="U1649" s="122" t="s">
        <v>1798</v>
      </c>
    </row>
    <row r="1650" spans="7:21" s="145" customFormat="1" hidden="1">
      <c r="G1650" s="152"/>
      <c r="N1650" s="114" t="s">
        <v>2421</v>
      </c>
      <c r="O1650" s="118">
        <v>3.2</v>
      </c>
      <c r="P1650" s="118">
        <v>4.4000000000000004</v>
      </c>
      <c r="Q1650" s="119">
        <f t="shared" si="25"/>
        <v>1.28</v>
      </c>
      <c r="R1650" s="122" t="s">
        <v>1284</v>
      </c>
      <c r="S1650" s="121" t="s">
        <v>4565</v>
      </c>
      <c r="T1650" s="122">
        <v>1.28</v>
      </c>
      <c r="U1650" s="122" t="s">
        <v>690</v>
      </c>
    </row>
    <row r="1651" spans="7:21" s="145" customFormat="1" hidden="1">
      <c r="G1651" s="152"/>
      <c r="N1651" s="114" t="s">
        <v>2422</v>
      </c>
      <c r="O1651" s="118">
        <v>7.4</v>
      </c>
      <c r="P1651" s="118">
        <v>55.5</v>
      </c>
      <c r="Q1651" s="119">
        <f t="shared" si="25"/>
        <v>0.47</v>
      </c>
      <c r="R1651" s="120" t="s">
        <v>2423</v>
      </c>
      <c r="S1651" s="121">
        <v>310</v>
      </c>
      <c r="T1651" s="122">
        <v>0.47</v>
      </c>
      <c r="U1651" s="122" t="s">
        <v>3788</v>
      </c>
    </row>
    <row r="1652" spans="7:21" s="145" customFormat="1" hidden="1">
      <c r="G1652" s="152"/>
      <c r="N1652" s="114" t="s">
        <v>2525</v>
      </c>
      <c r="O1652" s="118">
        <v>7.8</v>
      </c>
      <c r="P1652" s="118">
        <v>10.3</v>
      </c>
      <c r="Q1652" s="119">
        <f t="shared" si="25"/>
        <v>0.88</v>
      </c>
      <c r="R1652" s="122" t="s">
        <v>217</v>
      </c>
      <c r="S1652" s="121" t="s">
        <v>3774</v>
      </c>
      <c r="T1652" s="122">
        <v>0.88</v>
      </c>
      <c r="U1652" s="122" t="s">
        <v>1383</v>
      </c>
    </row>
    <row r="1653" spans="7:21" s="145" customFormat="1" hidden="1">
      <c r="G1653" s="152"/>
      <c r="N1653" s="114" t="s">
        <v>2526</v>
      </c>
      <c r="O1653" s="118">
        <v>8.4</v>
      </c>
      <c r="P1653" s="118">
        <v>12.7</v>
      </c>
      <c r="Q1653" s="119">
        <f t="shared" si="25"/>
        <v>0.73</v>
      </c>
      <c r="R1653" s="122" t="s">
        <v>493</v>
      </c>
      <c r="S1653" s="121">
        <v>166</v>
      </c>
      <c r="T1653" s="122">
        <v>0.73</v>
      </c>
      <c r="U1653" s="122" t="s">
        <v>1544</v>
      </c>
    </row>
    <row r="1654" spans="7:21" s="145" customFormat="1" hidden="1">
      <c r="G1654" s="152"/>
      <c r="N1654" s="114" t="s">
        <v>2527</v>
      </c>
      <c r="O1654" s="118">
        <v>3.6</v>
      </c>
      <c r="P1654" s="118">
        <v>11.7</v>
      </c>
      <c r="Q1654" s="119">
        <f t="shared" si="25"/>
        <v>0.3</v>
      </c>
      <c r="R1654" s="122" t="s">
        <v>1019</v>
      </c>
      <c r="S1654" s="121">
        <v>72</v>
      </c>
      <c r="T1654" s="122">
        <v>0.3</v>
      </c>
      <c r="U1654" s="122" t="s">
        <v>797</v>
      </c>
    </row>
    <row r="1655" spans="7:21" s="145" customFormat="1" hidden="1">
      <c r="G1655" s="152"/>
      <c r="N1655" s="114" t="s">
        <v>2638</v>
      </c>
      <c r="O1655" s="118">
        <v>3.6</v>
      </c>
      <c r="P1655" s="118">
        <v>9.6</v>
      </c>
      <c r="Q1655" s="119">
        <f t="shared" si="25"/>
        <v>0.3</v>
      </c>
      <c r="R1655" s="122" t="s">
        <v>446</v>
      </c>
      <c r="S1655" s="121" t="s">
        <v>3781</v>
      </c>
      <c r="T1655" s="122">
        <v>0.3</v>
      </c>
      <c r="U1655" s="122" t="s">
        <v>797</v>
      </c>
    </row>
    <row r="1656" spans="7:21" s="145" customFormat="1" hidden="1">
      <c r="G1656" s="152"/>
      <c r="N1656" s="114" t="s">
        <v>2639</v>
      </c>
      <c r="O1656" s="118">
        <v>3.1</v>
      </c>
      <c r="P1656" s="118">
        <v>4.4000000000000004</v>
      </c>
      <c r="Q1656" s="119">
        <f t="shared" si="25"/>
        <v>0.77</v>
      </c>
      <c r="R1656" s="122" t="s">
        <v>1955</v>
      </c>
      <c r="S1656" s="121" t="s">
        <v>4306</v>
      </c>
      <c r="T1656" s="122">
        <v>0.77</v>
      </c>
      <c r="U1656" s="122" t="s">
        <v>873</v>
      </c>
    </row>
    <row r="1657" spans="7:21" s="145" customFormat="1" hidden="1">
      <c r="G1657" s="152"/>
      <c r="N1657" s="114" t="s">
        <v>2754</v>
      </c>
      <c r="O1657" s="118">
        <v>2</v>
      </c>
      <c r="P1657" s="118">
        <v>6.6</v>
      </c>
      <c r="Q1657" s="119">
        <f t="shared" si="25"/>
        <v>0.8</v>
      </c>
      <c r="R1657" s="122" t="s">
        <v>543</v>
      </c>
      <c r="S1657" s="121" t="s">
        <v>4224</v>
      </c>
      <c r="T1657" s="122">
        <v>0.8</v>
      </c>
      <c r="U1657" s="122" t="s">
        <v>466</v>
      </c>
    </row>
    <row r="1658" spans="7:21" s="145" customFormat="1" hidden="1">
      <c r="G1658" s="152"/>
      <c r="N1658" s="114" t="s">
        <v>2532</v>
      </c>
      <c r="O1658" s="118">
        <v>1.3</v>
      </c>
      <c r="P1658" s="118">
        <v>7.2</v>
      </c>
      <c r="Q1658" s="119">
        <f t="shared" si="25"/>
        <v>1.1399999999999999</v>
      </c>
      <c r="R1658" s="122" t="s">
        <v>2533</v>
      </c>
      <c r="S1658" s="121" t="s">
        <v>4550</v>
      </c>
      <c r="T1658" s="122">
        <v>1.1399999999999999</v>
      </c>
      <c r="U1658" s="122" t="s">
        <v>1309</v>
      </c>
    </row>
    <row r="1659" spans="7:21" s="145" customFormat="1" hidden="1">
      <c r="G1659" s="152"/>
      <c r="N1659" s="114" t="s">
        <v>2534</v>
      </c>
      <c r="O1659" s="118">
        <v>1.5</v>
      </c>
      <c r="P1659" s="118">
        <v>6.9</v>
      </c>
      <c r="Q1659" s="119">
        <f t="shared" si="25"/>
        <v>1.1200000000000001</v>
      </c>
      <c r="R1659" s="122" t="s">
        <v>338</v>
      </c>
      <c r="S1659" s="121" t="s">
        <v>4566</v>
      </c>
      <c r="T1659" s="122">
        <v>1.1200000000000001</v>
      </c>
      <c r="U1659" s="122" t="s">
        <v>1602</v>
      </c>
    </row>
    <row r="1660" spans="7:21" s="145" customFormat="1" hidden="1">
      <c r="G1660" s="152"/>
      <c r="N1660" s="114" t="s">
        <v>2531</v>
      </c>
      <c r="O1660" s="118">
        <v>3.5</v>
      </c>
      <c r="P1660" s="118">
        <v>4.7</v>
      </c>
      <c r="Q1660" s="119">
        <f t="shared" si="25"/>
        <v>1.34</v>
      </c>
      <c r="R1660" s="122" t="s">
        <v>1661</v>
      </c>
      <c r="S1660" s="121" t="s">
        <v>3954</v>
      </c>
      <c r="T1660" s="122">
        <v>1.34</v>
      </c>
      <c r="U1660" s="122" t="s">
        <v>710</v>
      </c>
    </row>
    <row r="1661" spans="7:21" s="145" customFormat="1" hidden="1">
      <c r="G1661" s="152"/>
      <c r="N1661" s="114" t="s">
        <v>2429</v>
      </c>
      <c r="O1661" s="118">
        <v>3.5</v>
      </c>
      <c r="P1661" s="118">
        <v>4.5</v>
      </c>
      <c r="Q1661" s="119">
        <f t="shared" si="25"/>
        <v>0.78</v>
      </c>
      <c r="R1661" s="122" t="s">
        <v>189</v>
      </c>
      <c r="S1661" s="121" t="s">
        <v>3954</v>
      </c>
      <c r="T1661" s="122">
        <v>0.78</v>
      </c>
      <c r="U1661" s="122" t="s">
        <v>466</v>
      </c>
    </row>
    <row r="1662" spans="7:21" s="145" customFormat="1" hidden="1">
      <c r="G1662" s="152"/>
      <c r="N1662" s="114" t="s">
        <v>2430</v>
      </c>
      <c r="O1662" s="118">
        <v>3.4</v>
      </c>
      <c r="P1662" s="118">
        <v>4.9000000000000004</v>
      </c>
      <c r="Q1662" s="119">
        <f t="shared" si="25"/>
        <v>0.98</v>
      </c>
      <c r="R1662" s="122" t="s">
        <v>745</v>
      </c>
      <c r="S1662" s="121" t="s">
        <v>4552</v>
      </c>
      <c r="T1662" s="122">
        <v>0.98</v>
      </c>
      <c r="U1662" s="122" t="s">
        <v>234</v>
      </c>
    </row>
    <row r="1663" spans="7:21" s="145" customFormat="1" hidden="1">
      <c r="G1663" s="152"/>
      <c r="N1663" s="114" t="s">
        <v>2431</v>
      </c>
      <c r="O1663" s="118">
        <v>3.3</v>
      </c>
      <c r="P1663" s="118">
        <v>4.9000000000000004</v>
      </c>
      <c r="Q1663" s="119">
        <f t="shared" si="25"/>
        <v>1.28</v>
      </c>
      <c r="R1663" s="122" t="s">
        <v>543</v>
      </c>
      <c r="S1663" s="121" t="s">
        <v>3954</v>
      </c>
      <c r="T1663" s="122">
        <v>1.28</v>
      </c>
      <c r="U1663" s="122" t="s">
        <v>1619</v>
      </c>
    </row>
    <row r="1664" spans="7:21" s="145" customFormat="1" hidden="1">
      <c r="G1664" s="152"/>
      <c r="N1664" s="114" t="s">
        <v>2432</v>
      </c>
      <c r="O1664" s="118">
        <v>5.4</v>
      </c>
      <c r="P1664" s="118">
        <v>5.0999999999999996</v>
      </c>
      <c r="Q1664" s="119">
        <f t="shared" si="25"/>
        <v>1.1599999999999999</v>
      </c>
      <c r="R1664" s="122" t="s">
        <v>1557</v>
      </c>
      <c r="S1664" s="121" t="s">
        <v>4300</v>
      </c>
      <c r="T1664" s="122">
        <v>1.1599999999999999</v>
      </c>
      <c r="U1664" s="122" t="s">
        <v>381</v>
      </c>
    </row>
    <row r="1665" spans="7:21" s="145" customFormat="1" hidden="1">
      <c r="G1665" s="152"/>
      <c r="N1665" s="114" t="s">
        <v>2310</v>
      </c>
      <c r="O1665" s="118">
        <v>36.1</v>
      </c>
      <c r="P1665" s="118">
        <v>52.9</v>
      </c>
      <c r="Q1665" s="119">
        <f t="shared" si="25"/>
        <v>0.56000000000000005</v>
      </c>
      <c r="R1665" s="122" t="s">
        <v>468</v>
      </c>
      <c r="S1665" s="121" t="s">
        <v>4199</v>
      </c>
      <c r="T1665" s="122">
        <v>0.56000000000000005</v>
      </c>
      <c r="U1665" s="122" t="s">
        <v>2294</v>
      </c>
    </row>
    <row r="1666" spans="7:21" s="145" customFormat="1" hidden="1">
      <c r="G1666" s="152"/>
      <c r="N1666" s="114" t="s">
        <v>2311</v>
      </c>
      <c r="O1666" s="118">
        <v>3.5</v>
      </c>
      <c r="P1666" s="118">
        <v>4.8</v>
      </c>
      <c r="Q1666" s="119">
        <f t="shared" si="25"/>
        <v>0.33</v>
      </c>
      <c r="R1666" s="122" t="s">
        <v>2312</v>
      </c>
      <c r="S1666" s="121" t="s">
        <v>4295</v>
      </c>
      <c r="T1666" s="122">
        <v>0.33</v>
      </c>
      <c r="U1666" s="122" t="s">
        <v>543</v>
      </c>
    </row>
    <row r="1667" spans="7:21" s="145" customFormat="1" hidden="1">
      <c r="G1667" s="152"/>
      <c r="N1667" s="114" t="s">
        <v>2439</v>
      </c>
      <c r="O1667" s="118">
        <v>3.5</v>
      </c>
      <c r="P1667" s="118">
        <v>4.4000000000000004</v>
      </c>
      <c r="Q1667" s="119">
        <f t="shared" si="25"/>
        <v>0.72</v>
      </c>
      <c r="R1667" s="122" t="s">
        <v>166</v>
      </c>
      <c r="S1667" s="121" t="s">
        <v>4036</v>
      </c>
      <c r="T1667" s="122">
        <v>0.72</v>
      </c>
      <c r="U1667" s="122" t="s">
        <v>2353</v>
      </c>
    </row>
    <row r="1668" spans="7:21" s="145" customFormat="1" hidden="1">
      <c r="G1668" s="152"/>
      <c r="N1668" s="114" t="s">
        <v>2440</v>
      </c>
      <c r="O1668" s="118">
        <v>3.5</v>
      </c>
      <c r="P1668" s="118">
        <v>4.2</v>
      </c>
      <c r="Q1668" s="119">
        <f t="shared" ref="Q1668:Q1731" si="26">SUM(T1668:U1668)</f>
        <v>0.25</v>
      </c>
      <c r="R1668" s="122" t="s">
        <v>166</v>
      </c>
      <c r="S1668" s="121" t="s">
        <v>4036</v>
      </c>
      <c r="T1668" s="122">
        <v>0.25</v>
      </c>
      <c r="U1668" s="122" t="s">
        <v>54</v>
      </c>
    </row>
    <row r="1669" spans="7:21" s="145" customFormat="1" hidden="1">
      <c r="G1669" s="152"/>
      <c r="N1669" s="114" t="s">
        <v>2441</v>
      </c>
      <c r="O1669" s="118">
        <v>3.4</v>
      </c>
      <c r="P1669" s="118">
        <v>4.9000000000000004</v>
      </c>
      <c r="Q1669" s="119">
        <f t="shared" si="26"/>
        <v>1.24</v>
      </c>
      <c r="R1669" s="120" t="s">
        <v>147</v>
      </c>
      <c r="S1669" s="121" t="s">
        <v>3952</v>
      </c>
      <c r="T1669" s="122">
        <v>1.24</v>
      </c>
      <c r="U1669" s="122" t="s">
        <v>956</v>
      </c>
    </row>
    <row r="1670" spans="7:21" s="145" customFormat="1" hidden="1">
      <c r="G1670" s="152"/>
      <c r="N1670" s="114" t="s">
        <v>2442</v>
      </c>
      <c r="O1670" s="118">
        <v>3.1</v>
      </c>
      <c r="P1670" s="118">
        <v>2.5</v>
      </c>
      <c r="Q1670" s="119">
        <f t="shared" si="26"/>
        <v>0.79</v>
      </c>
      <c r="R1670" s="122" t="s">
        <v>1602</v>
      </c>
      <c r="S1670" s="121" t="s">
        <v>4558</v>
      </c>
      <c r="T1670" s="122">
        <v>0.79</v>
      </c>
      <c r="U1670" s="122" t="s">
        <v>982</v>
      </c>
    </row>
    <row r="1671" spans="7:21" s="145" customFormat="1" hidden="1">
      <c r="G1671" s="152"/>
      <c r="N1671" s="114" t="s">
        <v>2443</v>
      </c>
      <c r="O1671" s="118">
        <v>2.4</v>
      </c>
      <c r="P1671" s="118">
        <v>0.5</v>
      </c>
      <c r="Q1671" s="119">
        <f t="shared" si="26"/>
        <v>0.88</v>
      </c>
      <c r="R1671" s="122" t="s">
        <v>438</v>
      </c>
      <c r="S1671" s="121" t="s">
        <v>3778</v>
      </c>
      <c r="T1671" s="122">
        <v>0.88</v>
      </c>
      <c r="U1671" s="122" t="s">
        <v>774</v>
      </c>
    </row>
    <row r="1672" spans="7:21" s="145" customFormat="1" hidden="1">
      <c r="G1672" s="152"/>
      <c r="N1672" s="114" t="s">
        <v>2548</v>
      </c>
      <c r="O1672" s="118">
        <v>3.4</v>
      </c>
      <c r="P1672" s="118">
        <v>4.5999999999999996</v>
      </c>
      <c r="Q1672" s="119">
        <f t="shared" si="26"/>
        <v>0.59</v>
      </c>
      <c r="R1672" s="122" t="s">
        <v>2549</v>
      </c>
      <c r="S1672" s="121" t="s">
        <v>4226</v>
      </c>
      <c r="T1672" s="122">
        <v>0.59</v>
      </c>
      <c r="U1672" s="122" t="s">
        <v>1921</v>
      </c>
    </row>
    <row r="1673" spans="7:21" s="145" customFormat="1" hidden="1">
      <c r="G1673" s="152"/>
      <c r="N1673" s="114" t="s">
        <v>2550</v>
      </c>
      <c r="O1673" s="118">
        <v>3.4</v>
      </c>
      <c r="P1673" s="118">
        <v>4.0999999999999996</v>
      </c>
      <c r="Q1673" s="119">
        <f t="shared" si="26"/>
        <v>0.59</v>
      </c>
      <c r="R1673" s="122" t="s">
        <v>2549</v>
      </c>
      <c r="S1673" s="121" t="s">
        <v>3957</v>
      </c>
      <c r="T1673" s="122">
        <v>0.59</v>
      </c>
      <c r="U1673" s="122" t="s">
        <v>1921</v>
      </c>
    </row>
    <row r="1674" spans="7:21" s="145" customFormat="1" hidden="1">
      <c r="G1674" s="152"/>
      <c r="N1674" s="114" t="s">
        <v>2551</v>
      </c>
      <c r="O1674" s="118">
        <v>3.3</v>
      </c>
      <c r="P1674" s="118">
        <v>5</v>
      </c>
      <c r="Q1674" s="119">
        <f t="shared" si="26"/>
        <v>0.3</v>
      </c>
      <c r="R1674" s="122" t="s">
        <v>2549</v>
      </c>
      <c r="S1674" s="121" t="s">
        <v>3781</v>
      </c>
      <c r="T1674" s="122">
        <v>0.3</v>
      </c>
      <c r="U1674" s="122" t="s">
        <v>543</v>
      </c>
    </row>
    <row r="1675" spans="7:21" s="145" customFormat="1" hidden="1">
      <c r="G1675" s="152"/>
      <c r="N1675" s="114" t="s">
        <v>2552</v>
      </c>
      <c r="O1675" s="118">
        <v>3.2</v>
      </c>
      <c r="P1675" s="118">
        <v>4.8</v>
      </c>
      <c r="Q1675" s="119">
        <f t="shared" si="26"/>
        <v>0.31</v>
      </c>
      <c r="R1675" s="122" t="s">
        <v>2553</v>
      </c>
      <c r="S1675" s="121" t="s">
        <v>4496</v>
      </c>
      <c r="T1675" s="122">
        <v>0.31</v>
      </c>
      <c r="U1675" s="122" t="s">
        <v>2399</v>
      </c>
    </row>
    <row r="1676" spans="7:21" s="145" customFormat="1" hidden="1">
      <c r="G1676" s="152"/>
      <c r="N1676" s="114" t="s">
        <v>2554</v>
      </c>
      <c r="O1676" s="118">
        <v>3.7</v>
      </c>
      <c r="P1676" s="118">
        <v>15.3</v>
      </c>
      <c r="Q1676" s="119">
        <f t="shared" si="26"/>
        <v>0.3</v>
      </c>
      <c r="R1676" s="122" t="s">
        <v>2555</v>
      </c>
      <c r="S1676" s="121" t="s">
        <v>4197</v>
      </c>
      <c r="T1676" s="122">
        <v>0.3</v>
      </c>
      <c r="U1676" s="122" t="s">
        <v>543</v>
      </c>
    </row>
    <row r="1677" spans="7:21" s="145" customFormat="1" hidden="1">
      <c r="G1677" s="152"/>
      <c r="N1677" s="114" t="s">
        <v>2556</v>
      </c>
      <c r="O1677" s="118">
        <v>3.8</v>
      </c>
      <c r="P1677" s="118">
        <v>76.599999999999994</v>
      </c>
      <c r="Q1677" s="119">
        <f t="shared" si="26"/>
        <v>1.1000000000000001</v>
      </c>
      <c r="R1677" s="122" t="s">
        <v>2557</v>
      </c>
      <c r="S1677" s="121" t="s">
        <v>4186</v>
      </c>
      <c r="T1677" s="122">
        <v>1.1000000000000001</v>
      </c>
      <c r="U1677" s="122" t="s">
        <v>213</v>
      </c>
    </row>
    <row r="1678" spans="7:21" s="145" customFormat="1" hidden="1">
      <c r="G1678" s="152"/>
      <c r="N1678" s="114" t="s">
        <v>2326</v>
      </c>
      <c r="O1678" s="118">
        <v>4.2</v>
      </c>
      <c r="P1678" s="118">
        <v>55.5</v>
      </c>
      <c r="Q1678" s="119">
        <f t="shared" si="26"/>
        <v>1.1000000000000001</v>
      </c>
      <c r="R1678" s="120" t="s">
        <v>147</v>
      </c>
      <c r="S1678" s="121" t="s">
        <v>4465</v>
      </c>
      <c r="T1678" s="122">
        <v>1.1000000000000001</v>
      </c>
      <c r="U1678" s="122" t="s">
        <v>213</v>
      </c>
    </row>
    <row r="1679" spans="7:21" s="145" customFormat="1" hidden="1">
      <c r="G1679" s="152"/>
      <c r="N1679" s="114" t="s">
        <v>2211</v>
      </c>
      <c r="O1679" s="118">
        <v>3.8</v>
      </c>
      <c r="P1679" s="118">
        <v>60.7</v>
      </c>
      <c r="Q1679" s="119">
        <f t="shared" si="26"/>
        <v>1.3</v>
      </c>
      <c r="R1679" s="122" t="s">
        <v>2212</v>
      </c>
      <c r="S1679" s="121" t="s">
        <v>4071</v>
      </c>
      <c r="T1679" s="122">
        <v>1.3</v>
      </c>
      <c r="U1679" s="122" t="s">
        <v>166</v>
      </c>
    </row>
    <row r="1680" spans="7:21" s="145" customFormat="1" hidden="1">
      <c r="G1680" s="152"/>
      <c r="N1680" s="114" t="s">
        <v>2213</v>
      </c>
      <c r="O1680" s="118">
        <v>0.6</v>
      </c>
      <c r="P1680" s="118">
        <v>62.1</v>
      </c>
      <c r="Q1680" s="119">
        <f t="shared" si="26"/>
        <v>1.3</v>
      </c>
      <c r="R1680" s="120" t="s">
        <v>147</v>
      </c>
      <c r="S1680" s="121" t="s">
        <v>4248</v>
      </c>
      <c r="T1680" s="122">
        <v>1.3</v>
      </c>
      <c r="U1680" s="122" t="s">
        <v>166</v>
      </c>
    </row>
    <row r="1681" spans="7:21" s="145" customFormat="1" hidden="1">
      <c r="G1681" s="152"/>
      <c r="N1681" s="114" t="s">
        <v>2214</v>
      </c>
      <c r="O1681" s="118">
        <v>1.7</v>
      </c>
      <c r="P1681" s="118">
        <v>43.8</v>
      </c>
      <c r="Q1681" s="119">
        <f t="shared" si="26"/>
        <v>1.3</v>
      </c>
      <c r="R1681" s="122" t="s">
        <v>556</v>
      </c>
      <c r="S1681" s="121" t="s">
        <v>4143</v>
      </c>
      <c r="T1681" s="122">
        <v>1.3</v>
      </c>
      <c r="U1681" s="122" t="s">
        <v>166</v>
      </c>
    </row>
    <row r="1682" spans="7:21" s="145" customFormat="1" hidden="1">
      <c r="G1682" s="152"/>
      <c r="N1682" s="114" t="s">
        <v>2215</v>
      </c>
      <c r="O1682" s="118">
        <v>10.5</v>
      </c>
      <c r="P1682" s="118">
        <v>68.900000000000006</v>
      </c>
      <c r="Q1682" s="119">
        <f t="shared" si="26"/>
        <v>0.4</v>
      </c>
      <c r="R1682" s="122" t="s">
        <v>2270</v>
      </c>
      <c r="S1682" s="121" t="s">
        <v>4060</v>
      </c>
      <c r="T1682" s="122">
        <v>0.4</v>
      </c>
      <c r="U1682" s="122" t="s">
        <v>377</v>
      </c>
    </row>
    <row r="1683" spans="7:21" s="145" customFormat="1" hidden="1">
      <c r="G1683" s="152"/>
      <c r="N1683" s="114" t="s">
        <v>2340</v>
      </c>
      <c r="O1683" s="118">
        <v>1.6</v>
      </c>
      <c r="P1683" s="118">
        <v>21.5</v>
      </c>
      <c r="Q1683" s="119">
        <f t="shared" si="26"/>
        <v>0.4</v>
      </c>
      <c r="R1683" s="120" t="s">
        <v>30</v>
      </c>
      <c r="S1683" s="121" t="s">
        <v>4460</v>
      </c>
      <c r="T1683" s="122">
        <v>0.4</v>
      </c>
      <c r="U1683" s="122" t="s">
        <v>377</v>
      </c>
    </row>
    <row r="1684" spans="7:21" s="145" customFormat="1" hidden="1">
      <c r="G1684" s="152"/>
      <c r="N1684" s="114" t="s">
        <v>2341</v>
      </c>
      <c r="O1684" s="118">
        <v>0.8</v>
      </c>
      <c r="P1684" s="118">
        <v>19.399999999999999</v>
      </c>
      <c r="Q1684" s="119">
        <f t="shared" si="26"/>
        <v>0.7</v>
      </c>
      <c r="R1684" s="120" t="s">
        <v>30</v>
      </c>
      <c r="S1684" s="121" t="s">
        <v>3965</v>
      </c>
      <c r="T1684" s="122">
        <v>0.7</v>
      </c>
      <c r="U1684" s="122" t="s">
        <v>466</v>
      </c>
    </row>
    <row r="1685" spans="7:21" s="145" customFormat="1" hidden="1">
      <c r="G1685" s="152"/>
      <c r="N1685" s="114" t="s">
        <v>2342</v>
      </c>
      <c r="O1685" s="118">
        <v>24.8</v>
      </c>
      <c r="P1685" s="118">
        <v>34.6</v>
      </c>
      <c r="Q1685" s="119">
        <f t="shared" si="26"/>
        <v>0.5</v>
      </c>
      <c r="R1685" s="120" t="s">
        <v>147</v>
      </c>
      <c r="S1685" s="121" t="s">
        <v>3901</v>
      </c>
      <c r="T1685" s="120">
        <v>0.5</v>
      </c>
      <c r="U1685" s="120" t="s">
        <v>141</v>
      </c>
    </row>
    <row r="1686" spans="7:21" s="145" customFormat="1" hidden="1">
      <c r="G1686" s="152"/>
      <c r="N1686" s="114" t="s">
        <v>2343</v>
      </c>
      <c r="O1686" s="118">
        <v>3.8</v>
      </c>
      <c r="P1686" s="118">
        <v>5.3</v>
      </c>
      <c r="Q1686" s="119">
        <f t="shared" si="26"/>
        <v>0.2</v>
      </c>
      <c r="R1686" s="120" t="s">
        <v>147</v>
      </c>
      <c r="S1686" s="121" t="s">
        <v>4558</v>
      </c>
      <c r="T1686" s="122">
        <v>0.2</v>
      </c>
      <c r="U1686" s="122" t="s">
        <v>797</v>
      </c>
    </row>
    <row r="1687" spans="7:21" s="145" customFormat="1" hidden="1">
      <c r="G1687" s="152"/>
      <c r="N1687" s="114" t="s">
        <v>2344</v>
      </c>
      <c r="O1687" s="118">
        <v>13.2</v>
      </c>
      <c r="P1687" s="120" t="s">
        <v>147</v>
      </c>
      <c r="Q1687" s="119">
        <f t="shared" si="26"/>
        <v>1</v>
      </c>
      <c r="R1687" s="120" t="s">
        <v>147</v>
      </c>
      <c r="S1687" s="120" t="s">
        <v>147</v>
      </c>
      <c r="T1687" s="122">
        <v>1</v>
      </c>
      <c r="U1687" s="122" t="s">
        <v>468</v>
      </c>
    </row>
    <row r="1688" spans="7:21" s="145" customFormat="1" hidden="1">
      <c r="G1688" s="152"/>
      <c r="N1688" s="114" t="s">
        <v>2345</v>
      </c>
      <c r="O1688" s="118">
        <v>12.1</v>
      </c>
      <c r="P1688" s="118">
        <v>36.299999999999997</v>
      </c>
      <c r="Q1688" s="119">
        <f t="shared" si="26"/>
        <v>1</v>
      </c>
      <c r="R1688" s="120" t="s">
        <v>147</v>
      </c>
      <c r="S1688" s="121" t="s">
        <v>3991</v>
      </c>
      <c r="T1688" s="122">
        <v>1</v>
      </c>
      <c r="U1688" s="122" t="s">
        <v>468</v>
      </c>
    </row>
    <row r="1689" spans="7:21" s="145" customFormat="1" hidden="1">
      <c r="G1689" s="152"/>
      <c r="N1689" s="114" t="s">
        <v>2338</v>
      </c>
      <c r="O1689" s="118">
        <v>0</v>
      </c>
      <c r="P1689" s="118">
        <v>68.8</v>
      </c>
      <c r="Q1689" s="119">
        <f t="shared" si="26"/>
        <v>0.6</v>
      </c>
      <c r="R1689" s="120" t="s">
        <v>30</v>
      </c>
      <c r="S1689" s="121" t="s">
        <v>4263</v>
      </c>
      <c r="T1689" s="122">
        <v>0.6</v>
      </c>
      <c r="U1689" s="122" t="s">
        <v>728</v>
      </c>
    </row>
    <row r="1690" spans="7:21" s="145" customFormat="1" hidden="1">
      <c r="G1690" s="152"/>
      <c r="N1690" s="114" t="s">
        <v>2348</v>
      </c>
      <c r="O1690" s="118">
        <v>22.7</v>
      </c>
      <c r="P1690" s="118">
        <v>0</v>
      </c>
      <c r="Q1690" s="119">
        <f t="shared" si="26"/>
        <v>0.5</v>
      </c>
      <c r="R1690" s="122" t="s">
        <v>166</v>
      </c>
      <c r="S1690" s="121" t="s">
        <v>4218</v>
      </c>
      <c r="T1690" s="122">
        <v>0.5</v>
      </c>
      <c r="U1690" s="122" t="s">
        <v>141</v>
      </c>
    </row>
    <row r="1691" spans="7:21" s="145" customFormat="1" hidden="1">
      <c r="G1691" s="152"/>
      <c r="N1691" s="114" t="s">
        <v>2349</v>
      </c>
      <c r="O1691" s="118">
        <v>17.5</v>
      </c>
      <c r="P1691" s="118">
        <v>0</v>
      </c>
      <c r="Q1691" s="119">
        <f t="shared" si="26"/>
        <v>1.2</v>
      </c>
      <c r="R1691" s="122" t="s">
        <v>166</v>
      </c>
      <c r="S1691" s="121" t="s">
        <v>4320</v>
      </c>
      <c r="T1691" s="122">
        <v>1.2</v>
      </c>
      <c r="U1691" s="122" t="s">
        <v>343</v>
      </c>
    </row>
    <row r="1692" spans="7:21" s="145" customFormat="1" hidden="1">
      <c r="G1692" s="152"/>
      <c r="N1692" s="114" t="s">
        <v>2224</v>
      </c>
      <c r="O1692" s="118">
        <v>15.7</v>
      </c>
      <c r="P1692" s="118">
        <v>0</v>
      </c>
      <c r="Q1692" s="119">
        <f t="shared" si="26"/>
        <v>0.9</v>
      </c>
      <c r="R1692" s="122" t="s">
        <v>166</v>
      </c>
      <c r="S1692" s="121" t="s">
        <v>4496</v>
      </c>
      <c r="T1692" s="122">
        <v>0.9</v>
      </c>
      <c r="U1692" s="122" t="s">
        <v>234</v>
      </c>
    </row>
    <row r="1693" spans="7:21" s="145" customFormat="1" hidden="1">
      <c r="G1693" s="152"/>
      <c r="N1693" s="114" t="s">
        <v>2225</v>
      </c>
      <c r="O1693" s="118">
        <v>5.9</v>
      </c>
      <c r="P1693" s="118">
        <v>33.799999999999997</v>
      </c>
      <c r="Q1693" s="119">
        <f t="shared" si="26"/>
        <v>0.8</v>
      </c>
      <c r="R1693" s="122" t="s">
        <v>734</v>
      </c>
      <c r="S1693" s="121" t="s">
        <v>3914</v>
      </c>
      <c r="T1693" s="122">
        <v>0.8</v>
      </c>
      <c r="U1693" s="122" t="s">
        <v>719</v>
      </c>
    </row>
    <row r="1694" spans="7:21" s="145" customFormat="1" hidden="1">
      <c r="G1694" s="152"/>
      <c r="N1694" s="114" t="s">
        <v>2226</v>
      </c>
      <c r="O1694" s="118">
        <v>8.5</v>
      </c>
      <c r="P1694" s="118">
        <v>4.5</v>
      </c>
      <c r="Q1694" s="119">
        <f t="shared" si="26"/>
        <v>0.7</v>
      </c>
      <c r="R1694" s="122" t="s">
        <v>2227</v>
      </c>
      <c r="S1694" s="121" t="s">
        <v>3962</v>
      </c>
      <c r="T1694" s="122">
        <v>0.7</v>
      </c>
      <c r="U1694" s="122" t="s">
        <v>466</v>
      </c>
    </row>
    <row r="1695" spans="7:21" s="145" customFormat="1" hidden="1">
      <c r="G1695" s="152"/>
      <c r="N1695" s="114" t="s">
        <v>2351</v>
      </c>
      <c r="O1695" s="118">
        <v>8.3000000000000007</v>
      </c>
      <c r="P1695" s="118">
        <v>8.6</v>
      </c>
      <c r="Q1695" s="119">
        <f t="shared" si="26"/>
        <v>1.2</v>
      </c>
      <c r="R1695" s="122" t="s">
        <v>369</v>
      </c>
      <c r="S1695" s="121" t="s">
        <v>4265</v>
      </c>
      <c r="T1695" s="122">
        <v>1.2</v>
      </c>
      <c r="U1695" s="122" t="s">
        <v>343</v>
      </c>
    </row>
    <row r="1696" spans="7:21" s="145" customFormat="1" hidden="1">
      <c r="G1696" s="152"/>
      <c r="N1696" s="114" t="s">
        <v>2228</v>
      </c>
      <c r="O1696" s="118">
        <v>4.4000000000000004</v>
      </c>
      <c r="P1696" s="118">
        <v>8.6999999999999993</v>
      </c>
      <c r="Q1696" s="119">
        <f t="shared" si="26"/>
        <v>0.81</v>
      </c>
      <c r="R1696" s="122" t="s">
        <v>404</v>
      </c>
      <c r="S1696" s="121" t="s">
        <v>4027</v>
      </c>
      <c r="T1696" s="122">
        <v>0.81</v>
      </c>
      <c r="U1696" s="122" t="s">
        <v>737</v>
      </c>
    </row>
    <row r="1697" spans="7:21" s="145" customFormat="1" hidden="1">
      <c r="G1697" s="152"/>
      <c r="N1697" s="114" t="s">
        <v>2229</v>
      </c>
      <c r="O1697" s="118">
        <v>5.9</v>
      </c>
      <c r="P1697" s="118">
        <v>8</v>
      </c>
      <c r="Q1697" s="119">
        <f t="shared" si="26"/>
        <v>0.83</v>
      </c>
      <c r="R1697" s="120" t="s">
        <v>147</v>
      </c>
      <c r="S1697" s="121" t="s">
        <v>4119</v>
      </c>
      <c r="T1697" s="122">
        <v>0.83</v>
      </c>
      <c r="U1697" s="122" t="s">
        <v>1615</v>
      </c>
    </row>
    <row r="1698" spans="7:21" s="145" customFormat="1" hidden="1">
      <c r="G1698" s="152"/>
      <c r="N1698" s="114" t="s">
        <v>2230</v>
      </c>
      <c r="O1698" s="118">
        <v>5.5</v>
      </c>
      <c r="P1698" s="118">
        <v>18</v>
      </c>
      <c r="Q1698" s="119">
        <f t="shared" si="26"/>
        <v>0.55000000000000004</v>
      </c>
      <c r="R1698" s="122" t="s">
        <v>2231</v>
      </c>
      <c r="S1698" s="121" t="s">
        <v>4421</v>
      </c>
      <c r="T1698" s="122">
        <v>0.55000000000000004</v>
      </c>
      <c r="U1698" s="122" t="s">
        <v>3879</v>
      </c>
    </row>
    <row r="1699" spans="7:21" s="145" customFormat="1" hidden="1">
      <c r="G1699" s="152"/>
      <c r="N1699" s="114" t="s">
        <v>2232</v>
      </c>
      <c r="O1699" s="118">
        <v>4.5</v>
      </c>
      <c r="P1699" s="118">
        <v>18</v>
      </c>
      <c r="Q1699" s="119">
        <f t="shared" si="26"/>
        <v>0.86</v>
      </c>
      <c r="R1699" s="122" t="s">
        <v>1876</v>
      </c>
      <c r="S1699" s="121" t="s">
        <v>4250</v>
      </c>
      <c r="T1699" s="122">
        <v>0.86</v>
      </c>
      <c r="U1699" s="122" t="s">
        <v>850</v>
      </c>
    </row>
    <row r="1700" spans="7:21" s="145" customFormat="1" hidden="1">
      <c r="G1700" s="152"/>
      <c r="N1700" s="114" t="s">
        <v>2358</v>
      </c>
      <c r="O1700" s="118">
        <v>9.8000000000000007</v>
      </c>
      <c r="P1700" s="118">
        <v>70.7</v>
      </c>
      <c r="Q1700" s="119">
        <f t="shared" si="26"/>
        <v>0.61</v>
      </c>
      <c r="R1700" s="120" t="s">
        <v>1244</v>
      </c>
      <c r="S1700" s="121" t="s">
        <v>4497</v>
      </c>
      <c r="T1700" s="122">
        <v>0.61</v>
      </c>
      <c r="U1700" s="122" t="s">
        <v>1149</v>
      </c>
    </row>
    <row r="1701" spans="7:21" s="145" customFormat="1" hidden="1">
      <c r="G1701" s="152"/>
      <c r="N1701" s="114" t="s">
        <v>2359</v>
      </c>
      <c r="O1701" s="118">
        <v>9.1999999999999993</v>
      </c>
      <c r="P1701" s="118">
        <v>72.599999999999994</v>
      </c>
      <c r="Q1701" s="119">
        <f t="shared" si="26"/>
        <v>1.19</v>
      </c>
      <c r="R1701" s="122" t="s">
        <v>1307</v>
      </c>
      <c r="S1701" s="121" t="s">
        <v>4284</v>
      </c>
      <c r="T1701" s="122">
        <v>1.19</v>
      </c>
      <c r="U1701" s="122" t="s">
        <v>2803</v>
      </c>
    </row>
    <row r="1702" spans="7:21" s="145" customFormat="1" hidden="1">
      <c r="G1702" s="152"/>
      <c r="N1702" s="114" t="s">
        <v>2360</v>
      </c>
      <c r="O1702" s="118">
        <v>6.3</v>
      </c>
      <c r="P1702" s="118">
        <v>53.6</v>
      </c>
      <c r="Q1702" s="119">
        <f t="shared" si="26"/>
        <v>1.07</v>
      </c>
      <c r="R1702" s="122" t="s">
        <v>2361</v>
      </c>
      <c r="S1702" s="121" t="s">
        <v>3834</v>
      </c>
      <c r="T1702" s="122">
        <v>1.07</v>
      </c>
      <c r="U1702" s="122" t="s">
        <v>1626</v>
      </c>
    </row>
    <row r="1703" spans="7:21" s="145" customFormat="1" hidden="1">
      <c r="G1703" s="152"/>
      <c r="N1703" s="114" t="s">
        <v>2362</v>
      </c>
      <c r="O1703" s="118">
        <v>5.5</v>
      </c>
      <c r="P1703" s="118">
        <v>49.5</v>
      </c>
      <c r="Q1703" s="119">
        <f t="shared" si="26"/>
        <v>1.1000000000000001</v>
      </c>
      <c r="R1703" s="122" t="s">
        <v>2363</v>
      </c>
      <c r="S1703" s="121" t="s">
        <v>4465</v>
      </c>
      <c r="T1703" s="122">
        <v>1.1000000000000001</v>
      </c>
      <c r="U1703" s="122" t="s">
        <v>438</v>
      </c>
    </row>
    <row r="1704" spans="7:21" s="145" customFormat="1" hidden="1">
      <c r="G1704" s="152"/>
      <c r="N1704" s="114" t="s">
        <v>2580</v>
      </c>
      <c r="O1704" s="118">
        <v>5</v>
      </c>
      <c r="P1704" s="118">
        <v>47.8</v>
      </c>
      <c r="Q1704" s="119">
        <f t="shared" si="26"/>
        <v>0.5</v>
      </c>
      <c r="R1704" s="122" t="s">
        <v>404</v>
      </c>
      <c r="S1704" s="121" t="s">
        <v>4069</v>
      </c>
      <c r="T1704" s="122">
        <v>0.5</v>
      </c>
      <c r="U1704" s="122" t="s">
        <v>728</v>
      </c>
    </row>
    <row r="1705" spans="7:21" s="145" customFormat="1" hidden="1">
      <c r="G1705" s="152"/>
      <c r="N1705" s="114" t="s">
        <v>2581</v>
      </c>
      <c r="O1705" s="118">
        <v>8.1999999999999993</v>
      </c>
      <c r="P1705" s="118">
        <v>44.5</v>
      </c>
      <c r="Q1705" s="119">
        <f t="shared" si="26"/>
        <v>0.5</v>
      </c>
      <c r="R1705" s="122" t="s">
        <v>371</v>
      </c>
      <c r="S1705" s="121" t="s">
        <v>4152</v>
      </c>
      <c r="T1705" s="120">
        <v>0.5</v>
      </c>
      <c r="U1705" s="120" t="s">
        <v>728</v>
      </c>
    </row>
    <row r="1706" spans="7:21" s="145" customFormat="1" hidden="1">
      <c r="G1706" s="152"/>
      <c r="N1706" s="114" t="s">
        <v>2582</v>
      </c>
      <c r="O1706" s="118">
        <v>10</v>
      </c>
      <c r="P1706" s="118">
        <v>44.2</v>
      </c>
      <c r="Q1706" s="119">
        <f t="shared" si="26"/>
        <v>0.8</v>
      </c>
      <c r="R1706" s="122" t="s">
        <v>1602</v>
      </c>
      <c r="S1706" s="121" t="s">
        <v>4547</v>
      </c>
      <c r="T1706" s="122">
        <v>0.8</v>
      </c>
      <c r="U1706" s="122" t="s">
        <v>234</v>
      </c>
    </row>
    <row r="1707" spans="7:21" s="145" customFormat="1" hidden="1">
      <c r="G1707" s="152"/>
      <c r="N1707" s="114" t="s">
        <v>2699</v>
      </c>
      <c r="O1707" s="118">
        <v>11.3</v>
      </c>
      <c r="P1707" s="118">
        <v>51</v>
      </c>
      <c r="Q1707" s="119">
        <f t="shared" si="26"/>
        <v>0.9</v>
      </c>
      <c r="R1707" s="122" t="s">
        <v>614</v>
      </c>
      <c r="S1707" s="121" t="s">
        <v>3991</v>
      </c>
      <c r="T1707" s="122">
        <v>0.9</v>
      </c>
      <c r="U1707" s="122" t="s">
        <v>468</v>
      </c>
    </row>
    <row r="1708" spans="7:21" s="145" customFormat="1" hidden="1">
      <c r="G1708" s="152"/>
      <c r="N1708" s="114" t="s">
        <v>2700</v>
      </c>
      <c r="O1708" s="118">
        <v>1.3</v>
      </c>
      <c r="P1708" s="118">
        <v>8.1</v>
      </c>
      <c r="Q1708" s="119">
        <f t="shared" si="26"/>
        <v>0.9</v>
      </c>
      <c r="R1708" s="120" t="s">
        <v>147</v>
      </c>
      <c r="S1708" s="121" t="s">
        <v>3956</v>
      </c>
      <c r="T1708" s="122">
        <v>0.9</v>
      </c>
      <c r="U1708" s="122" t="s">
        <v>468</v>
      </c>
    </row>
    <row r="1709" spans="7:21" s="145" customFormat="1" hidden="1">
      <c r="G1709" s="152"/>
      <c r="N1709" s="114" t="s">
        <v>2800</v>
      </c>
      <c r="O1709" s="118">
        <v>1</v>
      </c>
      <c r="P1709" s="118">
        <v>16.2</v>
      </c>
      <c r="Q1709" s="119">
        <f t="shared" si="26"/>
        <v>0.7</v>
      </c>
      <c r="R1709" s="120" t="s">
        <v>30</v>
      </c>
      <c r="S1709" s="121" t="s">
        <v>4415</v>
      </c>
      <c r="T1709" s="122">
        <v>0.7</v>
      </c>
      <c r="U1709" s="122" t="s">
        <v>719</v>
      </c>
    </row>
    <row r="1710" spans="7:21" s="145" customFormat="1" hidden="1">
      <c r="G1710" s="152"/>
      <c r="N1710" s="114" t="s">
        <v>2703</v>
      </c>
      <c r="O1710" s="118">
        <v>1.1000000000000001</v>
      </c>
      <c r="P1710" s="118">
        <v>6.9</v>
      </c>
      <c r="Q1710" s="119">
        <f t="shared" si="26"/>
        <v>0.6</v>
      </c>
      <c r="R1710" s="120" t="s">
        <v>30</v>
      </c>
      <c r="S1710" s="121" t="s">
        <v>3951</v>
      </c>
      <c r="T1710" s="122">
        <v>0.6</v>
      </c>
      <c r="U1710" s="122" t="s">
        <v>466</v>
      </c>
    </row>
    <row r="1711" spans="7:21" s="145" customFormat="1" hidden="1">
      <c r="G1711" s="152"/>
      <c r="N1711" s="114" t="s">
        <v>2704</v>
      </c>
      <c r="O1711" s="118">
        <v>25.7</v>
      </c>
      <c r="P1711" s="118">
        <v>0</v>
      </c>
      <c r="Q1711" s="119">
        <f t="shared" si="26"/>
        <v>0.6</v>
      </c>
      <c r="R1711" s="122" t="s">
        <v>661</v>
      </c>
      <c r="S1711" s="121" t="s">
        <v>4450</v>
      </c>
      <c r="T1711" s="122">
        <v>0.6</v>
      </c>
      <c r="U1711" s="122" t="s">
        <v>466</v>
      </c>
    </row>
    <row r="1712" spans="7:21" s="145" customFormat="1" hidden="1">
      <c r="G1712" s="152"/>
      <c r="N1712" s="114" t="s">
        <v>2479</v>
      </c>
      <c r="O1712" s="118">
        <v>19.8</v>
      </c>
      <c r="P1712" s="118">
        <v>0</v>
      </c>
      <c r="Q1712" s="119">
        <f t="shared" si="26"/>
        <v>0.7</v>
      </c>
      <c r="R1712" s="122" t="s">
        <v>543</v>
      </c>
      <c r="S1712" s="121" t="s">
        <v>3893</v>
      </c>
      <c r="T1712" s="122">
        <v>0.7</v>
      </c>
      <c r="U1712" s="122" t="s">
        <v>719</v>
      </c>
    </row>
    <row r="1713" spans="7:21" s="145" customFormat="1" hidden="1">
      <c r="G1713" s="152"/>
      <c r="N1713" s="114" t="s">
        <v>2480</v>
      </c>
      <c r="O1713" s="118">
        <v>14.1</v>
      </c>
      <c r="P1713" s="118">
        <v>0</v>
      </c>
      <c r="Q1713" s="119">
        <f t="shared" si="26"/>
        <v>0.5</v>
      </c>
      <c r="R1713" s="122" t="s">
        <v>728</v>
      </c>
      <c r="S1713" s="121" t="s">
        <v>3995</v>
      </c>
      <c r="T1713" s="122">
        <v>0.5</v>
      </c>
      <c r="U1713" s="122" t="s">
        <v>4019</v>
      </c>
    </row>
    <row r="1714" spans="7:21" s="145" customFormat="1" hidden="1">
      <c r="G1714" s="152"/>
      <c r="N1714" s="114" t="s">
        <v>2481</v>
      </c>
      <c r="O1714" s="118">
        <v>20.399999999999999</v>
      </c>
      <c r="P1714" s="118">
        <v>0</v>
      </c>
      <c r="Q1714" s="119">
        <f t="shared" si="26"/>
        <v>1.1299999999999999</v>
      </c>
      <c r="R1714" s="120" t="s">
        <v>147</v>
      </c>
      <c r="S1714" s="121" t="s">
        <v>3896</v>
      </c>
      <c r="T1714" s="122">
        <v>1.1299999999999999</v>
      </c>
      <c r="U1714" s="122" t="s">
        <v>940</v>
      </c>
    </row>
    <row r="1715" spans="7:21" s="145" customFormat="1" hidden="1">
      <c r="G1715" s="152"/>
      <c r="N1715" s="114" t="s">
        <v>2375</v>
      </c>
      <c r="O1715" s="118">
        <v>9.6</v>
      </c>
      <c r="P1715" s="118">
        <v>0</v>
      </c>
      <c r="Q1715" s="119">
        <f t="shared" si="26"/>
        <v>0.22</v>
      </c>
      <c r="R1715" s="120" t="s">
        <v>147</v>
      </c>
      <c r="S1715" s="121" t="s">
        <v>4551</v>
      </c>
      <c r="T1715" s="122">
        <v>0.22</v>
      </c>
      <c r="U1715" s="122" t="s">
        <v>2172</v>
      </c>
    </row>
    <row r="1716" spans="7:21" s="145" customFormat="1" hidden="1">
      <c r="G1716" s="152"/>
      <c r="N1716" s="114" t="s">
        <v>2376</v>
      </c>
      <c r="O1716" s="118">
        <v>18.7</v>
      </c>
      <c r="P1716" s="118">
        <v>0</v>
      </c>
      <c r="Q1716" s="119">
        <f t="shared" si="26"/>
        <v>0.51</v>
      </c>
      <c r="R1716" s="120" t="s">
        <v>147</v>
      </c>
      <c r="S1716" s="121" t="s">
        <v>4024</v>
      </c>
      <c r="T1716" s="122">
        <v>0.51</v>
      </c>
      <c r="U1716" s="122" t="s">
        <v>1149</v>
      </c>
    </row>
    <row r="1717" spans="7:21" s="145" customFormat="1" hidden="1">
      <c r="G1717" s="152"/>
      <c r="N1717" s="114" t="s">
        <v>2377</v>
      </c>
      <c r="O1717" s="118">
        <v>21.8</v>
      </c>
      <c r="P1717" s="118">
        <v>4.8</v>
      </c>
      <c r="Q1717" s="119">
        <f t="shared" si="26"/>
        <v>0.76</v>
      </c>
      <c r="R1717" s="120" t="s">
        <v>797</v>
      </c>
      <c r="S1717" s="121" t="s">
        <v>3912</v>
      </c>
      <c r="T1717" s="122">
        <v>0.76</v>
      </c>
      <c r="U1717" s="122" t="s">
        <v>234</v>
      </c>
    </row>
    <row r="1718" spans="7:21" s="145" customFormat="1" hidden="1">
      <c r="G1718" s="152"/>
      <c r="N1718" s="114" t="s">
        <v>2378</v>
      </c>
      <c r="O1718" s="118">
        <v>10</v>
      </c>
      <c r="P1718" s="118">
        <v>59.9</v>
      </c>
      <c r="Q1718" s="119">
        <f t="shared" si="26"/>
        <v>0.53</v>
      </c>
      <c r="R1718" s="120" t="s">
        <v>147</v>
      </c>
      <c r="S1718" s="121" t="s">
        <v>4079</v>
      </c>
      <c r="T1718" s="122">
        <v>0.53</v>
      </c>
      <c r="U1718" s="122" t="s">
        <v>2353</v>
      </c>
    </row>
    <row r="1719" spans="7:21" s="145" customFormat="1" hidden="1">
      <c r="G1719" s="152"/>
      <c r="N1719" s="114" t="s">
        <v>2489</v>
      </c>
      <c r="O1719" s="118">
        <v>6.9</v>
      </c>
      <c r="P1719" s="118">
        <v>62.4</v>
      </c>
      <c r="Q1719" s="119">
        <f t="shared" si="26"/>
        <v>1.0900000000000001</v>
      </c>
      <c r="R1719" s="120" t="s">
        <v>147</v>
      </c>
      <c r="S1719" s="121" t="s">
        <v>3901</v>
      </c>
      <c r="T1719" s="122">
        <v>1.0900000000000001</v>
      </c>
      <c r="U1719" s="122" t="s">
        <v>710</v>
      </c>
    </row>
    <row r="1720" spans="7:21" s="145" customFormat="1" hidden="1">
      <c r="G1720" s="152"/>
      <c r="N1720" s="114" t="s">
        <v>2490</v>
      </c>
      <c r="O1720" s="118">
        <v>0.7</v>
      </c>
      <c r="P1720" s="118">
        <v>5.7</v>
      </c>
      <c r="Q1720" s="119">
        <f t="shared" si="26"/>
        <v>0.36</v>
      </c>
      <c r="R1720" s="120" t="s">
        <v>147</v>
      </c>
      <c r="S1720" s="121" t="s">
        <v>4563</v>
      </c>
      <c r="T1720" s="122">
        <v>0.36</v>
      </c>
      <c r="U1720" s="122" t="s">
        <v>1422</v>
      </c>
    </row>
    <row r="1721" spans="7:21" s="145" customFormat="1" hidden="1">
      <c r="G1721" s="152"/>
      <c r="N1721" s="114" t="s">
        <v>2491</v>
      </c>
      <c r="O1721" s="118">
        <v>4.8</v>
      </c>
      <c r="P1721" s="118">
        <v>68.7</v>
      </c>
      <c r="Q1721" s="119">
        <f t="shared" si="26"/>
        <v>1.1100000000000001</v>
      </c>
      <c r="R1721" s="120" t="s">
        <v>147</v>
      </c>
      <c r="S1721" s="121" t="s">
        <v>3895</v>
      </c>
      <c r="T1721" s="122">
        <v>1.1100000000000001</v>
      </c>
      <c r="U1721" s="122" t="s">
        <v>56</v>
      </c>
    </row>
    <row r="1722" spans="7:21" s="145" customFormat="1" hidden="1">
      <c r="G1722" s="152"/>
      <c r="N1722" s="114" t="s">
        <v>2492</v>
      </c>
      <c r="O1722" s="118">
        <v>1.1000000000000001</v>
      </c>
      <c r="P1722" s="118">
        <v>15.1</v>
      </c>
      <c r="Q1722" s="119">
        <f t="shared" si="26"/>
        <v>0.81</v>
      </c>
      <c r="R1722" s="120" t="s">
        <v>147</v>
      </c>
      <c r="S1722" s="121" t="s">
        <v>4081</v>
      </c>
      <c r="T1722" s="122">
        <v>0.81</v>
      </c>
      <c r="U1722" s="122" t="s">
        <v>734</v>
      </c>
    </row>
    <row r="1723" spans="7:21" s="145" customFormat="1" hidden="1">
      <c r="G1723" s="152"/>
      <c r="N1723" s="114" t="s">
        <v>2598</v>
      </c>
      <c r="O1723" s="118">
        <v>1.6</v>
      </c>
      <c r="P1723" s="120" t="s">
        <v>30</v>
      </c>
      <c r="Q1723" s="119">
        <f t="shared" si="26"/>
        <v>1.02</v>
      </c>
      <c r="R1723" s="120" t="s">
        <v>30</v>
      </c>
      <c r="S1723" s="121" t="s">
        <v>3776</v>
      </c>
      <c r="T1723" s="122">
        <v>1.02</v>
      </c>
      <c r="U1723" s="122" t="s">
        <v>343</v>
      </c>
    </row>
    <row r="1724" spans="7:21" s="145" customFormat="1" hidden="1">
      <c r="G1724" s="152"/>
      <c r="N1724" s="114" t="s">
        <v>2599</v>
      </c>
      <c r="O1724" s="118">
        <v>1.6</v>
      </c>
      <c r="P1724" s="118">
        <v>12.3</v>
      </c>
      <c r="Q1724" s="119">
        <f t="shared" si="26"/>
        <v>1.08</v>
      </c>
      <c r="R1724" s="122" t="s">
        <v>166</v>
      </c>
      <c r="S1724" s="121" t="s">
        <v>4463</v>
      </c>
      <c r="T1724" s="122">
        <v>1.08</v>
      </c>
      <c r="U1724" s="122" t="s">
        <v>56</v>
      </c>
    </row>
    <row r="1725" spans="7:21" s="145" customFormat="1" hidden="1">
      <c r="G1725" s="152"/>
      <c r="N1725" s="114" t="s">
        <v>2600</v>
      </c>
      <c r="O1725" s="118">
        <v>9.6</v>
      </c>
      <c r="P1725" s="118">
        <v>63.9</v>
      </c>
      <c r="Q1725" s="119">
        <f t="shared" si="26"/>
        <v>1.1000000000000001</v>
      </c>
      <c r="R1725" s="122" t="s">
        <v>343</v>
      </c>
      <c r="S1725" s="121" t="s">
        <v>4498</v>
      </c>
      <c r="T1725" s="122">
        <v>1.1000000000000001</v>
      </c>
      <c r="U1725" s="122" t="s">
        <v>166</v>
      </c>
    </row>
    <row r="1726" spans="7:21" s="145" customFormat="1" hidden="1">
      <c r="G1726" s="152"/>
      <c r="N1726" s="114" t="s">
        <v>2601</v>
      </c>
      <c r="O1726" s="118">
        <v>1.4</v>
      </c>
      <c r="P1726" s="118">
        <v>0.4</v>
      </c>
      <c r="Q1726" s="119">
        <f t="shared" si="26"/>
        <v>0.5</v>
      </c>
      <c r="R1726" s="122" t="s">
        <v>283</v>
      </c>
      <c r="S1726" s="121" t="s">
        <v>3960</v>
      </c>
      <c r="T1726" s="122">
        <v>0.5</v>
      </c>
      <c r="U1726" s="122" t="s">
        <v>466</v>
      </c>
    </row>
    <row r="1727" spans="7:21" s="145" customFormat="1" hidden="1">
      <c r="G1727" s="152"/>
      <c r="N1727" s="114" t="s">
        <v>2602</v>
      </c>
      <c r="O1727" s="118">
        <v>1.4</v>
      </c>
      <c r="P1727" s="118">
        <v>0.4</v>
      </c>
      <c r="Q1727" s="119">
        <f t="shared" si="26"/>
        <v>0.7</v>
      </c>
      <c r="R1727" s="122" t="s">
        <v>2603</v>
      </c>
      <c r="S1727" s="121" t="s">
        <v>3960</v>
      </c>
      <c r="T1727" s="122">
        <v>0.7</v>
      </c>
      <c r="U1727" s="122" t="s">
        <v>234</v>
      </c>
    </row>
    <row r="1728" spans="7:21" s="145" customFormat="1" hidden="1">
      <c r="G1728" s="152"/>
      <c r="N1728" s="114" t="s">
        <v>2604</v>
      </c>
      <c r="O1728" s="118">
        <v>1.4</v>
      </c>
      <c r="P1728" s="118">
        <v>0.4</v>
      </c>
      <c r="Q1728" s="119">
        <f t="shared" si="26"/>
        <v>0.48</v>
      </c>
      <c r="R1728" s="122" t="s">
        <v>1994</v>
      </c>
      <c r="S1728" s="121" t="s">
        <v>3960</v>
      </c>
      <c r="T1728" s="122">
        <v>0.48</v>
      </c>
      <c r="U1728" s="122" t="s">
        <v>875</v>
      </c>
    </row>
    <row r="1729" spans="7:21" s="145" customFormat="1" hidden="1">
      <c r="G1729" s="152"/>
      <c r="N1729" s="114" t="s">
        <v>2605</v>
      </c>
      <c r="O1729" s="118">
        <v>1</v>
      </c>
      <c r="P1729" s="118">
        <v>0.3</v>
      </c>
      <c r="Q1729" s="119">
        <f t="shared" si="26"/>
        <v>0.9</v>
      </c>
      <c r="R1729" s="122" t="s">
        <v>51</v>
      </c>
      <c r="S1729" s="121" t="s">
        <v>4464</v>
      </c>
      <c r="T1729" s="122">
        <v>0.9</v>
      </c>
      <c r="U1729" s="122" t="s">
        <v>213</v>
      </c>
    </row>
    <row r="1730" spans="7:21" s="145" customFormat="1" hidden="1">
      <c r="G1730" s="152"/>
      <c r="N1730" s="114" t="s">
        <v>2606</v>
      </c>
      <c r="O1730" s="118">
        <v>1.4</v>
      </c>
      <c r="P1730" s="118">
        <v>0.1</v>
      </c>
      <c r="Q1730" s="119">
        <f t="shared" si="26"/>
        <v>0.6</v>
      </c>
      <c r="R1730" s="122" t="s">
        <v>476</v>
      </c>
      <c r="S1730" s="121" t="s">
        <v>4392</v>
      </c>
      <c r="T1730" s="122">
        <v>0.6</v>
      </c>
      <c r="U1730" s="122" t="s">
        <v>719</v>
      </c>
    </row>
    <row r="1731" spans="7:21" s="145" customFormat="1" hidden="1">
      <c r="G1731" s="152"/>
      <c r="N1731" s="114" t="s">
        <v>2607</v>
      </c>
      <c r="O1731" s="118">
        <v>9.6999999999999993</v>
      </c>
      <c r="P1731" s="118">
        <v>3.7</v>
      </c>
      <c r="Q1731" s="119">
        <f t="shared" si="26"/>
        <v>0.7</v>
      </c>
      <c r="R1731" s="122" t="s">
        <v>1415</v>
      </c>
      <c r="S1731" s="121" t="s">
        <v>3995</v>
      </c>
      <c r="T1731" s="122">
        <v>0.7</v>
      </c>
      <c r="U1731" s="122" t="s">
        <v>234</v>
      </c>
    </row>
    <row r="1732" spans="7:21" s="145" customFormat="1" hidden="1">
      <c r="G1732" s="152"/>
      <c r="N1732" s="114" t="s">
        <v>2272</v>
      </c>
      <c r="O1732" s="118">
        <v>17.7</v>
      </c>
      <c r="P1732" s="118">
        <v>3.5</v>
      </c>
      <c r="Q1732" s="119">
        <f t="shared" ref="Q1732:Q1795" si="27">SUM(T1732:U1732)</f>
        <v>0.9</v>
      </c>
      <c r="R1732" s="122" t="s">
        <v>499</v>
      </c>
      <c r="S1732" s="121" t="s">
        <v>4077</v>
      </c>
      <c r="T1732" s="122">
        <v>0.9</v>
      </c>
      <c r="U1732" s="122" t="s">
        <v>213</v>
      </c>
    </row>
    <row r="1733" spans="7:21" s="145" customFormat="1" hidden="1">
      <c r="G1733" s="152"/>
      <c r="N1733" s="114" t="s">
        <v>2273</v>
      </c>
      <c r="O1733" s="118">
        <v>12.1</v>
      </c>
      <c r="P1733" s="118">
        <v>2.5</v>
      </c>
      <c r="Q1733" s="119">
        <f t="shared" si="27"/>
        <v>0.74</v>
      </c>
      <c r="R1733" s="122" t="s">
        <v>468</v>
      </c>
      <c r="S1733" s="121" t="s">
        <v>4320</v>
      </c>
      <c r="T1733" s="122">
        <v>0.74</v>
      </c>
      <c r="U1733" s="122" t="s">
        <v>1571</v>
      </c>
    </row>
    <row r="1734" spans="7:21" s="145" customFormat="1" hidden="1">
      <c r="G1734" s="152"/>
      <c r="N1734" s="114" t="s">
        <v>2274</v>
      </c>
      <c r="O1734" s="118">
        <v>1.6</v>
      </c>
      <c r="P1734" s="118">
        <v>0.4</v>
      </c>
      <c r="Q1734" s="119">
        <f t="shared" si="27"/>
        <v>0.73</v>
      </c>
      <c r="R1734" s="120" t="s">
        <v>30</v>
      </c>
      <c r="S1734" s="121" t="s">
        <v>4313</v>
      </c>
      <c r="T1734" s="122">
        <v>0.73</v>
      </c>
      <c r="U1734" s="122" t="s">
        <v>1571</v>
      </c>
    </row>
    <row r="1735" spans="7:21" s="145" customFormat="1" hidden="1">
      <c r="G1735" s="152"/>
      <c r="N1735" s="114" t="s">
        <v>2275</v>
      </c>
      <c r="O1735" s="118">
        <v>2</v>
      </c>
      <c r="P1735" s="118">
        <v>1.9</v>
      </c>
      <c r="Q1735" s="119">
        <f t="shared" si="27"/>
        <v>0.87</v>
      </c>
      <c r="R1735" s="120" t="s">
        <v>30</v>
      </c>
      <c r="S1735" s="121" t="s">
        <v>4420</v>
      </c>
      <c r="T1735" s="122">
        <v>0.87</v>
      </c>
      <c r="U1735" s="122" t="s">
        <v>772</v>
      </c>
    </row>
    <row r="1736" spans="7:21" s="145" customFormat="1" hidden="1">
      <c r="G1736" s="152"/>
      <c r="N1736" s="114" t="s">
        <v>2276</v>
      </c>
      <c r="O1736" s="118">
        <v>2.5</v>
      </c>
      <c r="P1736" s="118">
        <v>3.6</v>
      </c>
      <c r="Q1736" s="119">
        <f t="shared" si="27"/>
        <v>0.71</v>
      </c>
      <c r="R1736" s="120" t="s">
        <v>30</v>
      </c>
      <c r="S1736" s="121" t="s">
        <v>4554</v>
      </c>
      <c r="T1736" s="122">
        <v>0.71</v>
      </c>
      <c r="U1736" s="122" t="s">
        <v>426</v>
      </c>
    </row>
    <row r="1737" spans="7:21" s="145" customFormat="1" hidden="1">
      <c r="G1737" s="152"/>
      <c r="N1737" s="114" t="s">
        <v>2277</v>
      </c>
      <c r="O1737" s="118">
        <v>28.9</v>
      </c>
      <c r="P1737" s="118">
        <v>20.7</v>
      </c>
      <c r="Q1737" s="119">
        <f t="shared" si="27"/>
        <v>0.72</v>
      </c>
      <c r="R1737" s="122" t="s">
        <v>338</v>
      </c>
      <c r="S1737" s="121" t="s">
        <v>4054</v>
      </c>
      <c r="T1737" s="122">
        <v>0.72</v>
      </c>
      <c r="U1737" s="122" t="s">
        <v>1571</v>
      </c>
    </row>
    <row r="1738" spans="7:21" s="145" customFormat="1" hidden="1">
      <c r="G1738" s="152"/>
      <c r="N1738" s="114" t="s">
        <v>2278</v>
      </c>
      <c r="O1738" s="118">
        <v>24.9</v>
      </c>
      <c r="P1738" s="120" t="s">
        <v>147</v>
      </c>
      <c r="Q1738" s="119">
        <f t="shared" si="27"/>
        <v>0.78</v>
      </c>
      <c r="R1738" s="122" t="s">
        <v>338</v>
      </c>
      <c r="S1738" s="120" t="s">
        <v>147</v>
      </c>
      <c r="T1738" s="122">
        <v>0.78</v>
      </c>
      <c r="U1738" s="122" t="s">
        <v>1602</v>
      </c>
    </row>
    <row r="1739" spans="7:21" s="145" customFormat="1" hidden="1">
      <c r="G1739" s="152"/>
      <c r="N1739" s="114" t="s">
        <v>2400</v>
      </c>
      <c r="O1739" s="118">
        <v>14.5</v>
      </c>
      <c r="P1739" s="118">
        <v>10.4</v>
      </c>
      <c r="Q1739" s="119">
        <f t="shared" si="27"/>
        <v>0.93</v>
      </c>
      <c r="R1739" s="122" t="s">
        <v>728</v>
      </c>
      <c r="S1739" s="121" t="s">
        <v>3808</v>
      </c>
      <c r="T1739" s="122">
        <v>0.93</v>
      </c>
      <c r="U1739" s="122" t="s">
        <v>424</v>
      </c>
    </row>
    <row r="1740" spans="7:21" s="145" customFormat="1" hidden="1">
      <c r="G1740" s="152"/>
      <c r="N1740" s="114" t="s">
        <v>2402</v>
      </c>
      <c r="O1740" s="118">
        <v>7.1</v>
      </c>
      <c r="P1740" s="118">
        <v>9.6999999999999993</v>
      </c>
      <c r="Q1740" s="119">
        <f t="shared" si="27"/>
        <v>1.06</v>
      </c>
      <c r="R1740" s="122" t="s">
        <v>234</v>
      </c>
      <c r="S1740" s="121" t="s">
        <v>3918</v>
      </c>
      <c r="T1740" s="122">
        <v>1.06</v>
      </c>
      <c r="U1740" s="122" t="s">
        <v>166</v>
      </c>
    </row>
    <row r="1741" spans="7:21" s="145" customFormat="1" hidden="1">
      <c r="G1741" s="152"/>
      <c r="N1741" s="114" t="s">
        <v>2403</v>
      </c>
      <c r="O1741" s="118">
        <v>8.1999999999999993</v>
      </c>
      <c r="P1741" s="118">
        <v>4.2</v>
      </c>
      <c r="Q1741" s="119">
        <f t="shared" si="27"/>
        <v>1.02</v>
      </c>
      <c r="R1741" s="122" t="s">
        <v>719</v>
      </c>
      <c r="S1741" s="121" t="s">
        <v>4265</v>
      </c>
      <c r="T1741" s="122">
        <v>1.02</v>
      </c>
      <c r="U1741" s="122" t="s">
        <v>647</v>
      </c>
    </row>
    <row r="1742" spans="7:21" s="145" customFormat="1" hidden="1">
      <c r="G1742" s="152"/>
      <c r="N1742" s="114" t="s">
        <v>2404</v>
      </c>
      <c r="O1742" s="118">
        <v>1.4</v>
      </c>
      <c r="P1742" s="118">
        <v>9</v>
      </c>
      <c r="Q1742" s="119">
        <f t="shared" si="27"/>
        <v>0.96</v>
      </c>
      <c r="R1742" s="120" t="s">
        <v>30</v>
      </c>
      <c r="S1742" s="121" t="s">
        <v>4553</v>
      </c>
      <c r="T1742" s="122">
        <v>0.96</v>
      </c>
      <c r="U1742" s="122" t="s">
        <v>343</v>
      </c>
    </row>
    <row r="1743" spans="7:21" s="145" customFormat="1" hidden="1">
      <c r="G1743" s="152"/>
      <c r="N1743" s="114" t="s">
        <v>2405</v>
      </c>
      <c r="O1743" s="118">
        <v>1.2</v>
      </c>
      <c r="P1743" s="118">
        <v>8</v>
      </c>
      <c r="Q1743" s="119">
        <f t="shared" si="27"/>
        <v>0.98</v>
      </c>
      <c r="R1743" s="120" t="s">
        <v>30</v>
      </c>
      <c r="S1743" s="121" t="s">
        <v>3956</v>
      </c>
      <c r="T1743" s="122">
        <v>0.98</v>
      </c>
      <c r="U1743" s="122" t="s">
        <v>956</v>
      </c>
    </row>
    <row r="1744" spans="7:21" s="145" customFormat="1" hidden="1">
      <c r="G1744" s="152"/>
      <c r="N1744" s="114" t="s">
        <v>2289</v>
      </c>
      <c r="O1744" s="118">
        <v>12</v>
      </c>
      <c r="P1744" s="118">
        <v>72.599999999999994</v>
      </c>
      <c r="Q1744" s="119">
        <f t="shared" si="27"/>
        <v>1.05</v>
      </c>
      <c r="R1744" s="122" t="s">
        <v>772</v>
      </c>
      <c r="S1744" s="121" t="s">
        <v>4342</v>
      </c>
      <c r="T1744" s="122">
        <v>1.05</v>
      </c>
      <c r="U1744" s="122" t="s">
        <v>166</v>
      </c>
    </row>
    <row r="1745" spans="7:21" s="145" customFormat="1" hidden="1">
      <c r="G1745" s="152"/>
      <c r="N1745" s="114" t="s">
        <v>2292</v>
      </c>
      <c r="O1745" s="118">
        <v>4.7</v>
      </c>
      <c r="P1745" s="118">
        <v>27.5</v>
      </c>
      <c r="Q1745" s="119">
        <f t="shared" si="27"/>
        <v>0.28000000000000003</v>
      </c>
      <c r="R1745" s="122" t="s">
        <v>56</v>
      </c>
      <c r="S1745" s="121" t="s">
        <v>4148</v>
      </c>
      <c r="T1745" s="122">
        <v>0.28000000000000003</v>
      </c>
      <c r="U1745" s="122" t="s">
        <v>1422</v>
      </c>
    </row>
    <row r="1746" spans="7:21" s="145" customFormat="1" hidden="1">
      <c r="G1746" s="152"/>
      <c r="N1746" s="114" t="s">
        <v>2293</v>
      </c>
      <c r="O1746" s="118">
        <v>5</v>
      </c>
      <c r="P1746" s="118">
        <v>30.5</v>
      </c>
      <c r="Q1746" s="119">
        <f t="shared" si="27"/>
        <v>0.8</v>
      </c>
      <c r="R1746" s="122" t="s">
        <v>2294</v>
      </c>
      <c r="S1746" s="121" t="s">
        <v>3950</v>
      </c>
      <c r="T1746" s="122">
        <v>0.8</v>
      </c>
      <c r="U1746" s="122" t="s">
        <v>503</v>
      </c>
    </row>
    <row r="1747" spans="7:21" s="145" customFormat="1" hidden="1">
      <c r="G1747" s="152"/>
      <c r="N1747" s="114" t="s">
        <v>2416</v>
      </c>
      <c r="O1747" s="118">
        <v>5.8</v>
      </c>
      <c r="P1747" s="118">
        <v>35.700000000000003</v>
      </c>
      <c r="Q1747" s="119">
        <f t="shared" si="27"/>
        <v>1.03</v>
      </c>
      <c r="R1747" s="122" t="s">
        <v>710</v>
      </c>
      <c r="S1747" s="121" t="s">
        <v>3943</v>
      </c>
      <c r="T1747" s="122">
        <v>1.03</v>
      </c>
      <c r="U1747" s="122" t="s">
        <v>841</v>
      </c>
    </row>
    <row r="1748" spans="7:21" s="145" customFormat="1" hidden="1">
      <c r="G1748" s="152"/>
      <c r="N1748" s="114" t="s">
        <v>2417</v>
      </c>
      <c r="O1748" s="118">
        <v>5</v>
      </c>
      <c r="P1748" s="118">
        <v>30.7</v>
      </c>
      <c r="Q1748" s="119">
        <f t="shared" si="27"/>
        <v>0.73</v>
      </c>
      <c r="R1748" s="122" t="s">
        <v>2312</v>
      </c>
      <c r="S1748" s="121" t="s">
        <v>4250</v>
      </c>
      <c r="T1748" s="122">
        <v>0.73</v>
      </c>
      <c r="U1748" s="122" t="s">
        <v>734</v>
      </c>
    </row>
    <row r="1749" spans="7:21" s="145" customFormat="1" hidden="1">
      <c r="G1749" s="152"/>
      <c r="N1749" s="114" t="s">
        <v>2418</v>
      </c>
      <c r="O1749" s="118">
        <v>1.9</v>
      </c>
      <c r="P1749" s="118">
        <v>21.3</v>
      </c>
      <c r="Q1749" s="119">
        <f t="shared" si="27"/>
        <v>0.93</v>
      </c>
      <c r="R1749" s="122" t="s">
        <v>172</v>
      </c>
      <c r="S1749" s="121" t="s">
        <v>4220</v>
      </c>
      <c r="T1749" s="122">
        <v>0.93</v>
      </c>
      <c r="U1749" s="122" t="s">
        <v>343</v>
      </c>
    </row>
    <row r="1750" spans="7:21" s="145" customFormat="1" hidden="1">
      <c r="G1750" s="152"/>
      <c r="N1750" s="114" t="s">
        <v>2419</v>
      </c>
      <c r="O1750" s="118">
        <v>5.2</v>
      </c>
      <c r="P1750" s="118">
        <v>80</v>
      </c>
      <c r="Q1750" s="119">
        <f t="shared" si="27"/>
        <v>0.74</v>
      </c>
      <c r="R1750" s="122" t="s">
        <v>2524</v>
      </c>
      <c r="S1750" s="121" t="s">
        <v>4177</v>
      </c>
      <c r="T1750" s="122">
        <v>0.74</v>
      </c>
      <c r="U1750" s="122" t="s">
        <v>628</v>
      </c>
    </row>
    <row r="1751" spans="7:21" s="145" customFormat="1" hidden="1">
      <c r="G1751" s="152"/>
      <c r="N1751" s="114" t="s">
        <v>2523</v>
      </c>
      <c r="O1751" s="118">
        <v>12.1</v>
      </c>
      <c r="P1751" s="118">
        <v>23.5</v>
      </c>
      <c r="Q1751" s="119">
        <f t="shared" si="27"/>
        <v>0.83</v>
      </c>
      <c r="R1751" s="122" t="s">
        <v>371</v>
      </c>
      <c r="S1751" s="121" t="s">
        <v>3833</v>
      </c>
      <c r="T1751" s="122">
        <v>0.83</v>
      </c>
      <c r="U1751" s="122" t="s">
        <v>381</v>
      </c>
    </row>
    <row r="1752" spans="7:21" s="145" customFormat="1" hidden="1">
      <c r="G1752" s="152"/>
      <c r="N1752" s="114" t="s">
        <v>2637</v>
      </c>
      <c r="O1752" s="118">
        <v>12</v>
      </c>
      <c r="P1752" s="118">
        <v>25.2</v>
      </c>
      <c r="Q1752" s="119">
        <f t="shared" si="27"/>
        <v>0.18</v>
      </c>
      <c r="R1752" s="122" t="s">
        <v>371</v>
      </c>
      <c r="S1752" s="121" t="s">
        <v>4056</v>
      </c>
      <c r="T1752" s="122">
        <v>0.18</v>
      </c>
      <c r="U1752" s="122" t="s">
        <v>3500</v>
      </c>
    </row>
    <row r="1753" spans="7:21" s="145" customFormat="1" hidden="1">
      <c r="G1753" s="152"/>
      <c r="N1753" s="114" t="s">
        <v>2753</v>
      </c>
      <c r="O1753" s="118">
        <v>13</v>
      </c>
      <c r="P1753" s="118">
        <v>18.100000000000001</v>
      </c>
      <c r="Q1753" s="119">
        <f t="shared" si="27"/>
        <v>0.18</v>
      </c>
      <c r="R1753" s="122" t="s">
        <v>532</v>
      </c>
      <c r="S1753" s="121" t="s">
        <v>4369</v>
      </c>
      <c r="T1753" s="120">
        <v>0.18</v>
      </c>
      <c r="U1753" s="120" t="s">
        <v>3500</v>
      </c>
    </row>
    <row r="1754" spans="7:21" s="145" customFormat="1" hidden="1">
      <c r="G1754" s="152"/>
      <c r="N1754" s="114" t="s">
        <v>2853</v>
      </c>
      <c r="O1754" s="118">
        <v>12.9</v>
      </c>
      <c r="P1754" s="118">
        <v>19.600000000000001</v>
      </c>
      <c r="Q1754" s="119">
        <f t="shared" si="27"/>
        <v>0.97</v>
      </c>
      <c r="R1754" s="122" t="s">
        <v>532</v>
      </c>
      <c r="S1754" s="121" t="s">
        <v>4064</v>
      </c>
      <c r="T1754" s="122">
        <v>0.97</v>
      </c>
      <c r="U1754" s="122" t="s">
        <v>647</v>
      </c>
    </row>
    <row r="1755" spans="7:21" s="145" customFormat="1" hidden="1">
      <c r="G1755" s="152"/>
      <c r="N1755" s="114" t="s">
        <v>2755</v>
      </c>
      <c r="O1755" s="118">
        <v>11.3</v>
      </c>
      <c r="P1755" s="118">
        <v>18.3</v>
      </c>
      <c r="Q1755" s="119">
        <f t="shared" si="27"/>
        <v>0.3</v>
      </c>
      <c r="R1755" s="122" t="s">
        <v>240</v>
      </c>
      <c r="S1755" s="121" t="s">
        <v>4470</v>
      </c>
      <c r="T1755" s="122">
        <v>0.3</v>
      </c>
      <c r="U1755" s="122" t="s">
        <v>728</v>
      </c>
    </row>
    <row r="1756" spans="7:21" s="145" customFormat="1" hidden="1">
      <c r="G1756" s="152"/>
      <c r="N1756" s="114" t="s">
        <v>2535</v>
      </c>
      <c r="O1756" s="118">
        <v>11.1</v>
      </c>
      <c r="P1756" s="118">
        <v>19.600000000000001</v>
      </c>
      <c r="Q1756" s="119">
        <f t="shared" si="27"/>
        <v>0.26</v>
      </c>
      <c r="R1756" s="122" t="s">
        <v>551</v>
      </c>
      <c r="S1756" s="121" t="s">
        <v>4232</v>
      </c>
      <c r="T1756" s="122">
        <v>0.26</v>
      </c>
      <c r="U1756" s="122" t="s">
        <v>3266</v>
      </c>
    </row>
    <row r="1757" spans="7:21" s="145" customFormat="1" hidden="1">
      <c r="G1757" s="152"/>
      <c r="N1757" s="114" t="s">
        <v>2433</v>
      </c>
      <c r="O1757" s="118">
        <v>9.3000000000000007</v>
      </c>
      <c r="P1757" s="118">
        <v>21.6</v>
      </c>
      <c r="Q1757" s="119">
        <f t="shared" si="27"/>
        <v>0.6</v>
      </c>
      <c r="R1757" s="122" t="s">
        <v>553</v>
      </c>
      <c r="S1757" s="121" t="s">
        <v>4390</v>
      </c>
      <c r="T1757" s="122">
        <v>0.6</v>
      </c>
      <c r="U1757" s="122" t="s">
        <v>234</v>
      </c>
    </row>
    <row r="1758" spans="7:21" s="145" customFormat="1" hidden="1">
      <c r="G1758" s="152"/>
      <c r="N1758" s="114" t="s">
        <v>2434</v>
      </c>
      <c r="O1758" s="118">
        <v>9.3000000000000007</v>
      </c>
      <c r="P1758" s="118">
        <v>21.6</v>
      </c>
      <c r="Q1758" s="119">
        <f t="shared" si="27"/>
        <v>0.3</v>
      </c>
      <c r="R1758" s="122" t="s">
        <v>532</v>
      </c>
      <c r="S1758" s="121" t="s">
        <v>4390</v>
      </c>
      <c r="T1758" s="122">
        <v>0.3</v>
      </c>
      <c r="U1758" s="122" t="s">
        <v>728</v>
      </c>
    </row>
    <row r="1759" spans="7:21" s="145" customFormat="1" hidden="1">
      <c r="G1759" s="152"/>
      <c r="N1759" s="114" t="s">
        <v>2435</v>
      </c>
      <c r="O1759" s="118">
        <v>4.8</v>
      </c>
      <c r="P1759" s="118">
        <v>18.7</v>
      </c>
      <c r="Q1759" s="119">
        <f t="shared" si="27"/>
        <v>0.2</v>
      </c>
      <c r="R1759" s="122" t="s">
        <v>217</v>
      </c>
      <c r="S1759" s="121" t="s">
        <v>4233</v>
      </c>
      <c r="T1759" s="122">
        <v>0.2</v>
      </c>
      <c r="U1759" s="122" t="s">
        <v>141</v>
      </c>
    </row>
    <row r="1760" spans="7:21" s="145" customFormat="1" hidden="1">
      <c r="G1760" s="152"/>
      <c r="N1760" s="114" t="s">
        <v>2436</v>
      </c>
      <c r="O1760" s="118">
        <v>4.8</v>
      </c>
      <c r="P1760" s="118">
        <v>18.7</v>
      </c>
      <c r="Q1760" s="119">
        <f t="shared" si="27"/>
        <v>0.7</v>
      </c>
      <c r="R1760" s="122" t="s">
        <v>404</v>
      </c>
      <c r="S1760" s="121" t="s">
        <v>4233</v>
      </c>
      <c r="T1760" s="122">
        <v>0.7</v>
      </c>
      <c r="U1760" s="122" t="s">
        <v>468</v>
      </c>
    </row>
    <row r="1761" spans="7:21" s="145" customFormat="1" hidden="1">
      <c r="G1761" s="152"/>
      <c r="N1761" s="114" t="s">
        <v>2437</v>
      </c>
      <c r="O1761" s="118">
        <v>5.0999999999999996</v>
      </c>
      <c r="P1761" s="118">
        <v>19.899999999999999</v>
      </c>
      <c r="Q1761" s="119">
        <f t="shared" si="27"/>
        <v>0.3</v>
      </c>
      <c r="R1761" s="122" t="s">
        <v>661</v>
      </c>
      <c r="S1761" s="121" t="s">
        <v>3733</v>
      </c>
      <c r="T1761" s="120">
        <v>0.3</v>
      </c>
      <c r="U1761" s="120" t="s">
        <v>728</v>
      </c>
    </row>
    <row r="1762" spans="7:21" s="145" customFormat="1" hidden="1">
      <c r="G1762" s="152"/>
      <c r="N1762" s="114" t="s">
        <v>2438</v>
      </c>
      <c r="O1762" s="118">
        <v>13.2</v>
      </c>
      <c r="P1762" s="118">
        <v>18.8</v>
      </c>
      <c r="Q1762" s="119">
        <f t="shared" si="27"/>
        <v>0.6</v>
      </c>
      <c r="R1762" s="122" t="s">
        <v>1465</v>
      </c>
      <c r="S1762" s="121" t="s">
        <v>4369</v>
      </c>
      <c r="T1762" s="122">
        <v>0.6</v>
      </c>
      <c r="U1762" s="122" t="s">
        <v>234</v>
      </c>
    </row>
    <row r="1763" spans="7:21" s="145" customFormat="1" hidden="1">
      <c r="G1763" s="152"/>
      <c r="N1763" s="114" t="s">
        <v>2542</v>
      </c>
      <c r="O1763" s="118">
        <v>13.3</v>
      </c>
      <c r="P1763" s="118">
        <v>16.899999999999999</v>
      </c>
      <c r="Q1763" s="119">
        <f t="shared" si="27"/>
        <v>0.7</v>
      </c>
      <c r="R1763" s="122" t="s">
        <v>422</v>
      </c>
      <c r="S1763" s="121" t="s">
        <v>4342</v>
      </c>
      <c r="T1763" s="122">
        <v>0.7</v>
      </c>
      <c r="U1763" s="122" t="s">
        <v>468</v>
      </c>
    </row>
    <row r="1764" spans="7:21" s="145" customFormat="1" hidden="1">
      <c r="G1764" s="152"/>
      <c r="N1764" s="114" t="s">
        <v>2543</v>
      </c>
      <c r="O1764" s="118">
        <v>7.8</v>
      </c>
      <c r="P1764" s="118">
        <v>24.3</v>
      </c>
      <c r="Q1764" s="119">
        <f t="shared" si="27"/>
        <v>0.94</v>
      </c>
      <c r="R1764" s="122" t="s">
        <v>254</v>
      </c>
      <c r="S1764" s="121" t="s">
        <v>4499</v>
      </c>
      <c r="T1764" s="122">
        <v>0.94</v>
      </c>
      <c r="U1764" s="122" t="s">
        <v>940</v>
      </c>
    </row>
    <row r="1765" spans="7:21" s="145" customFormat="1" hidden="1">
      <c r="G1765" s="152"/>
      <c r="N1765" s="114" t="s">
        <v>2544</v>
      </c>
      <c r="O1765" s="118">
        <v>5.8</v>
      </c>
      <c r="P1765" s="120" t="s">
        <v>147</v>
      </c>
      <c r="Q1765" s="119">
        <f t="shared" si="27"/>
        <v>0.41</v>
      </c>
      <c r="R1765" s="122" t="s">
        <v>2545</v>
      </c>
      <c r="S1765" s="120" t="s">
        <v>147</v>
      </c>
      <c r="T1765" s="122">
        <v>0.41</v>
      </c>
      <c r="U1765" s="122" t="s">
        <v>1624</v>
      </c>
    </row>
    <row r="1766" spans="7:21" s="145" customFormat="1" hidden="1">
      <c r="G1766" s="152"/>
      <c r="N1766" s="114" t="s">
        <v>2546</v>
      </c>
      <c r="O1766" s="118">
        <v>23.8</v>
      </c>
      <c r="P1766" s="118">
        <v>11.6</v>
      </c>
      <c r="Q1766" s="119">
        <f t="shared" si="27"/>
        <v>0.9</v>
      </c>
      <c r="R1766" s="122" t="s">
        <v>2547</v>
      </c>
      <c r="S1766" s="121" t="s">
        <v>4500</v>
      </c>
      <c r="T1766" s="122">
        <v>0.9</v>
      </c>
      <c r="U1766" s="122" t="s">
        <v>1619</v>
      </c>
    </row>
    <row r="1767" spans="7:21" s="145" customFormat="1" hidden="1">
      <c r="G1767" s="152"/>
      <c r="N1767" s="114" t="s">
        <v>2653</v>
      </c>
      <c r="O1767" s="118">
        <v>9.5</v>
      </c>
      <c r="P1767" s="118">
        <v>61.4</v>
      </c>
      <c r="Q1767" s="119">
        <f t="shared" si="27"/>
        <v>0.46</v>
      </c>
      <c r="R1767" s="122" t="s">
        <v>2654</v>
      </c>
      <c r="S1767" s="121" t="s">
        <v>4315</v>
      </c>
      <c r="T1767" s="122">
        <v>0.46</v>
      </c>
      <c r="U1767" s="122" t="s">
        <v>982</v>
      </c>
    </row>
    <row r="1768" spans="7:21" s="145" customFormat="1" hidden="1">
      <c r="G1768" s="152"/>
      <c r="N1768" s="114" t="s">
        <v>2655</v>
      </c>
      <c r="O1768" s="118">
        <v>9.3000000000000007</v>
      </c>
      <c r="P1768" s="118">
        <v>62.8</v>
      </c>
      <c r="Q1768" s="119">
        <f t="shared" si="27"/>
        <v>0.43</v>
      </c>
      <c r="R1768" s="122" t="s">
        <v>2656</v>
      </c>
      <c r="S1768" s="121" t="s">
        <v>4501</v>
      </c>
      <c r="T1768" s="122">
        <v>0.43</v>
      </c>
      <c r="U1768" s="122" t="s">
        <v>1418</v>
      </c>
    </row>
    <row r="1769" spans="7:21" s="145" customFormat="1" hidden="1">
      <c r="G1769" s="152"/>
      <c r="N1769" s="114" t="s">
        <v>2657</v>
      </c>
      <c r="O1769" s="118">
        <v>17.899999999999999</v>
      </c>
      <c r="P1769" s="120" t="s">
        <v>30</v>
      </c>
      <c r="Q1769" s="119">
        <f t="shared" si="27"/>
        <v>0.95</v>
      </c>
      <c r="R1769" s="122" t="s">
        <v>213</v>
      </c>
      <c r="S1769" s="121" t="s">
        <v>3971</v>
      </c>
      <c r="T1769" s="122">
        <v>0.95</v>
      </c>
      <c r="U1769" s="122" t="s">
        <v>56</v>
      </c>
    </row>
    <row r="1770" spans="7:21" s="145" customFormat="1" hidden="1">
      <c r="G1770" s="152"/>
      <c r="N1770" s="114" t="s">
        <v>2658</v>
      </c>
      <c r="O1770" s="120" t="s">
        <v>30</v>
      </c>
      <c r="P1770" s="118">
        <v>0</v>
      </c>
      <c r="Q1770" s="119">
        <f t="shared" si="27"/>
        <v>0.56000000000000005</v>
      </c>
      <c r="R1770" s="122" t="s">
        <v>2659</v>
      </c>
      <c r="S1770" s="121" t="s">
        <v>4502</v>
      </c>
      <c r="T1770" s="122">
        <v>0.56000000000000005</v>
      </c>
      <c r="U1770" s="122" t="s">
        <v>234</v>
      </c>
    </row>
    <row r="1771" spans="7:21" s="145" customFormat="1" hidden="1">
      <c r="G1771" s="152"/>
      <c r="N1771" s="114" t="s">
        <v>2660</v>
      </c>
      <c r="O1771" s="120" t="s">
        <v>30</v>
      </c>
      <c r="P1771" s="118">
        <v>0</v>
      </c>
      <c r="Q1771" s="119">
        <f t="shared" si="27"/>
        <v>0.71</v>
      </c>
      <c r="R1771" s="122" t="s">
        <v>98</v>
      </c>
      <c r="S1771" s="121" t="s">
        <v>4502</v>
      </c>
      <c r="T1771" s="122">
        <v>0.71</v>
      </c>
      <c r="U1771" s="122" t="s">
        <v>503</v>
      </c>
    </row>
    <row r="1772" spans="7:21" s="145" customFormat="1" hidden="1">
      <c r="G1772" s="152"/>
      <c r="N1772" s="114" t="s">
        <v>2661</v>
      </c>
      <c r="O1772" s="120" t="s">
        <v>30</v>
      </c>
      <c r="P1772" s="118">
        <v>0</v>
      </c>
      <c r="Q1772" s="119">
        <f t="shared" si="27"/>
        <v>0.2</v>
      </c>
      <c r="R1772" s="122" t="s">
        <v>2662</v>
      </c>
      <c r="S1772" s="121" t="s">
        <v>4502</v>
      </c>
      <c r="T1772" s="122">
        <v>0.2</v>
      </c>
      <c r="U1772" s="122" t="s">
        <v>322</v>
      </c>
    </row>
    <row r="1773" spans="7:21" s="145" customFormat="1" hidden="1">
      <c r="G1773" s="152"/>
      <c r="N1773" s="114" t="s">
        <v>2663</v>
      </c>
      <c r="O1773" s="120" t="s">
        <v>30</v>
      </c>
      <c r="P1773" s="118">
        <v>0</v>
      </c>
      <c r="Q1773" s="119">
        <f t="shared" si="27"/>
        <v>0.55000000000000004</v>
      </c>
      <c r="R1773" s="122" t="s">
        <v>2664</v>
      </c>
      <c r="S1773" s="121" t="s">
        <v>4307</v>
      </c>
      <c r="T1773" s="122">
        <v>0.55000000000000004</v>
      </c>
      <c r="U1773" s="122" t="s">
        <v>850</v>
      </c>
    </row>
    <row r="1774" spans="7:21" s="145" customFormat="1" hidden="1">
      <c r="G1774" s="152"/>
      <c r="N1774" s="114" t="s">
        <v>2665</v>
      </c>
      <c r="O1774" s="120" t="s">
        <v>30</v>
      </c>
      <c r="P1774" s="118">
        <v>0</v>
      </c>
      <c r="Q1774" s="119">
        <f t="shared" si="27"/>
        <v>0.43</v>
      </c>
      <c r="R1774" s="122" t="s">
        <v>34</v>
      </c>
      <c r="S1774" s="121" t="s">
        <v>4502</v>
      </c>
      <c r="T1774" s="122">
        <v>0.43</v>
      </c>
      <c r="U1774" s="122" t="s">
        <v>618</v>
      </c>
    </row>
    <row r="1775" spans="7:21" s="145" customFormat="1" hidden="1">
      <c r="G1775" s="152"/>
      <c r="N1775" s="114" t="s">
        <v>2666</v>
      </c>
      <c r="O1775" s="120" t="s">
        <v>30</v>
      </c>
      <c r="P1775" s="118">
        <v>0</v>
      </c>
      <c r="Q1775" s="119">
        <f t="shared" si="27"/>
        <v>0.66</v>
      </c>
      <c r="R1775" s="122" t="s">
        <v>2667</v>
      </c>
      <c r="S1775" s="121" t="s">
        <v>4502</v>
      </c>
      <c r="T1775" s="122">
        <v>0.66</v>
      </c>
      <c r="U1775" s="122" t="s">
        <v>468</v>
      </c>
    </row>
    <row r="1776" spans="7:21" s="145" customFormat="1" hidden="1">
      <c r="G1776" s="152"/>
      <c r="N1776" s="114" t="s">
        <v>2668</v>
      </c>
      <c r="O1776" s="120" t="s">
        <v>30</v>
      </c>
      <c r="P1776" s="118">
        <v>0</v>
      </c>
      <c r="Q1776" s="119">
        <f t="shared" si="27"/>
        <v>0.67</v>
      </c>
      <c r="R1776" s="122" t="s">
        <v>34</v>
      </c>
      <c r="S1776" s="121" t="s">
        <v>4502</v>
      </c>
      <c r="T1776" s="122">
        <v>0.67</v>
      </c>
      <c r="U1776" s="122" t="s">
        <v>628</v>
      </c>
    </row>
    <row r="1777" spans="7:21" s="145" customFormat="1" hidden="1">
      <c r="G1777" s="152"/>
      <c r="N1777" s="114" t="s">
        <v>2669</v>
      </c>
      <c r="O1777" s="120" t="s">
        <v>30</v>
      </c>
      <c r="P1777" s="118">
        <v>0</v>
      </c>
      <c r="Q1777" s="119">
        <f t="shared" si="27"/>
        <v>0.76</v>
      </c>
      <c r="R1777" s="122" t="s">
        <v>1895</v>
      </c>
      <c r="S1777" s="121" t="s">
        <v>4502</v>
      </c>
      <c r="T1777" s="122">
        <v>0.76</v>
      </c>
      <c r="U1777" s="122" t="s">
        <v>381</v>
      </c>
    </row>
    <row r="1778" spans="7:21" s="145" customFormat="1" hidden="1">
      <c r="G1778" s="152"/>
      <c r="N1778" s="114" t="s">
        <v>2670</v>
      </c>
      <c r="O1778" s="120" t="s">
        <v>30</v>
      </c>
      <c r="P1778" s="118">
        <v>0</v>
      </c>
      <c r="Q1778" s="119">
        <f t="shared" si="27"/>
        <v>0.96</v>
      </c>
      <c r="R1778" s="122" t="s">
        <v>2671</v>
      </c>
      <c r="S1778" s="121" t="s">
        <v>4502</v>
      </c>
      <c r="T1778" s="122">
        <v>0.96</v>
      </c>
      <c r="U1778" s="122" t="s">
        <v>287</v>
      </c>
    </row>
    <row r="1779" spans="7:21" s="145" customFormat="1" hidden="1">
      <c r="G1779" s="152"/>
      <c r="N1779" s="114" t="s">
        <v>2672</v>
      </c>
      <c r="O1779" s="120" t="s">
        <v>30</v>
      </c>
      <c r="P1779" s="118">
        <v>0</v>
      </c>
      <c r="Q1779" s="119">
        <f t="shared" si="27"/>
        <v>0.96</v>
      </c>
      <c r="R1779" s="122" t="s">
        <v>2673</v>
      </c>
      <c r="S1779" s="121" t="s">
        <v>4502</v>
      </c>
      <c r="T1779" s="122">
        <v>0.96</v>
      </c>
      <c r="U1779" s="122" t="s">
        <v>287</v>
      </c>
    </row>
    <row r="1780" spans="7:21" s="145" customFormat="1" hidden="1">
      <c r="G1780" s="152"/>
      <c r="N1780" s="114" t="s">
        <v>2327</v>
      </c>
      <c r="O1780" s="120" t="s">
        <v>30</v>
      </c>
      <c r="P1780" s="118">
        <v>0</v>
      </c>
      <c r="Q1780" s="119">
        <f t="shared" si="27"/>
        <v>0.96</v>
      </c>
      <c r="R1780" s="122" t="s">
        <v>270</v>
      </c>
      <c r="S1780" s="121" t="s">
        <v>4502</v>
      </c>
      <c r="T1780" s="122">
        <v>0.96</v>
      </c>
      <c r="U1780" s="122" t="s">
        <v>287</v>
      </c>
    </row>
    <row r="1781" spans="7:21" s="145" customFormat="1" hidden="1">
      <c r="G1781" s="152"/>
      <c r="N1781" s="114" t="s">
        <v>2328</v>
      </c>
      <c r="O1781" s="120" t="s">
        <v>30</v>
      </c>
      <c r="P1781" s="118">
        <v>0</v>
      </c>
      <c r="Q1781" s="119">
        <f t="shared" si="27"/>
        <v>0.64</v>
      </c>
      <c r="R1781" s="122" t="s">
        <v>1450</v>
      </c>
      <c r="S1781" s="121" t="s">
        <v>4502</v>
      </c>
      <c r="T1781" s="122">
        <v>0.64</v>
      </c>
      <c r="U1781" s="122" t="s">
        <v>468</v>
      </c>
    </row>
    <row r="1782" spans="7:21" s="145" customFormat="1" hidden="1">
      <c r="G1782" s="152"/>
      <c r="N1782" s="114" t="s">
        <v>2329</v>
      </c>
      <c r="O1782" s="118">
        <v>0.2</v>
      </c>
      <c r="P1782" s="118">
        <v>0</v>
      </c>
      <c r="Q1782" s="119">
        <f t="shared" si="27"/>
        <v>0.69</v>
      </c>
      <c r="R1782" s="122" t="s">
        <v>2330</v>
      </c>
      <c r="S1782" s="121">
        <v>898</v>
      </c>
      <c r="T1782" s="122">
        <v>0.69</v>
      </c>
      <c r="U1782" s="122" t="s">
        <v>503</v>
      </c>
    </row>
    <row r="1783" spans="7:21" s="145" customFormat="1" hidden="1">
      <c r="G1783" s="152"/>
      <c r="N1783" s="114" t="s">
        <v>2331</v>
      </c>
      <c r="O1783" s="120" t="s">
        <v>30</v>
      </c>
      <c r="P1783" s="118">
        <v>0</v>
      </c>
      <c r="Q1783" s="119">
        <f t="shared" si="27"/>
        <v>0.69</v>
      </c>
      <c r="R1783" s="122" t="s">
        <v>2332</v>
      </c>
      <c r="S1783" s="121" t="s">
        <v>4502</v>
      </c>
      <c r="T1783" s="122">
        <v>0.69</v>
      </c>
      <c r="U1783" s="122" t="s">
        <v>499</v>
      </c>
    </row>
    <row r="1784" spans="7:21" s="145" customFormat="1" hidden="1">
      <c r="G1784" s="152"/>
      <c r="N1784" s="114" t="s">
        <v>2333</v>
      </c>
      <c r="O1784" s="120" t="s">
        <v>30</v>
      </c>
      <c r="P1784" s="118">
        <v>0</v>
      </c>
      <c r="Q1784" s="119">
        <f t="shared" si="27"/>
        <v>0.21</v>
      </c>
      <c r="R1784" s="122" t="s">
        <v>1074</v>
      </c>
      <c r="S1784" s="121" t="s">
        <v>4502</v>
      </c>
      <c r="T1784" s="122">
        <v>0.21</v>
      </c>
      <c r="U1784" s="122" t="s">
        <v>1921</v>
      </c>
    </row>
    <row r="1785" spans="7:21" s="145" customFormat="1" hidden="1">
      <c r="G1785" s="152"/>
      <c r="N1785" s="114" t="s">
        <v>3706</v>
      </c>
      <c r="O1785" s="120" t="s">
        <v>30</v>
      </c>
      <c r="P1785" s="118">
        <v>0</v>
      </c>
      <c r="Q1785" s="119">
        <f t="shared" si="27"/>
        <v>0.3</v>
      </c>
      <c r="R1785" s="122" t="s">
        <v>270</v>
      </c>
      <c r="S1785" s="121" t="s">
        <v>4502</v>
      </c>
      <c r="T1785" s="122">
        <v>0.3</v>
      </c>
      <c r="U1785" s="122" t="s">
        <v>873</v>
      </c>
    </row>
    <row r="1786" spans="7:21" s="145" customFormat="1" hidden="1">
      <c r="G1786" s="152"/>
      <c r="N1786" s="114" t="s">
        <v>2334</v>
      </c>
      <c r="O1786" s="120" t="s">
        <v>30</v>
      </c>
      <c r="P1786" s="118">
        <v>0</v>
      </c>
      <c r="Q1786" s="119">
        <f t="shared" si="27"/>
        <v>0.82</v>
      </c>
      <c r="R1786" s="122" t="s">
        <v>162</v>
      </c>
      <c r="S1786" s="121" t="s">
        <v>4502</v>
      </c>
      <c r="T1786" s="122">
        <v>0.82</v>
      </c>
      <c r="U1786" s="122" t="s">
        <v>954</v>
      </c>
    </row>
    <row r="1787" spans="7:21" s="145" customFormat="1" hidden="1">
      <c r="G1787" s="152"/>
      <c r="N1787" s="114" t="s">
        <v>2335</v>
      </c>
      <c r="O1787" s="120" t="s">
        <v>30</v>
      </c>
      <c r="P1787" s="118">
        <v>0</v>
      </c>
      <c r="Q1787" s="119">
        <f t="shared" si="27"/>
        <v>0.93</v>
      </c>
      <c r="R1787" s="122" t="s">
        <v>2336</v>
      </c>
      <c r="S1787" s="121" t="s">
        <v>4502</v>
      </c>
      <c r="T1787" s="122">
        <v>0.93</v>
      </c>
      <c r="U1787" s="122" t="s">
        <v>166</v>
      </c>
    </row>
    <row r="1788" spans="7:21" s="145" customFormat="1" hidden="1">
      <c r="G1788" s="152"/>
      <c r="N1788" s="114" t="s">
        <v>2337</v>
      </c>
      <c r="O1788" s="118">
        <v>2.8</v>
      </c>
      <c r="P1788" s="118">
        <v>5</v>
      </c>
      <c r="Q1788" s="119">
        <f t="shared" si="27"/>
        <v>0.39</v>
      </c>
      <c r="R1788" s="122" t="s">
        <v>2339</v>
      </c>
      <c r="S1788" s="121" t="s">
        <v>3959</v>
      </c>
      <c r="T1788" s="122">
        <v>0.39</v>
      </c>
      <c r="U1788" s="122" t="s">
        <v>618</v>
      </c>
    </row>
    <row r="1789" spans="7:21" s="145" customFormat="1" hidden="1">
      <c r="G1789" s="152"/>
      <c r="N1789" s="114" t="s">
        <v>2454</v>
      </c>
      <c r="O1789" s="118">
        <v>3</v>
      </c>
      <c r="P1789" s="118">
        <v>4.7</v>
      </c>
      <c r="Q1789" s="119">
        <f t="shared" si="27"/>
        <v>0.1</v>
      </c>
      <c r="R1789" s="122" t="s">
        <v>1798</v>
      </c>
      <c r="S1789" s="121" t="s">
        <v>4119</v>
      </c>
      <c r="T1789" s="122">
        <v>0.1</v>
      </c>
      <c r="U1789" s="122" t="s">
        <v>141</v>
      </c>
    </row>
    <row r="1790" spans="7:21" s="145" customFormat="1" hidden="1">
      <c r="G1790" s="152"/>
      <c r="N1790" s="114" t="s">
        <v>2455</v>
      </c>
      <c r="O1790" s="118">
        <v>2.5</v>
      </c>
      <c r="P1790" s="118">
        <v>2.7</v>
      </c>
      <c r="Q1790" s="119">
        <f t="shared" si="27"/>
        <v>0.1</v>
      </c>
      <c r="R1790" s="122" t="s">
        <v>213</v>
      </c>
      <c r="S1790" s="121" t="s">
        <v>3955</v>
      </c>
      <c r="T1790" s="122">
        <v>0.1</v>
      </c>
      <c r="U1790" s="122" t="s">
        <v>141</v>
      </c>
    </row>
    <row r="1791" spans="7:21" s="145" customFormat="1" hidden="1">
      <c r="G1791" s="152"/>
      <c r="N1791" s="114" t="s">
        <v>2456</v>
      </c>
      <c r="O1791" s="118">
        <v>2.8</v>
      </c>
      <c r="P1791" s="118">
        <v>3</v>
      </c>
      <c r="Q1791" s="119">
        <f t="shared" si="27"/>
        <v>0.6</v>
      </c>
      <c r="R1791" s="122" t="s">
        <v>213</v>
      </c>
      <c r="S1791" s="121" t="s">
        <v>4562</v>
      </c>
      <c r="T1791" s="122">
        <v>0.6</v>
      </c>
      <c r="U1791" s="122" t="s">
        <v>468</v>
      </c>
    </row>
    <row r="1792" spans="7:21" s="145" customFormat="1" hidden="1">
      <c r="G1792" s="152"/>
      <c r="N1792" s="114" t="s">
        <v>2457</v>
      </c>
      <c r="O1792" s="118">
        <v>4.3</v>
      </c>
      <c r="P1792" s="118">
        <v>4.4000000000000004</v>
      </c>
      <c r="Q1792" s="119">
        <f t="shared" si="27"/>
        <v>0.2</v>
      </c>
      <c r="R1792" s="122" t="s">
        <v>240</v>
      </c>
      <c r="S1792" s="121" t="s">
        <v>4503</v>
      </c>
      <c r="T1792" s="122">
        <v>0.2</v>
      </c>
      <c r="U1792" s="122" t="s">
        <v>728</v>
      </c>
    </row>
    <row r="1793" spans="7:21" s="145" customFormat="1" hidden="1">
      <c r="G1793" s="152"/>
      <c r="N1793" s="114" t="s">
        <v>2350</v>
      </c>
      <c r="O1793" s="118">
        <v>0.9</v>
      </c>
      <c r="P1793" s="120" t="s">
        <v>30</v>
      </c>
      <c r="Q1793" s="119">
        <f t="shared" si="27"/>
        <v>0.4</v>
      </c>
      <c r="R1793" s="122" t="s">
        <v>223</v>
      </c>
      <c r="S1793" s="121" t="s">
        <v>3891</v>
      </c>
      <c r="T1793" s="122">
        <v>0.4</v>
      </c>
      <c r="U1793" s="122" t="s">
        <v>719</v>
      </c>
    </row>
    <row r="1794" spans="7:21" s="145" customFormat="1" hidden="1">
      <c r="G1794" s="152"/>
      <c r="N1794" s="114" t="s">
        <v>2355</v>
      </c>
      <c r="O1794" s="118">
        <v>0.7</v>
      </c>
      <c r="P1794" s="120" t="s">
        <v>30</v>
      </c>
      <c r="Q1794" s="119">
        <f t="shared" si="27"/>
        <v>0.3</v>
      </c>
      <c r="R1794" s="122" t="s">
        <v>661</v>
      </c>
      <c r="S1794" s="121" t="s">
        <v>3995</v>
      </c>
      <c r="T1794" s="122">
        <v>0.3</v>
      </c>
      <c r="U1794" s="122" t="s">
        <v>466</v>
      </c>
    </row>
    <row r="1795" spans="7:21" s="145" customFormat="1" hidden="1">
      <c r="G1795" s="152"/>
      <c r="N1795" s="114" t="s">
        <v>2356</v>
      </c>
      <c r="O1795" s="118">
        <v>15.9</v>
      </c>
      <c r="P1795" s="118" t="s">
        <v>30</v>
      </c>
      <c r="Q1795" s="119">
        <f t="shared" si="27"/>
        <v>0.1</v>
      </c>
      <c r="R1795" s="122" t="s">
        <v>2357</v>
      </c>
      <c r="S1795" s="121" t="s">
        <v>4137</v>
      </c>
      <c r="T1795" s="120">
        <v>0.1</v>
      </c>
      <c r="U1795" s="120" t="s">
        <v>141</v>
      </c>
    </row>
    <row r="1796" spans="7:21" s="145" customFormat="1" hidden="1">
      <c r="G1796" s="152"/>
      <c r="N1796" s="114" t="s">
        <v>2467</v>
      </c>
      <c r="O1796" s="118">
        <v>8.4</v>
      </c>
      <c r="P1796" s="118">
        <v>3.5</v>
      </c>
      <c r="Q1796" s="119">
        <f t="shared" ref="Q1796:Q1859" si="28">SUM(T1796:U1796)</f>
        <v>0.1</v>
      </c>
      <c r="R1796" s="122" t="s">
        <v>2468</v>
      </c>
      <c r="S1796" s="121" t="s">
        <v>3909</v>
      </c>
      <c r="T1796" s="122">
        <v>0.1</v>
      </c>
      <c r="U1796" s="122" t="s">
        <v>141</v>
      </c>
    </row>
    <row r="1797" spans="7:21" s="145" customFormat="1" hidden="1">
      <c r="G1797" s="152"/>
      <c r="N1797" s="114" t="s">
        <v>2469</v>
      </c>
      <c r="O1797" s="118">
        <v>10.9</v>
      </c>
      <c r="P1797" s="120" t="s">
        <v>30</v>
      </c>
      <c r="Q1797" s="119">
        <f t="shared" si="28"/>
        <v>0.7</v>
      </c>
      <c r="R1797" s="122" t="s">
        <v>2270</v>
      </c>
      <c r="S1797" s="121" t="s">
        <v>4546</v>
      </c>
      <c r="T1797" s="122">
        <v>0.7</v>
      </c>
      <c r="U1797" s="122" t="s">
        <v>213</v>
      </c>
    </row>
    <row r="1798" spans="7:21" s="145" customFormat="1" hidden="1">
      <c r="G1798" s="152"/>
      <c r="N1798" s="114" t="s">
        <v>2470</v>
      </c>
      <c r="O1798" s="118">
        <v>5.6</v>
      </c>
      <c r="P1798" s="118">
        <v>5.9</v>
      </c>
      <c r="Q1798" s="119">
        <f t="shared" si="28"/>
        <v>0.4</v>
      </c>
      <c r="R1798" s="122" t="s">
        <v>1244</v>
      </c>
      <c r="S1798" s="121" t="s">
        <v>4035</v>
      </c>
      <c r="T1798" s="122">
        <v>0.4</v>
      </c>
      <c r="U1798" s="122" t="s">
        <v>719</v>
      </c>
    </row>
    <row r="1799" spans="7:21" s="145" customFormat="1" hidden="1">
      <c r="G1799" s="152"/>
      <c r="N1799" s="114" t="s">
        <v>2471</v>
      </c>
      <c r="O1799" s="118">
        <v>3</v>
      </c>
      <c r="P1799" s="118">
        <v>9</v>
      </c>
      <c r="Q1799" s="119">
        <f t="shared" si="28"/>
        <v>0.5</v>
      </c>
      <c r="R1799" s="122" t="s">
        <v>2472</v>
      </c>
      <c r="S1799" s="121" t="s">
        <v>4197</v>
      </c>
      <c r="T1799" s="122">
        <v>0.5</v>
      </c>
      <c r="U1799" s="122" t="s">
        <v>234</v>
      </c>
    </row>
    <row r="1800" spans="7:21" s="145" customFormat="1" hidden="1">
      <c r="G1800" s="152"/>
      <c r="N1800" s="114" t="s">
        <v>2578</v>
      </c>
      <c r="O1800" s="118">
        <v>3.1</v>
      </c>
      <c r="P1800" s="118">
        <v>9</v>
      </c>
      <c r="Q1800" s="119">
        <f t="shared" si="28"/>
        <v>0.6</v>
      </c>
      <c r="R1800" s="122" t="s">
        <v>262</v>
      </c>
      <c r="S1800" s="121" t="s">
        <v>4130</v>
      </c>
      <c r="T1800" s="122">
        <v>0.6</v>
      </c>
      <c r="U1800" s="122" t="s">
        <v>468</v>
      </c>
    </row>
    <row r="1801" spans="7:21" s="145" customFormat="1" hidden="1">
      <c r="G1801" s="152"/>
      <c r="N1801" s="114" t="s">
        <v>2579</v>
      </c>
      <c r="O1801" s="118">
        <v>3.3</v>
      </c>
      <c r="P1801" s="118">
        <v>7.8</v>
      </c>
      <c r="Q1801" s="119">
        <f t="shared" si="28"/>
        <v>0.7</v>
      </c>
      <c r="R1801" s="122" t="s">
        <v>979</v>
      </c>
      <c r="S1801" s="121" t="s">
        <v>3773</v>
      </c>
      <c r="T1801" s="122">
        <v>0.7</v>
      </c>
      <c r="U1801" s="122" t="s">
        <v>213</v>
      </c>
    </row>
    <row r="1802" spans="7:21" s="145" customFormat="1" hidden="1">
      <c r="G1802" s="152"/>
      <c r="N1802" s="114" t="s">
        <v>2698</v>
      </c>
      <c r="O1802" s="118">
        <v>1.2</v>
      </c>
      <c r="P1802" s="118">
        <v>9.9</v>
      </c>
      <c r="Q1802" s="119">
        <f t="shared" si="28"/>
        <v>0.6</v>
      </c>
      <c r="R1802" s="120" t="s">
        <v>30</v>
      </c>
      <c r="S1802" s="121" t="s">
        <v>4558</v>
      </c>
      <c r="T1802" s="122">
        <v>0.6</v>
      </c>
      <c r="U1802" s="122" t="s">
        <v>468</v>
      </c>
    </row>
    <row r="1803" spans="7:21" s="145" customFormat="1" hidden="1">
      <c r="G1803" s="152"/>
      <c r="N1803" s="114" t="s">
        <v>2696</v>
      </c>
      <c r="O1803" s="118">
        <v>0.7</v>
      </c>
      <c r="P1803" s="118">
        <v>5.4</v>
      </c>
      <c r="Q1803" s="119">
        <f t="shared" si="28"/>
        <v>0.6</v>
      </c>
      <c r="R1803" s="120" t="s">
        <v>30</v>
      </c>
      <c r="S1803" s="121" t="s">
        <v>3772</v>
      </c>
      <c r="T1803" s="122">
        <v>0.6</v>
      </c>
      <c r="U1803" s="122" t="s">
        <v>468</v>
      </c>
    </row>
    <row r="1804" spans="7:21" s="145" customFormat="1" hidden="1">
      <c r="G1804" s="152"/>
      <c r="N1804" s="114" t="s">
        <v>2697</v>
      </c>
      <c r="O1804" s="118">
        <v>8.8000000000000007</v>
      </c>
      <c r="P1804" s="118">
        <v>70.2</v>
      </c>
      <c r="Q1804" s="119">
        <f t="shared" si="28"/>
        <v>0.6</v>
      </c>
      <c r="R1804" s="120" t="s">
        <v>147</v>
      </c>
      <c r="S1804" s="121" t="s">
        <v>4127</v>
      </c>
      <c r="T1804" s="122">
        <v>0.6</v>
      </c>
      <c r="U1804" s="122" t="s">
        <v>468</v>
      </c>
    </row>
    <row r="1805" spans="7:21" s="145" customFormat="1" hidden="1">
      <c r="G1805" s="152"/>
      <c r="N1805" s="114" t="s">
        <v>2799</v>
      </c>
      <c r="O1805" s="118">
        <v>1.2</v>
      </c>
      <c r="P1805" s="118">
        <v>11.2</v>
      </c>
      <c r="Q1805" s="119">
        <f t="shared" si="28"/>
        <v>0.9</v>
      </c>
      <c r="R1805" s="122" t="s">
        <v>371</v>
      </c>
      <c r="S1805" s="121" t="s">
        <v>3898</v>
      </c>
      <c r="T1805" s="122">
        <v>0.9</v>
      </c>
      <c r="U1805" s="122" t="s">
        <v>166</v>
      </c>
    </row>
    <row r="1806" spans="7:21" s="145" customFormat="1" hidden="1">
      <c r="G1806" s="152"/>
      <c r="N1806" s="114" t="s">
        <v>2904</v>
      </c>
      <c r="O1806" s="118">
        <v>1.2</v>
      </c>
      <c r="P1806" s="118">
        <v>11.2</v>
      </c>
      <c r="Q1806" s="119">
        <f t="shared" si="28"/>
        <v>0.9</v>
      </c>
      <c r="R1806" s="122" t="s">
        <v>1798</v>
      </c>
      <c r="S1806" s="121" t="s">
        <v>3898</v>
      </c>
      <c r="T1806" s="122">
        <v>0.9</v>
      </c>
      <c r="U1806" s="122" t="s">
        <v>166</v>
      </c>
    </row>
    <row r="1807" spans="7:21" s="145" customFormat="1" hidden="1">
      <c r="G1807" s="152"/>
      <c r="N1807" s="114" t="s">
        <v>2705</v>
      </c>
      <c r="O1807" s="118">
        <v>1.2</v>
      </c>
      <c r="P1807" s="118">
        <v>11.2</v>
      </c>
      <c r="Q1807" s="119">
        <f t="shared" si="28"/>
        <v>0.16</v>
      </c>
      <c r="R1807" s="122" t="s">
        <v>351</v>
      </c>
      <c r="S1807" s="121" t="s">
        <v>3898</v>
      </c>
      <c r="T1807" s="122">
        <v>0.16</v>
      </c>
      <c r="U1807" s="122" t="s">
        <v>3879</v>
      </c>
    </row>
    <row r="1808" spans="7:21" s="145" customFormat="1" hidden="1">
      <c r="G1808" s="152"/>
      <c r="N1808" s="114" t="s">
        <v>2588</v>
      </c>
      <c r="O1808" s="118">
        <v>1.2</v>
      </c>
      <c r="P1808" s="118">
        <v>11.2</v>
      </c>
      <c r="Q1808" s="119">
        <f t="shared" si="28"/>
        <v>0.75</v>
      </c>
      <c r="R1808" s="122" t="s">
        <v>499</v>
      </c>
      <c r="S1808" s="121" t="s">
        <v>3898</v>
      </c>
      <c r="T1808" s="122">
        <v>0.75</v>
      </c>
      <c r="U1808" s="122" t="s">
        <v>438</v>
      </c>
    </row>
    <row r="1809" spans="7:21" s="145" customFormat="1" hidden="1">
      <c r="G1809" s="152"/>
      <c r="N1809" s="114" t="s">
        <v>2589</v>
      </c>
      <c r="O1809" s="118">
        <v>1.2</v>
      </c>
      <c r="P1809" s="118">
        <v>11.2</v>
      </c>
      <c r="Q1809" s="119">
        <f t="shared" si="28"/>
        <v>0.8</v>
      </c>
      <c r="R1809" s="122" t="s">
        <v>982</v>
      </c>
      <c r="S1809" s="121" t="s">
        <v>3898</v>
      </c>
      <c r="T1809" s="122">
        <v>0.8</v>
      </c>
      <c r="U1809" s="122" t="s">
        <v>1619</v>
      </c>
    </row>
    <row r="1810" spans="7:21" s="145" customFormat="1" hidden="1">
      <c r="G1810" s="152"/>
      <c r="N1810" s="114" t="s">
        <v>2590</v>
      </c>
      <c r="O1810" s="118">
        <v>0.9</v>
      </c>
      <c r="P1810" s="118">
        <v>4.9000000000000004</v>
      </c>
      <c r="Q1810" s="119">
        <f t="shared" si="28"/>
        <v>0.18</v>
      </c>
      <c r="R1810" s="120" t="s">
        <v>30</v>
      </c>
      <c r="S1810" s="121" t="s">
        <v>4540</v>
      </c>
      <c r="T1810" s="122">
        <v>0.18</v>
      </c>
      <c r="U1810" s="122" t="s">
        <v>728</v>
      </c>
    </row>
    <row r="1811" spans="7:21" s="145" customFormat="1" hidden="1">
      <c r="G1811" s="152"/>
      <c r="N1811" s="114" t="s">
        <v>2482</v>
      </c>
      <c r="O1811" s="118">
        <v>1</v>
      </c>
      <c r="P1811" s="118">
        <v>8</v>
      </c>
      <c r="Q1811" s="119">
        <f t="shared" si="28"/>
        <v>0.85</v>
      </c>
      <c r="R1811" s="120" t="s">
        <v>30</v>
      </c>
      <c r="S1811" s="121" t="s">
        <v>4289</v>
      </c>
      <c r="T1811" s="122">
        <v>0.85</v>
      </c>
      <c r="U1811" s="122" t="s">
        <v>2312</v>
      </c>
    </row>
    <row r="1812" spans="7:21" s="145" customFormat="1" hidden="1">
      <c r="G1812" s="152"/>
      <c r="N1812" s="114" t="s">
        <v>2483</v>
      </c>
      <c r="O1812" s="118">
        <v>0.6</v>
      </c>
      <c r="P1812" s="118">
        <v>8.5</v>
      </c>
      <c r="Q1812" s="119">
        <f t="shared" si="28"/>
        <v>0.28000000000000003</v>
      </c>
      <c r="R1812" s="120" t="s">
        <v>30</v>
      </c>
      <c r="S1812" s="121" t="s">
        <v>4295</v>
      </c>
      <c r="T1812" s="122">
        <v>0.28000000000000003</v>
      </c>
      <c r="U1812" s="122" t="s">
        <v>1624</v>
      </c>
    </row>
    <row r="1813" spans="7:21" s="145" customFormat="1" hidden="1">
      <c r="G1813" s="152"/>
      <c r="N1813" s="114" t="s">
        <v>2484</v>
      </c>
      <c r="O1813" s="118">
        <v>0.9</v>
      </c>
      <c r="P1813" s="118">
        <v>8.6</v>
      </c>
      <c r="Q1813" s="119">
        <f t="shared" si="28"/>
        <v>0.51</v>
      </c>
      <c r="R1813" s="120" t="s">
        <v>30</v>
      </c>
      <c r="S1813" s="121" t="s">
        <v>3956</v>
      </c>
      <c r="T1813" s="122">
        <v>0.51</v>
      </c>
      <c r="U1813" s="122" t="s">
        <v>1571</v>
      </c>
    </row>
    <row r="1814" spans="7:21" s="145" customFormat="1" hidden="1">
      <c r="G1814" s="152"/>
      <c r="N1814" s="114" t="s">
        <v>2485</v>
      </c>
      <c r="O1814" s="118">
        <v>0.6</v>
      </c>
      <c r="P1814" s="118">
        <v>8.1</v>
      </c>
      <c r="Q1814" s="119">
        <f t="shared" si="28"/>
        <v>0.78</v>
      </c>
      <c r="R1814" s="120" t="s">
        <v>30</v>
      </c>
      <c r="S1814" s="121" t="s">
        <v>3952</v>
      </c>
      <c r="T1814" s="122">
        <v>0.78</v>
      </c>
      <c r="U1814" s="122" t="s">
        <v>956</v>
      </c>
    </row>
    <row r="1815" spans="7:21" s="145" customFormat="1" hidden="1">
      <c r="G1815" s="152"/>
      <c r="N1815" s="114" t="s">
        <v>2486</v>
      </c>
      <c r="O1815" s="118">
        <v>0.3</v>
      </c>
      <c r="P1815" s="118">
        <v>3.7</v>
      </c>
      <c r="Q1815" s="119">
        <f t="shared" si="28"/>
        <v>0.87</v>
      </c>
      <c r="R1815" s="120" t="s">
        <v>30</v>
      </c>
      <c r="S1815" s="121" t="s">
        <v>3780</v>
      </c>
      <c r="T1815" s="122">
        <v>0.87</v>
      </c>
      <c r="U1815" s="122" t="s">
        <v>287</v>
      </c>
    </row>
    <row r="1816" spans="7:21" s="145" customFormat="1" hidden="1">
      <c r="G1816" s="152"/>
      <c r="N1816" s="114" t="s">
        <v>2487</v>
      </c>
      <c r="O1816" s="118">
        <v>14.7</v>
      </c>
      <c r="P1816" s="118">
        <v>0</v>
      </c>
      <c r="Q1816" s="119">
        <f t="shared" si="28"/>
        <v>0.68</v>
      </c>
      <c r="R1816" s="122" t="s">
        <v>213</v>
      </c>
      <c r="S1816" s="121" t="s">
        <v>3972</v>
      </c>
      <c r="T1816" s="122">
        <v>0.68</v>
      </c>
      <c r="U1816" s="122" t="s">
        <v>799</v>
      </c>
    </row>
    <row r="1817" spans="7:21" s="145" customFormat="1" hidden="1">
      <c r="G1817" s="152"/>
      <c r="N1817" s="114" t="s">
        <v>2488</v>
      </c>
      <c r="O1817" s="118">
        <v>0.8</v>
      </c>
      <c r="P1817" s="118">
        <v>8.1999999999999993</v>
      </c>
      <c r="Q1817" s="119">
        <f t="shared" si="28"/>
        <v>0.84</v>
      </c>
      <c r="R1817" s="120" t="s">
        <v>172</v>
      </c>
      <c r="S1817" s="121" t="s">
        <v>3956</v>
      </c>
      <c r="T1817" s="122">
        <v>0.84</v>
      </c>
      <c r="U1817" s="122" t="s">
        <v>841</v>
      </c>
    </row>
    <row r="1818" spans="7:21" s="145" customFormat="1" hidden="1">
      <c r="G1818" s="152"/>
      <c r="N1818" s="114" t="s">
        <v>2594</v>
      </c>
      <c r="O1818" s="118">
        <v>0.8</v>
      </c>
      <c r="P1818" s="118">
        <v>5.8</v>
      </c>
      <c r="Q1818" s="119">
        <f t="shared" si="28"/>
        <v>0.77</v>
      </c>
      <c r="R1818" s="122" t="s">
        <v>51</v>
      </c>
      <c r="S1818" s="121" t="s">
        <v>4554</v>
      </c>
      <c r="T1818" s="122">
        <v>0.77</v>
      </c>
      <c r="U1818" s="122" t="s">
        <v>647</v>
      </c>
    </row>
    <row r="1819" spans="7:21" s="145" customFormat="1" hidden="1">
      <c r="G1819" s="152"/>
      <c r="N1819" s="114" t="s">
        <v>2595</v>
      </c>
      <c r="O1819" s="118">
        <v>9</v>
      </c>
      <c r="P1819" s="118" t="s">
        <v>147</v>
      </c>
      <c r="Q1819" s="119">
        <f t="shared" si="28"/>
        <v>0.65</v>
      </c>
      <c r="R1819" s="122" t="s">
        <v>15</v>
      </c>
      <c r="S1819" s="121" t="s">
        <v>147</v>
      </c>
      <c r="T1819" s="122">
        <v>0.65</v>
      </c>
      <c r="U1819" s="122" t="s">
        <v>444</v>
      </c>
    </row>
    <row r="1820" spans="7:21" s="145" customFormat="1" hidden="1">
      <c r="G1820" s="152"/>
      <c r="N1820" s="114" t="s">
        <v>2596</v>
      </c>
      <c r="O1820" s="118">
        <v>1.8</v>
      </c>
      <c r="P1820" s="118" t="s">
        <v>147</v>
      </c>
      <c r="Q1820" s="119">
        <f t="shared" si="28"/>
        <v>0.47</v>
      </c>
      <c r="R1820" s="122" t="s">
        <v>424</v>
      </c>
      <c r="S1820" s="121" t="s">
        <v>147</v>
      </c>
      <c r="T1820" s="122">
        <v>0.47</v>
      </c>
      <c r="U1820" s="122" t="s">
        <v>1495</v>
      </c>
    </row>
    <row r="1821" spans="7:21" s="145" customFormat="1" hidden="1">
      <c r="G1821" s="152"/>
      <c r="N1821" s="114" t="s">
        <v>2597</v>
      </c>
      <c r="O1821" s="118">
        <v>1</v>
      </c>
      <c r="P1821" s="118">
        <v>11.7</v>
      </c>
      <c r="Q1821" s="119">
        <f t="shared" si="28"/>
        <v>0.1</v>
      </c>
      <c r="R1821" s="120" t="s">
        <v>30</v>
      </c>
      <c r="S1821" s="121" t="s">
        <v>4375</v>
      </c>
      <c r="T1821" s="122">
        <v>0.1</v>
      </c>
      <c r="U1821" s="122" t="s">
        <v>728</v>
      </c>
    </row>
    <row r="1822" spans="7:21" s="145" customFormat="1" hidden="1">
      <c r="G1822" s="152"/>
      <c r="N1822" s="114" t="s">
        <v>2718</v>
      </c>
      <c r="O1822" s="118">
        <v>3.9</v>
      </c>
      <c r="P1822" s="118">
        <v>13.4</v>
      </c>
      <c r="Q1822" s="119">
        <f t="shared" si="28"/>
        <v>0.4</v>
      </c>
      <c r="R1822" s="122" t="s">
        <v>595</v>
      </c>
      <c r="S1822" s="121" t="s">
        <v>4555</v>
      </c>
      <c r="T1822" s="122">
        <v>0.4</v>
      </c>
      <c r="U1822" s="122" t="s">
        <v>234</v>
      </c>
    </row>
    <row r="1823" spans="7:21" s="145" customFormat="1" hidden="1">
      <c r="G1823" s="152"/>
      <c r="N1823" s="114" t="s">
        <v>2719</v>
      </c>
      <c r="O1823" s="118">
        <v>3.9</v>
      </c>
      <c r="P1823" s="118">
        <v>13.5</v>
      </c>
      <c r="Q1823" s="119">
        <f t="shared" si="28"/>
        <v>0.5</v>
      </c>
      <c r="R1823" s="122" t="s">
        <v>799</v>
      </c>
      <c r="S1823" s="121" t="s">
        <v>4301</v>
      </c>
      <c r="T1823" s="122">
        <v>0.5</v>
      </c>
      <c r="U1823" s="122" t="s">
        <v>468</v>
      </c>
    </row>
    <row r="1824" spans="7:21" s="145" customFormat="1" hidden="1">
      <c r="G1824" s="152"/>
      <c r="N1824" s="114" t="s">
        <v>2720</v>
      </c>
      <c r="O1824" s="118">
        <v>3.8</v>
      </c>
      <c r="P1824" s="118">
        <v>13.3</v>
      </c>
      <c r="Q1824" s="119">
        <f t="shared" si="28"/>
        <v>0.5</v>
      </c>
      <c r="R1824" s="122" t="s">
        <v>2721</v>
      </c>
      <c r="S1824" s="121" t="s">
        <v>4218</v>
      </c>
      <c r="T1824" s="122">
        <v>0.5</v>
      </c>
      <c r="U1824" s="122" t="s">
        <v>468</v>
      </c>
    </row>
    <row r="1825" spans="7:21" s="145" customFormat="1" hidden="1">
      <c r="G1825" s="152"/>
      <c r="N1825" s="114" t="s">
        <v>2722</v>
      </c>
      <c r="O1825" s="118">
        <v>7.3</v>
      </c>
      <c r="P1825" s="118">
        <v>83.1</v>
      </c>
      <c r="Q1825" s="119">
        <f t="shared" si="28"/>
        <v>0.5</v>
      </c>
      <c r="R1825" s="122" t="s">
        <v>661</v>
      </c>
      <c r="S1825" s="121" t="s">
        <v>4058</v>
      </c>
      <c r="T1825" s="122">
        <v>0.5</v>
      </c>
      <c r="U1825" s="122" t="s">
        <v>468</v>
      </c>
    </row>
    <row r="1826" spans="7:21" s="145" customFormat="1" hidden="1">
      <c r="G1826" s="152"/>
      <c r="N1826" s="114" t="s">
        <v>2723</v>
      </c>
      <c r="O1826" s="118">
        <v>30.5</v>
      </c>
      <c r="P1826" s="118">
        <v>0</v>
      </c>
      <c r="Q1826" s="119">
        <f t="shared" si="28"/>
        <v>0.1</v>
      </c>
      <c r="R1826" s="120" t="s">
        <v>147</v>
      </c>
      <c r="S1826" s="121" t="s">
        <v>4129</v>
      </c>
      <c r="T1826" s="122">
        <v>0.1</v>
      </c>
      <c r="U1826" s="122" t="s">
        <v>728</v>
      </c>
    </row>
    <row r="1827" spans="7:21" s="145" customFormat="1" hidden="1">
      <c r="G1827" s="152"/>
      <c r="N1827" s="114" t="s">
        <v>2724</v>
      </c>
      <c r="O1827" s="118">
        <v>11.6</v>
      </c>
      <c r="P1827" s="118">
        <v>0</v>
      </c>
      <c r="Q1827" s="119">
        <f t="shared" si="28"/>
        <v>0.5</v>
      </c>
      <c r="R1827" s="120" t="s">
        <v>147</v>
      </c>
      <c r="S1827" s="121" t="s">
        <v>4560</v>
      </c>
      <c r="T1827" s="122">
        <v>0.5</v>
      </c>
      <c r="U1827" s="122" t="s">
        <v>468</v>
      </c>
    </row>
    <row r="1828" spans="7:21" s="145" customFormat="1" hidden="1">
      <c r="G1828" s="152"/>
      <c r="N1828" s="114" t="s">
        <v>2725</v>
      </c>
      <c r="O1828" s="118">
        <v>20</v>
      </c>
      <c r="P1828" s="118">
        <v>0</v>
      </c>
      <c r="Q1828" s="119">
        <f t="shared" si="28"/>
        <v>0.65</v>
      </c>
      <c r="R1828" s="122" t="s">
        <v>578</v>
      </c>
      <c r="S1828" s="121" t="s">
        <v>3914</v>
      </c>
      <c r="T1828" s="122">
        <v>0.65</v>
      </c>
      <c r="U1828" s="122" t="s">
        <v>690</v>
      </c>
    </row>
    <row r="1829" spans="7:21" s="145" customFormat="1" hidden="1">
      <c r="G1829" s="152"/>
      <c r="N1829" s="114" t="s">
        <v>2726</v>
      </c>
      <c r="O1829" s="118">
        <v>10.8</v>
      </c>
      <c r="P1829" s="118">
        <v>2.7</v>
      </c>
      <c r="Q1829" s="119">
        <f t="shared" si="28"/>
        <v>0.2</v>
      </c>
      <c r="R1829" s="120" t="s">
        <v>343</v>
      </c>
      <c r="S1829" s="121" t="s">
        <v>4415</v>
      </c>
      <c r="T1829" s="120">
        <v>0.2</v>
      </c>
      <c r="U1829" s="120" t="s">
        <v>466</v>
      </c>
    </row>
    <row r="1830" spans="7:21" s="145" customFormat="1" hidden="1">
      <c r="G1830" s="152"/>
      <c r="N1830" s="114" t="s">
        <v>2727</v>
      </c>
      <c r="O1830" s="118">
        <v>1.5</v>
      </c>
      <c r="P1830" s="118">
        <v>0.4</v>
      </c>
      <c r="Q1830" s="119">
        <f t="shared" si="28"/>
        <v>0.2</v>
      </c>
      <c r="R1830" s="120" t="s">
        <v>30</v>
      </c>
      <c r="S1830" s="121" t="s">
        <v>4392</v>
      </c>
      <c r="T1830" s="120">
        <v>0.2</v>
      </c>
      <c r="U1830" s="120" t="s">
        <v>466</v>
      </c>
    </row>
    <row r="1831" spans="7:21" s="145" customFormat="1" hidden="1">
      <c r="G1831" s="152"/>
      <c r="N1831" s="114" t="s">
        <v>2610</v>
      </c>
      <c r="O1831" s="118">
        <v>1.5</v>
      </c>
      <c r="P1831" s="118">
        <v>1.9</v>
      </c>
      <c r="Q1831" s="119">
        <f t="shared" si="28"/>
        <v>0.2</v>
      </c>
      <c r="R1831" s="122" t="s">
        <v>575</v>
      </c>
      <c r="S1831" s="121" t="s">
        <v>4376</v>
      </c>
      <c r="T1831" s="122">
        <v>0.2</v>
      </c>
      <c r="U1831" s="122" t="s">
        <v>466</v>
      </c>
    </row>
    <row r="1832" spans="7:21" s="145" customFormat="1" hidden="1">
      <c r="G1832" s="152"/>
      <c r="N1832" s="114" t="s">
        <v>2393</v>
      </c>
      <c r="O1832" s="118">
        <v>8.4</v>
      </c>
      <c r="P1832" s="118">
        <v>16.5</v>
      </c>
      <c r="Q1832" s="119">
        <f t="shared" si="28"/>
        <v>0.3</v>
      </c>
      <c r="R1832" s="122" t="s">
        <v>2394</v>
      </c>
      <c r="S1832" s="121" t="s">
        <v>4404</v>
      </c>
      <c r="T1832" s="122">
        <v>0.3</v>
      </c>
      <c r="U1832" s="122" t="s">
        <v>719</v>
      </c>
    </row>
    <row r="1833" spans="7:21" s="145" customFormat="1" hidden="1">
      <c r="G1833" s="152"/>
      <c r="N1833" s="114" t="s">
        <v>2395</v>
      </c>
      <c r="O1833" s="118">
        <v>7.9</v>
      </c>
      <c r="P1833" s="118">
        <v>17.2</v>
      </c>
      <c r="Q1833" s="119">
        <f t="shared" si="28"/>
        <v>0.2</v>
      </c>
      <c r="R1833" s="122" t="s">
        <v>2396</v>
      </c>
      <c r="S1833" s="121" t="s">
        <v>4327</v>
      </c>
      <c r="T1833" s="120">
        <v>0.2</v>
      </c>
      <c r="U1833" s="120" t="s">
        <v>466</v>
      </c>
    </row>
    <row r="1834" spans="7:21" s="145" customFormat="1" hidden="1">
      <c r="G1834" s="152"/>
      <c r="N1834" s="114" t="s">
        <v>2397</v>
      </c>
      <c r="O1834" s="118">
        <v>9.1999999999999993</v>
      </c>
      <c r="P1834" s="118">
        <v>18.2</v>
      </c>
      <c r="Q1834" s="119">
        <f t="shared" si="28"/>
        <v>0.3</v>
      </c>
      <c r="R1834" s="122" t="s">
        <v>1086</v>
      </c>
      <c r="S1834" s="121" t="s">
        <v>3897</v>
      </c>
      <c r="T1834" s="122">
        <v>0.3</v>
      </c>
      <c r="U1834" s="122" t="s">
        <v>719</v>
      </c>
    </row>
    <row r="1835" spans="7:21" s="145" customFormat="1" hidden="1">
      <c r="G1835" s="152"/>
      <c r="N1835" s="114" t="s">
        <v>2398</v>
      </c>
      <c r="O1835" s="118">
        <v>11.2</v>
      </c>
      <c r="P1835" s="118">
        <v>24.6</v>
      </c>
      <c r="Q1835" s="119">
        <f t="shared" si="28"/>
        <v>0.6</v>
      </c>
      <c r="R1835" s="122" t="s">
        <v>2399</v>
      </c>
      <c r="S1835" s="121" t="s">
        <v>3990</v>
      </c>
      <c r="T1835" s="122">
        <v>0.6</v>
      </c>
      <c r="U1835" s="122" t="s">
        <v>213</v>
      </c>
    </row>
    <row r="1836" spans="7:21" s="145" customFormat="1" hidden="1">
      <c r="G1836" s="152"/>
      <c r="N1836" s="114" t="s">
        <v>2506</v>
      </c>
      <c r="O1836" s="118">
        <v>8.6</v>
      </c>
      <c r="P1836" s="118">
        <v>23.9</v>
      </c>
      <c r="Q1836" s="119">
        <f t="shared" si="28"/>
        <v>0.79</v>
      </c>
      <c r="R1836" s="122" t="s">
        <v>2507</v>
      </c>
      <c r="S1836" s="121" t="s">
        <v>3895</v>
      </c>
      <c r="T1836" s="122">
        <v>0.79</v>
      </c>
      <c r="U1836" s="122" t="s">
        <v>166</v>
      </c>
    </row>
    <row r="1837" spans="7:21" s="145" customFormat="1" hidden="1">
      <c r="G1837" s="152"/>
      <c r="N1837" s="114" t="s">
        <v>2406</v>
      </c>
      <c r="O1837" s="118">
        <v>12.5</v>
      </c>
      <c r="P1837" s="118">
        <v>28.9</v>
      </c>
      <c r="Q1837" s="119">
        <f t="shared" si="28"/>
        <v>0.83</v>
      </c>
      <c r="R1837" s="122" t="s">
        <v>2407</v>
      </c>
      <c r="S1837" s="121" t="s">
        <v>3775</v>
      </c>
      <c r="T1837" s="122">
        <v>0.83</v>
      </c>
      <c r="U1837" s="122" t="s">
        <v>176</v>
      </c>
    </row>
    <row r="1838" spans="7:21" s="145" customFormat="1" hidden="1">
      <c r="G1838" s="152"/>
      <c r="N1838" s="114" t="s">
        <v>2408</v>
      </c>
      <c r="O1838" s="118">
        <v>9.1999999999999993</v>
      </c>
      <c r="P1838" s="118">
        <v>28.4</v>
      </c>
      <c r="Q1838" s="119">
        <f t="shared" si="28"/>
        <v>0.24</v>
      </c>
      <c r="R1838" s="122" t="s">
        <v>1911</v>
      </c>
      <c r="S1838" s="121" t="s">
        <v>4504</v>
      </c>
      <c r="T1838" s="122">
        <v>0.24</v>
      </c>
      <c r="U1838" s="122" t="s">
        <v>1383</v>
      </c>
    </row>
    <row r="1839" spans="7:21" s="145" customFormat="1" hidden="1">
      <c r="G1839" s="152"/>
      <c r="N1839" s="114" t="s">
        <v>2291</v>
      </c>
      <c r="O1839" s="118">
        <v>14.6</v>
      </c>
      <c r="P1839" s="118">
        <v>30</v>
      </c>
      <c r="Q1839" s="119">
        <f t="shared" si="28"/>
        <v>0.26</v>
      </c>
      <c r="R1839" s="122" t="s">
        <v>1492</v>
      </c>
      <c r="S1839" s="121" t="s">
        <v>4271</v>
      </c>
      <c r="T1839" s="122">
        <v>0.26</v>
      </c>
      <c r="U1839" s="122" t="s">
        <v>982</v>
      </c>
    </row>
    <row r="1840" spans="7:21" s="145" customFormat="1" hidden="1">
      <c r="G1840" s="152"/>
      <c r="N1840" s="114" t="s">
        <v>2414</v>
      </c>
      <c r="O1840" s="118">
        <v>6.4</v>
      </c>
      <c r="P1840" s="118">
        <v>21.4</v>
      </c>
      <c r="Q1840" s="119">
        <f t="shared" si="28"/>
        <v>0.67</v>
      </c>
      <c r="R1840" s="122" t="s">
        <v>377</v>
      </c>
      <c r="S1840" s="121" t="s">
        <v>4556</v>
      </c>
      <c r="T1840" s="122">
        <v>0.67</v>
      </c>
      <c r="U1840" s="122" t="s">
        <v>954</v>
      </c>
    </row>
    <row r="1841" spans="7:21" s="145" customFormat="1" hidden="1">
      <c r="G1841" s="152"/>
      <c r="N1841" s="114" t="s">
        <v>2415</v>
      </c>
      <c r="O1841" s="118">
        <v>8.1</v>
      </c>
      <c r="P1841" s="118">
        <v>19.7</v>
      </c>
      <c r="Q1841" s="119">
        <f t="shared" si="28"/>
        <v>0.7</v>
      </c>
      <c r="R1841" s="122" t="s">
        <v>977</v>
      </c>
      <c r="S1841" s="121" t="s">
        <v>22</v>
      </c>
      <c r="T1841" s="122">
        <v>0.7</v>
      </c>
      <c r="U1841" s="122" t="s">
        <v>2803</v>
      </c>
    </row>
    <row r="1842" spans="7:21" s="145" customFormat="1" hidden="1">
      <c r="G1842" s="152"/>
      <c r="N1842" s="114" t="s">
        <v>2521</v>
      </c>
      <c r="O1842" s="118">
        <v>7.8</v>
      </c>
      <c r="P1842" s="118">
        <v>53.3</v>
      </c>
      <c r="Q1842" s="119">
        <f t="shared" si="28"/>
        <v>0.17</v>
      </c>
      <c r="R1842" s="120" t="s">
        <v>147</v>
      </c>
      <c r="S1842" s="121" t="s">
        <v>4162</v>
      </c>
      <c r="T1842" s="122">
        <v>0.17</v>
      </c>
      <c r="U1842" s="122" t="s">
        <v>1624</v>
      </c>
    </row>
    <row r="1843" spans="7:21" s="145" customFormat="1" hidden="1">
      <c r="G1843" s="152"/>
      <c r="N1843" s="114" t="s">
        <v>2522</v>
      </c>
      <c r="O1843" s="118">
        <v>6.9</v>
      </c>
      <c r="P1843" s="118">
        <v>26.6</v>
      </c>
      <c r="Q1843" s="119">
        <f t="shared" si="28"/>
        <v>0.66</v>
      </c>
      <c r="R1843" s="122" t="s">
        <v>1910</v>
      </c>
      <c r="S1843" s="121" t="s">
        <v>3937</v>
      </c>
      <c r="T1843" s="122">
        <v>0.66</v>
      </c>
      <c r="U1843" s="122" t="s">
        <v>1619</v>
      </c>
    </row>
    <row r="1844" spans="7:21" s="145" customFormat="1" hidden="1">
      <c r="G1844" s="152"/>
      <c r="N1844" s="114" t="s">
        <v>2635</v>
      </c>
      <c r="O1844" s="118">
        <v>6.9</v>
      </c>
      <c r="P1844" s="118">
        <v>26.7</v>
      </c>
      <c r="Q1844" s="119">
        <f t="shared" si="28"/>
        <v>0.73</v>
      </c>
      <c r="R1844" s="122" t="s">
        <v>1067</v>
      </c>
      <c r="S1844" s="121" t="s">
        <v>4039</v>
      </c>
      <c r="T1844" s="120">
        <v>0.73</v>
      </c>
      <c r="U1844" s="120" t="s">
        <v>56</v>
      </c>
    </row>
    <row r="1845" spans="7:21" s="145" customFormat="1" hidden="1">
      <c r="G1845" s="152"/>
      <c r="N1845" s="114" t="s">
        <v>2636</v>
      </c>
      <c r="O1845" s="118">
        <v>7.6</v>
      </c>
      <c r="P1845" s="118">
        <v>23.4</v>
      </c>
      <c r="Q1845" s="119">
        <f t="shared" si="28"/>
        <v>0.73</v>
      </c>
      <c r="R1845" s="122" t="s">
        <v>692</v>
      </c>
      <c r="S1845" s="121" t="s">
        <v>3933</v>
      </c>
      <c r="T1845" s="122">
        <v>0.73</v>
      </c>
      <c r="U1845" s="122" t="s">
        <v>56</v>
      </c>
    </row>
    <row r="1846" spans="7:21" s="145" customFormat="1" hidden="1">
      <c r="G1846" s="152"/>
      <c r="N1846" s="114" t="s">
        <v>2752</v>
      </c>
      <c r="O1846" s="118">
        <v>4.0999999999999996</v>
      </c>
      <c r="P1846" s="118">
        <v>15.8</v>
      </c>
      <c r="Q1846" s="119">
        <f t="shared" si="28"/>
        <v>0.32</v>
      </c>
      <c r="R1846" s="122" t="s">
        <v>2852</v>
      </c>
      <c r="S1846" s="121" t="s">
        <v>3935</v>
      </c>
      <c r="T1846" s="122">
        <v>0.32</v>
      </c>
      <c r="U1846" s="122" t="s">
        <v>459</v>
      </c>
    </row>
    <row r="1847" spans="7:21" s="145" customFormat="1" hidden="1">
      <c r="G1847" s="152"/>
      <c r="N1847" s="114" t="s">
        <v>2956</v>
      </c>
      <c r="O1847" s="118">
        <v>4.4000000000000004</v>
      </c>
      <c r="P1847" s="118">
        <v>14.2</v>
      </c>
      <c r="Q1847" s="119">
        <f t="shared" si="28"/>
        <v>0.34</v>
      </c>
      <c r="R1847" s="122" t="s">
        <v>2957</v>
      </c>
      <c r="S1847" s="121" t="s">
        <v>3893</v>
      </c>
      <c r="T1847" s="122">
        <v>0.34</v>
      </c>
      <c r="U1847" s="122" t="s">
        <v>234</v>
      </c>
    </row>
    <row r="1848" spans="7:21" s="145" customFormat="1" hidden="1">
      <c r="G1848" s="152"/>
      <c r="N1848" s="114" t="s">
        <v>2756</v>
      </c>
      <c r="O1848" s="118">
        <v>6.3</v>
      </c>
      <c r="P1848" s="118">
        <v>37.9</v>
      </c>
      <c r="Q1848" s="119">
        <f t="shared" si="28"/>
        <v>0.35</v>
      </c>
      <c r="R1848" s="122" t="s">
        <v>1067</v>
      </c>
      <c r="S1848" s="121" t="s">
        <v>3999</v>
      </c>
      <c r="T1848" s="122">
        <v>0.35</v>
      </c>
      <c r="U1848" s="122" t="s">
        <v>497</v>
      </c>
    </row>
    <row r="1849" spans="7:21" s="145" customFormat="1" hidden="1">
      <c r="G1849" s="152"/>
      <c r="N1849" s="114" t="s">
        <v>2757</v>
      </c>
      <c r="O1849" s="118">
        <v>6.3</v>
      </c>
      <c r="P1849" s="118">
        <v>37.9</v>
      </c>
      <c r="Q1849" s="119">
        <f t="shared" si="28"/>
        <v>0.75</v>
      </c>
      <c r="R1849" s="122" t="s">
        <v>1067</v>
      </c>
      <c r="S1849" s="121" t="s">
        <v>3999</v>
      </c>
      <c r="T1849" s="122">
        <v>0.75</v>
      </c>
      <c r="U1849" s="122" t="s">
        <v>287</v>
      </c>
    </row>
    <row r="1850" spans="7:21" s="145" customFormat="1" hidden="1">
      <c r="G1850" s="152"/>
      <c r="N1850" s="114" t="s">
        <v>2642</v>
      </c>
      <c r="O1850" s="118">
        <v>6.3</v>
      </c>
      <c r="P1850" s="118">
        <v>37.799999999999997</v>
      </c>
      <c r="Q1850" s="119">
        <f t="shared" si="28"/>
        <v>0.61</v>
      </c>
      <c r="R1850" s="122" t="s">
        <v>668</v>
      </c>
      <c r="S1850" s="121" t="s">
        <v>4144</v>
      </c>
      <c r="T1850" s="122">
        <v>0.61</v>
      </c>
      <c r="U1850" s="122" t="s">
        <v>424</v>
      </c>
    </row>
    <row r="1851" spans="7:21" s="145" customFormat="1" hidden="1">
      <c r="G1851" s="152"/>
      <c r="N1851" s="114" t="s">
        <v>2643</v>
      </c>
      <c r="O1851" s="118">
        <v>21.8</v>
      </c>
      <c r="P1851" s="118">
        <v>0</v>
      </c>
      <c r="Q1851" s="119">
        <f t="shared" si="28"/>
        <v>0.18</v>
      </c>
      <c r="R1851" s="122" t="s">
        <v>875</v>
      </c>
      <c r="S1851" s="121" t="s">
        <v>4024</v>
      </c>
      <c r="T1851" s="122">
        <v>0.18</v>
      </c>
      <c r="U1851" s="122" t="s">
        <v>1418</v>
      </c>
    </row>
    <row r="1852" spans="7:21" s="145" customFormat="1" hidden="1">
      <c r="G1852" s="152"/>
      <c r="N1852" s="114" t="s">
        <v>2536</v>
      </c>
      <c r="O1852" s="118">
        <v>20.5</v>
      </c>
      <c r="P1852" s="118">
        <v>0</v>
      </c>
      <c r="Q1852" s="119">
        <f t="shared" si="28"/>
        <v>0.18</v>
      </c>
      <c r="R1852" s="122" t="s">
        <v>1624</v>
      </c>
      <c r="S1852" s="121" t="s">
        <v>4462</v>
      </c>
      <c r="T1852" s="122">
        <v>0.18</v>
      </c>
      <c r="U1852" s="122" t="s">
        <v>1418</v>
      </c>
    </row>
    <row r="1853" spans="7:21" s="145" customFormat="1" hidden="1">
      <c r="G1853" s="152"/>
      <c r="N1853" s="114" t="s">
        <v>2537</v>
      </c>
      <c r="O1853" s="118">
        <v>14.9</v>
      </c>
      <c r="P1853" s="118">
        <v>0</v>
      </c>
      <c r="Q1853" s="119">
        <f t="shared" si="28"/>
        <v>0.5</v>
      </c>
      <c r="R1853" s="122" t="s">
        <v>497</v>
      </c>
      <c r="S1853" s="121" t="s">
        <v>4320</v>
      </c>
      <c r="T1853" s="122">
        <v>0.5</v>
      </c>
      <c r="U1853" s="122" t="s">
        <v>454</v>
      </c>
    </row>
    <row r="1854" spans="7:21" s="145" customFormat="1" hidden="1">
      <c r="G1854" s="152"/>
      <c r="N1854" s="114" t="s">
        <v>2538</v>
      </c>
      <c r="O1854" s="118">
        <v>11.5</v>
      </c>
      <c r="P1854" s="118">
        <v>28.3</v>
      </c>
      <c r="Q1854" s="119">
        <f t="shared" si="28"/>
        <v>0.73</v>
      </c>
      <c r="R1854" s="122" t="s">
        <v>2539</v>
      </c>
      <c r="S1854" s="121" t="s">
        <v>4030</v>
      </c>
      <c r="T1854" s="122">
        <v>0.73</v>
      </c>
      <c r="U1854" s="122" t="s">
        <v>287</v>
      </c>
    </row>
    <row r="1855" spans="7:21" s="145" customFormat="1" hidden="1">
      <c r="G1855" s="152"/>
      <c r="N1855" s="114" t="s">
        <v>2540</v>
      </c>
      <c r="O1855" s="118">
        <v>0.5</v>
      </c>
      <c r="P1855" s="118">
        <v>8.8000000000000007</v>
      </c>
      <c r="Q1855" s="119">
        <f t="shared" si="28"/>
        <v>0.16</v>
      </c>
      <c r="R1855" s="120" t="s">
        <v>30</v>
      </c>
      <c r="S1855" s="121" t="s">
        <v>3956</v>
      </c>
      <c r="T1855" s="122">
        <v>0.16</v>
      </c>
      <c r="U1855" s="122" t="s">
        <v>1418</v>
      </c>
    </row>
    <row r="1856" spans="7:21" s="145" customFormat="1" hidden="1">
      <c r="G1856" s="152"/>
      <c r="N1856" s="114" t="s">
        <v>2541</v>
      </c>
      <c r="O1856" s="118">
        <v>0.4</v>
      </c>
      <c r="P1856" s="118">
        <v>6.6</v>
      </c>
      <c r="Q1856" s="119">
        <f t="shared" si="28"/>
        <v>0.72</v>
      </c>
      <c r="R1856" s="120" t="s">
        <v>30</v>
      </c>
      <c r="S1856" s="121" t="s">
        <v>4554</v>
      </c>
      <c r="T1856" s="122">
        <v>0.72</v>
      </c>
      <c r="U1856" s="122" t="s">
        <v>287</v>
      </c>
    </row>
    <row r="1857" spans="7:21" s="145" customFormat="1" hidden="1">
      <c r="G1857" s="152"/>
      <c r="N1857" s="114" t="s">
        <v>2647</v>
      </c>
      <c r="O1857" s="118">
        <v>0.9</v>
      </c>
      <c r="P1857" s="118">
        <v>5.5</v>
      </c>
      <c r="Q1857" s="119">
        <f t="shared" si="28"/>
        <v>0.2</v>
      </c>
      <c r="R1857" s="120" t="s">
        <v>30</v>
      </c>
      <c r="S1857" s="121" t="s">
        <v>4554</v>
      </c>
      <c r="T1857" s="122">
        <v>0.2</v>
      </c>
      <c r="U1857" s="122" t="s">
        <v>719</v>
      </c>
    </row>
    <row r="1858" spans="7:21" s="145" customFormat="1" hidden="1">
      <c r="G1858" s="152"/>
      <c r="N1858" s="114" t="s">
        <v>2648</v>
      </c>
      <c r="O1858" s="118">
        <v>14.1</v>
      </c>
      <c r="P1858" s="118" t="s">
        <v>147</v>
      </c>
      <c r="Q1858" s="119">
        <f t="shared" si="28"/>
        <v>0.4</v>
      </c>
      <c r="R1858" s="122" t="s">
        <v>1135</v>
      </c>
      <c r="S1858" s="121" t="s">
        <v>147</v>
      </c>
      <c r="T1858" s="122">
        <v>0.4</v>
      </c>
      <c r="U1858" s="122" t="s">
        <v>468</v>
      </c>
    </row>
    <row r="1859" spans="7:21" s="145" customFormat="1" hidden="1">
      <c r="G1859" s="152"/>
      <c r="N1859" s="114" t="s">
        <v>2649</v>
      </c>
      <c r="O1859" s="118">
        <v>7.8</v>
      </c>
      <c r="P1859" s="118">
        <v>45.8</v>
      </c>
      <c r="Q1859" s="119">
        <f t="shared" si="28"/>
        <v>0.6</v>
      </c>
      <c r="R1859" s="122" t="s">
        <v>2650</v>
      </c>
      <c r="S1859" s="121" t="s">
        <v>3833</v>
      </c>
      <c r="T1859" s="122">
        <v>0.6</v>
      </c>
      <c r="U1859" s="122" t="s">
        <v>343</v>
      </c>
    </row>
    <row r="1860" spans="7:21" s="145" customFormat="1" hidden="1">
      <c r="G1860" s="152"/>
      <c r="N1860" s="114" t="s">
        <v>2651</v>
      </c>
      <c r="O1860" s="118">
        <v>19.899999999999999</v>
      </c>
      <c r="P1860" s="118">
        <v>0</v>
      </c>
      <c r="Q1860" s="119">
        <f t="shared" ref="Q1860:Q1923" si="29">SUM(T1860:U1860)</f>
        <v>0.4</v>
      </c>
      <c r="R1860" s="120" t="s">
        <v>166</v>
      </c>
      <c r="S1860" s="121" t="s">
        <v>3971</v>
      </c>
      <c r="T1860" s="122">
        <v>0.4</v>
      </c>
      <c r="U1860" s="122" t="s">
        <v>468</v>
      </c>
    </row>
    <row r="1861" spans="7:21" s="145" customFormat="1" hidden="1">
      <c r="G1861" s="152"/>
      <c r="N1861" s="114" t="s">
        <v>2652</v>
      </c>
      <c r="O1861" s="118">
        <v>15.8</v>
      </c>
      <c r="P1861" s="118">
        <v>14.5</v>
      </c>
      <c r="Q1861" s="119">
        <f t="shared" si="29"/>
        <v>0.4</v>
      </c>
      <c r="R1861" s="120" t="s">
        <v>147</v>
      </c>
      <c r="S1861" s="121" t="s">
        <v>3737</v>
      </c>
      <c r="T1861" s="122">
        <v>0.4</v>
      </c>
      <c r="U1861" s="122" t="s">
        <v>468</v>
      </c>
    </row>
    <row r="1862" spans="7:21" s="145" customFormat="1" hidden="1">
      <c r="G1862" s="152"/>
      <c r="N1862" s="114" t="s">
        <v>2767</v>
      </c>
      <c r="O1862" s="118">
        <v>3</v>
      </c>
      <c r="P1862" s="118">
        <v>2.7</v>
      </c>
      <c r="Q1862" s="119">
        <f t="shared" si="29"/>
        <v>0.4</v>
      </c>
      <c r="R1862" s="120" t="s">
        <v>147</v>
      </c>
      <c r="S1862" s="121" t="s">
        <v>4295</v>
      </c>
      <c r="T1862" s="122">
        <v>0.4</v>
      </c>
      <c r="U1862" s="122" t="s">
        <v>468</v>
      </c>
    </row>
    <row r="1863" spans="7:21" s="145" customFormat="1" hidden="1">
      <c r="G1863" s="152"/>
      <c r="N1863" s="114" t="s">
        <v>2768</v>
      </c>
      <c r="O1863" s="118">
        <v>1.6</v>
      </c>
      <c r="P1863" s="118">
        <v>12.9</v>
      </c>
      <c r="Q1863" s="119">
        <f t="shared" si="29"/>
        <v>0.1</v>
      </c>
      <c r="R1863" s="122" t="s">
        <v>343</v>
      </c>
      <c r="S1863" s="121" t="s">
        <v>4496</v>
      </c>
      <c r="T1863" s="122">
        <v>0.1</v>
      </c>
      <c r="U1863" s="122" t="s">
        <v>466</v>
      </c>
    </row>
    <row r="1864" spans="7:21" s="145" customFormat="1" hidden="1">
      <c r="G1864" s="152"/>
      <c r="N1864" s="114" t="s">
        <v>2769</v>
      </c>
      <c r="O1864" s="118">
        <v>1.8</v>
      </c>
      <c r="P1864" s="118">
        <v>12.5</v>
      </c>
      <c r="Q1864" s="119">
        <f t="shared" si="29"/>
        <v>0.1</v>
      </c>
      <c r="R1864" s="122" t="s">
        <v>343</v>
      </c>
      <c r="S1864" s="121" t="s">
        <v>3781</v>
      </c>
      <c r="T1864" s="122">
        <v>0.1</v>
      </c>
      <c r="U1864" s="122" t="s">
        <v>466</v>
      </c>
    </row>
    <row r="1865" spans="7:21" s="145" customFormat="1" hidden="1">
      <c r="G1865" s="152"/>
      <c r="N1865" s="114" t="s">
        <v>2770</v>
      </c>
      <c r="O1865" s="118">
        <v>36.700000000000003</v>
      </c>
      <c r="P1865" s="118">
        <v>0</v>
      </c>
      <c r="Q1865" s="119">
        <f t="shared" si="29"/>
        <v>0.1</v>
      </c>
      <c r="R1865" s="122" t="s">
        <v>670</v>
      </c>
      <c r="S1865" s="121" t="s">
        <v>3733</v>
      </c>
      <c r="T1865" s="122">
        <v>0.1</v>
      </c>
      <c r="U1865" s="122" t="s">
        <v>466</v>
      </c>
    </row>
    <row r="1866" spans="7:21" s="145" customFormat="1" hidden="1">
      <c r="G1866" s="152"/>
      <c r="N1866" s="114" t="s">
        <v>2771</v>
      </c>
      <c r="O1866" s="118">
        <v>22</v>
      </c>
      <c r="P1866" s="118">
        <v>0</v>
      </c>
      <c r="Q1866" s="119">
        <f t="shared" si="29"/>
        <v>0.1</v>
      </c>
      <c r="R1866" s="122" t="s">
        <v>543</v>
      </c>
      <c r="S1866" s="121" t="s">
        <v>4034</v>
      </c>
      <c r="T1866" s="122">
        <v>0.1</v>
      </c>
      <c r="U1866" s="122" t="s">
        <v>466</v>
      </c>
    </row>
    <row r="1867" spans="7:21" s="145" customFormat="1" hidden="1">
      <c r="G1867" s="152"/>
      <c r="N1867" s="114" t="s">
        <v>2772</v>
      </c>
      <c r="O1867" s="118">
        <v>0.8</v>
      </c>
      <c r="P1867" s="118">
        <v>10.7</v>
      </c>
      <c r="Q1867" s="119">
        <f t="shared" si="29"/>
        <v>0.1</v>
      </c>
      <c r="R1867" s="120" t="s">
        <v>30</v>
      </c>
      <c r="S1867" s="121" t="s">
        <v>4552</v>
      </c>
      <c r="T1867" s="122">
        <v>0.1</v>
      </c>
      <c r="U1867" s="122" t="s">
        <v>466</v>
      </c>
    </row>
    <row r="1868" spans="7:21" s="145" customFormat="1" hidden="1">
      <c r="G1868" s="152"/>
      <c r="N1868" s="114" t="s">
        <v>2773</v>
      </c>
      <c r="O1868" s="118">
        <v>2.6</v>
      </c>
      <c r="P1868" s="118">
        <v>5.8</v>
      </c>
      <c r="Q1868" s="119">
        <f t="shared" si="29"/>
        <v>0.39</v>
      </c>
      <c r="R1868" s="122" t="s">
        <v>166</v>
      </c>
      <c r="S1868" s="121" t="s">
        <v>3956</v>
      </c>
      <c r="T1868" s="122">
        <v>0.39</v>
      </c>
      <c r="U1868" s="122" t="s">
        <v>468</v>
      </c>
    </row>
    <row r="1869" spans="7:21" s="145" customFormat="1" hidden="1">
      <c r="G1869" s="152"/>
      <c r="N1869" s="114" t="s">
        <v>2774</v>
      </c>
      <c r="O1869" s="118">
        <v>1.7</v>
      </c>
      <c r="P1869" s="118">
        <v>3.5</v>
      </c>
      <c r="Q1869" s="119">
        <f t="shared" si="29"/>
        <v>0.41</v>
      </c>
      <c r="R1869" s="120" t="s">
        <v>30</v>
      </c>
      <c r="S1869" s="121" t="s">
        <v>3907</v>
      </c>
      <c r="T1869" s="122">
        <v>0.41</v>
      </c>
      <c r="U1869" s="122" t="s">
        <v>1628</v>
      </c>
    </row>
    <row r="1870" spans="7:21" s="145" customFormat="1" hidden="1">
      <c r="G1870" s="152"/>
      <c r="N1870" s="114" t="s">
        <v>2775</v>
      </c>
      <c r="O1870" s="118">
        <v>12.8</v>
      </c>
      <c r="P1870" s="118">
        <v>70</v>
      </c>
      <c r="Q1870" s="119">
        <f t="shared" si="29"/>
        <v>0.5</v>
      </c>
      <c r="R1870" s="122" t="s">
        <v>2776</v>
      </c>
      <c r="S1870" s="121" t="s">
        <v>4058</v>
      </c>
      <c r="T1870" s="122">
        <v>0.5</v>
      </c>
      <c r="U1870" s="122" t="s">
        <v>1626</v>
      </c>
    </row>
    <row r="1871" spans="7:21" s="145" customFormat="1" hidden="1">
      <c r="G1871" s="152"/>
      <c r="N1871" s="114" t="s">
        <v>2675</v>
      </c>
      <c r="O1871" s="118">
        <v>11</v>
      </c>
      <c r="P1871" s="118">
        <v>75.400000000000006</v>
      </c>
      <c r="Q1871" s="119">
        <f t="shared" si="29"/>
        <v>0.17</v>
      </c>
      <c r="R1871" s="122" t="s">
        <v>424</v>
      </c>
      <c r="S1871" s="121" t="s">
        <v>4068</v>
      </c>
      <c r="T1871" s="122">
        <v>0.17</v>
      </c>
      <c r="U1871" s="122" t="s">
        <v>719</v>
      </c>
    </row>
    <row r="1872" spans="7:21" s="145" customFormat="1" hidden="1">
      <c r="G1872" s="152"/>
      <c r="N1872" s="114" t="s">
        <v>2448</v>
      </c>
      <c r="O1872" s="118">
        <v>5.7</v>
      </c>
      <c r="P1872" s="118">
        <v>16.2</v>
      </c>
      <c r="Q1872" s="119">
        <f t="shared" si="29"/>
        <v>0.3</v>
      </c>
      <c r="R1872" s="122" t="s">
        <v>1696</v>
      </c>
      <c r="S1872" s="121" t="s">
        <v>4149</v>
      </c>
      <c r="T1872" s="122">
        <v>0.3</v>
      </c>
      <c r="U1872" s="122" t="s">
        <v>1571</v>
      </c>
    </row>
    <row r="1873" spans="7:21" s="145" customFormat="1" hidden="1">
      <c r="G1873" s="152"/>
      <c r="N1873" s="114" t="s">
        <v>2449</v>
      </c>
      <c r="O1873" s="118">
        <v>6.6</v>
      </c>
      <c r="P1873" s="118">
        <v>20.399999999999999</v>
      </c>
      <c r="Q1873" s="119">
        <f t="shared" si="29"/>
        <v>0.37</v>
      </c>
      <c r="R1873" s="122" t="s">
        <v>1911</v>
      </c>
      <c r="S1873" s="121" t="s">
        <v>4265</v>
      </c>
      <c r="T1873" s="122">
        <v>0.37</v>
      </c>
      <c r="U1873" s="122" t="s">
        <v>1602</v>
      </c>
    </row>
    <row r="1874" spans="7:21" s="145" customFormat="1" hidden="1">
      <c r="G1874" s="152"/>
      <c r="N1874" s="114" t="s">
        <v>2450</v>
      </c>
      <c r="O1874" s="118">
        <v>8.6999999999999993</v>
      </c>
      <c r="P1874" s="118">
        <v>28.1</v>
      </c>
      <c r="Q1874" s="119">
        <f t="shared" si="29"/>
        <v>0.48</v>
      </c>
      <c r="R1874" s="122" t="s">
        <v>2451</v>
      </c>
      <c r="S1874" s="121" t="s">
        <v>4039</v>
      </c>
      <c r="T1874" s="122">
        <v>0.48</v>
      </c>
      <c r="U1874" s="122" t="s">
        <v>799</v>
      </c>
    </row>
    <row r="1875" spans="7:21" s="145" customFormat="1" hidden="1">
      <c r="G1875" s="152"/>
      <c r="N1875" s="114" t="s">
        <v>2452</v>
      </c>
      <c r="O1875" s="118">
        <v>10.5</v>
      </c>
      <c r="P1875" s="118">
        <v>30.2</v>
      </c>
      <c r="Q1875" s="119">
        <f t="shared" si="29"/>
        <v>0.63</v>
      </c>
      <c r="R1875" s="122" t="s">
        <v>2453</v>
      </c>
      <c r="S1875" s="121" t="s">
        <v>3944</v>
      </c>
      <c r="T1875" s="122">
        <v>0.63</v>
      </c>
      <c r="U1875" s="122" t="s">
        <v>841</v>
      </c>
    </row>
    <row r="1876" spans="7:21" s="145" customFormat="1" hidden="1">
      <c r="G1876" s="152"/>
      <c r="N1876" s="114" t="s">
        <v>2565</v>
      </c>
      <c r="O1876" s="118">
        <v>8.6999999999999993</v>
      </c>
      <c r="P1876" s="118">
        <v>28.7</v>
      </c>
      <c r="Q1876" s="119">
        <f t="shared" si="29"/>
        <v>0.39</v>
      </c>
      <c r="R1876" s="122" t="s">
        <v>2270</v>
      </c>
      <c r="S1876" s="121" t="s">
        <v>3946</v>
      </c>
      <c r="T1876" s="122">
        <v>0.39</v>
      </c>
      <c r="U1876" s="122" t="s">
        <v>499</v>
      </c>
    </row>
    <row r="1877" spans="7:21" s="145" customFormat="1" hidden="1">
      <c r="G1877" s="152"/>
      <c r="N1877" s="114" t="s">
        <v>2458</v>
      </c>
      <c r="O1877" s="118">
        <v>10.1</v>
      </c>
      <c r="P1877" s="118">
        <v>31.3</v>
      </c>
      <c r="Q1877" s="119">
        <f t="shared" si="29"/>
        <v>0.36</v>
      </c>
      <c r="R1877" s="122" t="s">
        <v>950</v>
      </c>
      <c r="S1877" s="121" t="s">
        <v>4124</v>
      </c>
      <c r="T1877" s="122">
        <v>0.36</v>
      </c>
      <c r="U1877" s="122" t="s">
        <v>1628</v>
      </c>
    </row>
    <row r="1878" spans="7:21" s="145" customFormat="1" hidden="1">
      <c r="G1878" s="152"/>
      <c r="N1878" s="114" t="s">
        <v>2459</v>
      </c>
      <c r="O1878" s="118">
        <v>8.1</v>
      </c>
      <c r="P1878" s="118">
        <v>27.1</v>
      </c>
      <c r="Q1878" s="119">
        <f t="shared" si="29"/>
        <v>0.55000000000000004</v>
      </c>
      <c r="R1878" s="122" t="s">
        <v>2460</v>
      </c>
      <c r="S1878" s="121" t="s">
        <v>22</v>
      </c>
      <c r="T1878" s="122">
        <v>0.55000000000000004</v>
      </c>
      <c r="U1878" s="122" t="s">
        <v>2803</v>
      </c>
    </row>
    <row r="1879" spans="7:21" s="145" customFormat="1" hidden="1">
      <c r="G1879" s="152"/>
      <c r="N1879" s="114" t="s">
        <v>2352</v>
      </c>
      <c r="O1879" s="118">
        <v>10.6</v>
      </c>
      <c r="P1879" s="118">
        <v>57</v>
      </c>
      <c r="Q1879" s="119">
        <f t="shared" si="29"/>
        <v>0.25</v>
      </c>
      <c r="R1879" s="122" t="s">
        <v>2353</v>
      </c>
      <c r="S1879" s="121" t="s">
        <v>4403</v>
      </c>
      <c r="T1879" s="122">
        <v>0.25</v>
      </c>
      <c r="U1879" s="122" t="s">
        <v>392</v>
      </c>
    </row>
    <row r="1880" spans="7:21" s="145" customFormat="1" hidden="1">
      <c r="G1880" s="152"/>
      <c r="N1880" s="114" t="s">
        <v>2354</v>
      </c>
      <c r="O1880" s="118">
        <v>12.9</v>
      </c>
      <c r="P1880" s="118">
        <v>74.8</v>
      </c>
      <c r="Q1880" s="119">
        <f t="shared" si="29"/>
        <v>0.1</v>
      </c>
      <c r="R1880" s="122" t="s">
        <v>586</v>
      </c>
      <c r="S1880" s="121" t="s">
        <v>4309</v>
      </c>
      <c r="T1880" s="122">
        <v>0.1</v>
      </c>
      <c r="U1880" s="122" t="s">
        <v>719</v>
      </c>
    </row>
    <row r="1881" spans="7:21" s="145" customFormat="1" hidden="1">
      <c r="G1881" s="152"/>
      <c r="N1881" s="114" t="s">
        <v>2466</v>
      </c>
      <c r="O1881" s="118">
        <v>5.8</v>
      </c>
      <c r="P1881" s="118">
        <v>30.6</v>
      </c>
      <c r="Q1881" s="119">
        <f t="shared" si="29"/>
        <v>0.1</v>
      </c>
      <c r="R1881" s="122" t="s">
        <v>1602</v>
      </c>
      <c r="S1881" s="121" t="s">
        <v>4026</v>
      </c>
      <c r="T1881" s="122">
        <v>0.1</v>
      </c>
      <c r="U1881" s="122" t="s">
        <v>719</v>
      </c>
    </row>
    <row r="1882" spans="7:21" s="145" customFormat="1" hidden="1">
      <c r="G1882" s="152"/>
      <c r="N1882" s="114" t="s">
        <v>2576</v>
      </c>
      <c r="O1882" s="118">
        <v>6.6</v>
      </c>
      <c r="P1882" s="118">
        <v>31.8</v>
      </c>
      <c r="Q1882" s="119">
        <f t="shared" si="29"/>
        <v>0.1</v>
      </c>
      <c r="R1882" s="122" t="s">
        <v>1626</v>
      </c>
      <c r="S1882" s="121" t="s">
        <v>3912</v>
      </c>
      <c r="T1882" s="122">
        <v>0.1</v>
      </c>
      <c r="U1882" s="122" t="s">
        <v>719</v>
      </c>
    </row>
    <row r="1883" spans="7:21" s="145" customFormat="1" hidden="1">
      <c r="G1883" s="152"/>
      <c r="N1883" s="114" t="s">
        <v>2577</v>
      </c>
      <c r="O1883" s="118">
        <v>2.2999999999999998</v>
      </c>
      <c r="P1883" s="118">
        <v>14.8</v>
      </c>
      <c r="Q1883" s="119">
        <f t="shared" si="29"/>
        <v>0.2</v>
      </c>
      <c r="R1883" s="122" t="s">
        <v>426</v>
      </c>
      <c r="S1883" s="121" t="s">
        <v>4561</v>
      </c>
      <c r="T1883" s="122">
        <v>0.2</v>
      </c>
      <c r="U1883" s="122" t="s">
        <v>234</v>
      </c>
    </row>
    <row r="1884" spans="7:21" s="145" customFormat="1" hidden="1">
      <c r="G1884" s="152"/>
      <c r="N1884" s="114" t="s">
        <v>2695</v>
      </c>
      <c r="O1884" s="118">
        <v>2.1</v>
      </c>
      <c r="P1884" s="118">
        <v>16.2</v>
      </c>
      <c r="Q1884" s="119">
        <f t="shared" si="29"/>
        <v>0.5</v>
      </c>
      <c r="R1884" s="122" t="s">
        <v>172</v>
      </c>
      <c r="S1884" s="121" t="s">
        <v>4565</v>
      </c>
      <c r="T1884" s="122">
        <v>0.5</v>
      </c>
      <c r="U1884" s="122" t="s">
        <v>343</v>
      </c>
    </row>
    <row r="1885" spans="7:21" s="145" customFormat="1" hidden="1">
      <c r="G1885" s="152"/>
      <c r="N1885" s="114" t="s">
        <v>2903</v>
      </c>
      <c r="O1885" s="118">
        <v>4.8</v>
      </c>
      <c r="P1885" s="118">
        <v>32.9</v>
      </c>
      <c r="Q1885" s="119">
        <f t="shared" si="29"/>
        <v>0.5</v>
      </c>
      <c r="R1885" s="122" t="s">
        <v>176</v>
      </c>
      <c r="S1885" s="121" t="s">
        <v>3735</v>
      </c>
      <c r="T1885" s="122">
        <v>0.5</v>
      </c>
      <c r="U1885" s="122" t="s">
        <v>343</v>
      </c>
    </row>
    <row r="1886" spans="7:21" s="145" customFormat="1" hidden="1">
      <c r="G1886" s="152"/>
      <c r="N1886" s="114" t="s">
        <v>3010</v>
      </c>
      <c r="O1886" s="118">
        <v>5.5</v>
      </c>
      <c r="P1886" s="118">
        <v>37.200000000000003</v>
      </c>
      <c r="Q1886" s="119">
        <f t="shared" si="29"/>
        <v>0.3</v>
      </c>
      <c r="R1886" s="122" t="s">
        <v>841</v>
      </c>
      <c r="S1886" s="121" t="s">
        <v>3969</v>
      </c>
      <c r="T1886" s="122">
        <v>0.3</v>
      </c>
      <c r="U1886" s="122" t="s">
        <v>468</v>
      </c>
    </row>
    <row r="1887" spans="7:21" s="145" customFormat="1" hidden="1">
      <c r="G1887" s="152"/>
      <c r="N1887" s="114" t="s">
        <v>3011</v>
      </c>
      <c r="O1887" s="118">
        <v>11.3</v>
      </c>
      <c r="P1887" s="118">
        <v>75.599999999999994</v>
      </c>
      <c r="Q1887" s="119">
        <f t="shared" si="29"/>
        <v>0.5</v>
      </c>
      <c r="R1887" s="122" t="s">
        <v>424</v>
      </c>
      <c r="S1887" s="121" t="s">
        <v>4471</v>
      </c>
      <c r="T1887" s="122">
        <v>0.5</v>
      </c>
      <c r="U1887" s="122" t="s">
        <v>343</v>
      </c>
    </row>
    <row r="1888" spans="7:21" s="145" customFormat="1" hidden="1">
      <c r="G1888" s="152"/>
      <c r="N1888" s="114" t="s">
        <v>2908</v>
      </c>
      <c r="O1888" s="118">
        <v>4.4000000000000004</v>
      </c>
      <c r="P1888" s="118">
        <v>31.5</v>
      </c>
      <c r="Q1888" s="119">
        <f t="shared" si="29"/>
        <v>0.2</v>
      </c>
      <c r="R1888" s="122" t="s">
        <v>287</v>
      </c>
      <c r="S1888" s="121" t="s">
        <v>3908</v>
      </c>
      <c r="T1888" s="122">
        <v>0.2</v>
      </c>
      <c r="U1888" s="122" t="s">
        <v>234</v>
      </c>
    </row>
    <row r="1889" spans="7:21" s="145" customFormat="1" hidden="1">
      <c r="G1889" s="152"/>
      <c r="N1889" s="114" t="s">
        <v>2801</v>
      </c>
      <c r="O1889" s="118">
        <v>5</v>
      </c>
      <c r="P1889" s="118">
        <v>32.9</v>
      </c>
      <c r="Q1889" s="119">
        <f t="shared" si="29"/>
        <v>0.2</v>
      </c>
      <c r="R1889" s="122" t="s">
        <v>841</v>
      </c>
      <c r="S1889" s="121" t="s">
        <v>4450</v>
      </c>
      <c r="T1889" s="122">
        <v>0.2</v>
      </c>
      <c r="U1889" s="122" t="s">
        <v>234</v>
      </c>
    </row>
    <row r="1890" spans="7:21" s="145" customFormat="1" hidden="1">
      <c r="G1890" s="152"/>
      <c r="N1890" s="114" t="s">
        <v>2802</v>
      </c>
      <c r="O1890" s="118">
        <v>5.2</v>
      </c>
      <c r="P1890" s="118">
        <v>27.5</v>
      </c>
      <c r="Q1890" s="119">
        <f t="shared" si="29"/>
        <v>0.2</v>
      </c>
      <c r="R1890" s="122" t="s">
        <v>2803</v>
      </c>
      <c r="S1890" s="121" t="s">
        <v>3785</v>
      </c>
      <c r="T1890" s="122">
        <v>0.2</v>
      </c>
      <c r="U1890" s="122" t="s">
        <v>234</v>
      </c>
    </row>
    <row r="1891" spans="7:21" s="145" customFormat="1" hidden="1">
      <c r="G1891" s="152"/>
      <c r="N1891" s="114" t="s">
        <v>2804</v>
      </c>
      <c r="O1891" s="118">
        <v>12.6</v>
      </c>
      <c r="P1891" s="118">
        <v>68.3</v>
      </c>
      <c r="Q1891" s="119">
        <f t="shared" si="29"/>
        <v>0.4</v>
      </c>
      <c r="R1891" s="122" t="s">
        <v>468</v>
      </c>
      <c r="S1891" s="121" t="s">
        <v>4292</v>
      </c>
      <c r="T1891" s="122">
        <v>0.4</v>
      </c>
      <c r="U1891" s="122" t="s">
        <v>213</v>
      </c>
    </row>
    <row r="1892" spans="7:21" s="145" customFormat="1" hidden="1">
      <c r="G1892" s="152"/>
      <c r="N1892" s="114" t="s">
        <v>2805</v>
      </c>
      <c r="O1892" s="118">
        <v>7</v>
      </c>
      <c r="P1892" s="118">
        <v>17.2</v>
      </c>
      <c r="Q1892" s="119">
        <f t="shared" si="29"/>
        <v>0.3</v>
      </c>
      <c r="R1892" s="122" t="s">
        <v>2806</v>
      </c>
      <c r="S1892" s="121" t="s">
        <v>4450</v>
      </c>
      <c r="T1892" s="122">
        <v>0.3</v>
      </c>
      <c r="U1892" s="122" t="s">
        <v>468</v>
      </c>
    </row>
    <row r="1893" spans="7:21" s="145" customFormat="1" hidden="1">
      <c r="G1893" s="152"/>
      <c r="N1893" s="114" t="s">
        <v>2706</v>
      </c>
      <c r="O1893" s="118">
        <v>6.3</v>
      </c>
      <c r="P1893" s="118">
        <v>43</v>
      </c>
      <c r="Q1893" s="119">
        <f t="shared" si="29"/>
        <v>0.2</v>
      </c>
      <c r="R1893" s="114"/>
      <c r="S1893" s="121" t="s">
        <v>4505</v>
      </c>
      <c r="T1893" s="122">
        <v>0.2</v>
      </c>
      <c r="U1893" s="122" t="s">
        <v>234</v>
      </c>
    </row>
    <row r="1894" spans="7:21" s="145" customFormat="1" hidden="1">
      <c r="G1894" s="152"/>
      <c r="N1894" s="114" t="s">
        <v>2707</v>
      </c>
      <c r="O1894" s="118">
        <v>6.1</v>
      </c>
      <c r="P1894" s="118">
        <v>28.2</v>
      </c>
      <c r="Q1894" s="119">
        <f t="shared" si="29"/>
        <v>0.34</v>
      </c>
      <c r="R1894" s="122" t="s">
        <v>2708</v>
      </c>
      <c r="S1894" s="121" t="s">
        <v>4506</v>
      </c>
      <c r="T1894" s="122">
        <v>0.34</v>
      </c>
      <c r="U1894" s="122" t="s">
        <v>503</v>
      </c>
    </row>
    <row r="1895" spans="7:21" s="145" customFormat="1" hidden="1">
      <c r="G1895" s="152"/>
      <c r="N1895" s="114" t="s">
        <v>2591</v>
      </c>
      <c r="O1895" s="118">
        <v>4.0999999999999996</v>
      </c>
      <c r="P1895" s="118">
        <v>38</v>
      </c>
      <c r="Q1895" s="119">
        <f t="shared" si="29"/>
        <v>0.34</v>
      </c>
      <c r="R1895" s="122" t="s">
        <v>2592</v>
      </c>
      <c r="S1895" s="121" t="s">
        <v>4255</v>
      </c>
      <c r="T1895" s="122">
        <v>0.34</v>
      </c>
      <c r="U1895" s="122" t="s">
        <v>503</v>
      </c>
    </row>
    <row r="1896" spans="7:21" s="145" customFormat="1" hidden="1">
      <c r="G1896" s="152"/>
      <c r="N1896" s="114" t="s">
        <v>2593</v>
      </c>
      <c r="O1896" s="118">
        <v>3.3</v>
      </c>
      <c r="P1896" s="118">
        <v>41.4</v>
      </c>
      <c r="Q1896" s="119">
        <f t="shared" si="29"/>
        <v>0.16</v>
      </c>
      <c r="R1896" s="122" t="s">
        <v>2712</v>
      </c>
      <c r="S1896" s="121" t="s">
        <v>4318</v>
      </c>
      <c r="T1896" s="122">
        <v>0.16</v>
      </c>
      <c r="U1896" s="122" t="s">
        <v>459</v>
      </c>
    </row>
    <row r="1897" spans="7:21" s="145" customFormat="1" hidden="1">
      <c r="G1897" s="152"/>
      <c r="N1897" s="114" t="s">
        <v>2713</v>
      </c>
      <c r="O1897" s="118">
        <v>4.9000000000000004</v>
      </c>
      <c r="P1897" s="118">
        <v>43.6</v>
      </c>
      <c r="Q1897" s="119">
        <f t="shared" si="29"/>
        <v>0.22</v>
      </c>
      <c r="R1897" s="122" t="s">
        <v>2714</v>
      </c>
      <c r="S1897" s="121" t="s">
        <v>4507</v>
      </c>
      <c r="T1897" s="122">
        <v>0.22</v>
      </c>
      <c r="U1897" s="122" t="s">
        <v>426</v>
      </c>
    </row>
    <row r="1898" spans="7:21" s="145" customFormat="1" hidden="1">
      <c r="G1898" s="152"/>
      <c r="N1898" s="114" t="s">
        <v>2715</v>
      </c>
      <c r="O1898" s="118">
        <v>6.7</v>
      </c>
      <c r="P1898" s="118">
        <v>54.1</v>
      </c>
      <c r="Q1898" s="119">
        <f t="shared" si="29"/>
        <v>0.26</v>
      </c>
      <c r="R1898" s="122" t="s">
        <v>2716</v>
      </c>
      <c r="S1898" s="121" t="s">
        <v>4508</v>
      </c>
      <c r="T1898" s="122">
        <v>0.26</v>
      </c>
      <c r="U1898" s="122" t="s">
        <v>751</v>
      </c>
    </row>
    <row r="1899" spans="7:21" s="145" customFormat="1" hidden="1">
      <c r="G1899" s="152"/>
      <c r="N1899" s="114" t="s">
        <v>2717</v>
      </c>
      <c r="O1899" s="118">
        <v>13.2</v>
      </c>
      <c r="P1899" s="118">
        <v>39.200000000000003</v>
      </c>
      <c r="Q1899" s="119">
        <f t="shared" si="29"/>
        <v>0.32</v>
      </c>
      <c r="R1899" s="122" t="s">
        <v>2822</v>
      </c>
      <c r="S1899" s="121" t="s">
        <v>4509</v>
      </c>
      <c r="T1899" s="122">
        <v>0.32</v>
      </c>
      <c r="U1899" s="122" t="s">
        <v>1309</v>
      </c>
    </row>
    <row r="1900" spans="7:21" s="145" customFormat="1" hidden="1">
      <c r="G1900" s="152"/>
      <c r="N1900" s="114" t="s">
        <v>2823</v>
      </c>
      <c r="O1900" s="118">
        <v>8.4</v>
      </c>
      <c r="P1900" s="118">
        <v>31.1</v>
      </c>
      <c r="Q1900" s="119">
        <f t="shared" si="29"/>
        <v>0.45</v>
      </c>
      <c r="R1900" s="122" t="s">
        <v>2824</v>
      </c>
      <c r="S1900" s="121" t="s">
        <v>4400</v>
      </c>
      <c r="T1900" s="122">
        <v>0.45</v>
      </c>
      <c r="U1900" s="122" t="s">
        <v>364</v>
      </c>
    </row>
    <row r="1901" spans="7:21" s="145" customFormat="1" hidden="1">
      <c r="G1901" s="152"/>
      <c r="N1901" s="114" t="s">
        <v>2825</v>
      </c>
      <c r="O1901" s="118">
        <v>5.5</v>
      </c>
      <c r="P1901" s="118">
        <v>20.2</v>
      </c>
      <c r="Q1901" s="119">
        <f t="shared" si="29"/>
        <v>0.33</v>
      </c>
      <c r="R1901" s="122" t="s">
        <v>2826</v>
      </c>
      <c r="S1901" s="121" t="s">
        <v>3937</v>
      </c>
      <c r="T1901" s="122">
        <v>0.33</v>
      </c>
      <c r="U1901" s="122" t="s">
        <v>1499</v>
      </c>
    </row>
    <row r="1902" spans="7:21" s="145" customFormat="1" hidden="1">
      <c r="G1902" s="152"/>
      <c r="N1902" s="114" t="s">
        <v>2827</v>
      </c>
      <c r="O1902" s="118">
        <v>10</v>
      </c>
      <c r="P1902" s="118">
        <v>77.099999999999994</v>
      </c>
      <c r="Q1902" s="119">
        <f t="shared" si="29"/>
        <v>0.49</v>
      </c>
      <c r="R1902" s="122" t="s">
        <v>751</v>
      </c>
      <c r="S1902" s="121" t="s">
        <v>3968</v>
      </c>
      <c r="T1902" s="122">
        <v>0.49</v>
      </c>
      <c r="U1902" s="122" t="s">
        <v>2803</v>
      </c>
    </row>
    <row r="1903" spans="7:21" s="145" customFormat="1" hidden="1">
      <c r="G1903" s="152"/>
      <c r="N1903" s="114" t="s">
        <v>2828</v>
      </c>
      <c r="O1903" s="118">
        <v>7.6</v>
      </c>
      <c r="P1903" s="118">
        <v>58.9</v>
      </c>
      <c r="Q1903" s="119">
        <f t="shared" si="29"/>
        <v>0.3</v>
      </c>
      <c r="R1903" s="122" t="s">
        <v>454</v>
      </c>
      <c r="S1903" s="121" t="s">
        <v>4452</v>
      </c>
      <c r="T1903" s="122">
        <v>0.3</v>
      </c>
      <c r="U1903" s="122" t="s">
        <v>1309</v>
      </c>
    </row>
    <row r="1904" spans="7:21" s="145" customFormat="1" hidden="1">
      <c r="G1904" s="152"/>
      <c r="N1904" s="114" t="s">
        <v>2728</v>
      </c>
      <c r="O1904" s="118">
        <v>5.7</v>
      </c>
      <c r="P1904" s="118">
        <v>48.3</v>
      </c>
      <c r="Q1904" s="119">
        <f t="shared" si="29"/>
        <v>0.52</v>
      </c>
      <c r="R1904" s="122" t="s">
        <v>2729</v>
      </c>
      <c r="S1904" s="121" t="s">
        <v>4510</v>
      </c>
      <c r="T1904" s="122">
        <v>0.52</v>
      </c>
      <c r="U1904" s="122" t="s">
        <v>2312</v>
      </c>
    </row>
    <row r="1905" spans="7:21" s="145" customFormat="1" hidden="1">
      <c r="G1905" s="152"/>
      <c r="N1905" s="114" t="s">
        <v>2730</v>
      </c>
      <c r="O1905" s="118">
        <v>4.3</v>
      </c>
      <c r="P1905" s="118">
        <v>36.6</v>
      </c>
      <c r="Q1905" s="119">
        <f t="shared" si="29"/>
        <v>0.21</v>
      </c>
      <c r="R1905" s="122" t="s">
        <v>2731</v>
      </c>
      <c r="S1905" s="121" t="s">
        <v>4395</v>
      </c>
      <c r="T1905" s="122">
        <v>0.21</v>
      </c>
      <c r="U1905" s="122" t="s">
        <v>614</v>
      </c>
    </row>
    <row r="1906" spans="7:21" s="145" customFormat="1" hidden="1">
      <c r="G1906" s="152"/>
      <c r="N1906" s="114" t="s">
        <v>2608</v>
      </c>
      <c r="O1906" s="118">
        <v>6.7</v>
      </c>
      <c r="P1906" s="118">
        <v>42.8</v>
      </c>
      <c r="Q1906" s="119">
        <f t="shared" si="29"/>
        <v>0.47</v>
      </c>
      <c r="R1906" s="122" t="s">
        <v>2609</v>
      </c>
      <c r="S1906" s="121" t="s">
        <v>4511</v>
      </c>
      <c r="T1906" s="122">
        <v>0.47</v>
      </c>
      <c r="U1906" s="122" t="s">
        <v>2803</v>
      </c>
    </row>
    <row r="1907" spans="7:21" s="145" customFormat="1" hidden="1">
      <c r="G1907" s="152"/>
      <c r="N1907" s="114" t="s">
        <v>2497</v>
      </c>
      <c r="O1907" s="118">
        <v>5.3</v>
      </c>
      <c r="P1907" s="118">
        <v>33.700000000000003</v>
      </c>
      <c r="Q1907" s="119">
        <f t="shared" si="29"/>
        <v>0.31</v>
      </c>
      <c r="R1907" s="122" t="s">
        <v>2498</v>
      </c>
      <c r="S1907" s="121" t="s">
        <v>3834</v>
      </c>
      <c r="T1907" s="122">
        <v>0.31</v>
      </c>
      <c r="U1907" s="122" t="s">
        <v>454</v>
      </c>
    </row>
    <row r="1908" spans="7:21" s="145" customFormat="1" hidden="1">
      <c r="G1908" s="152"/>
      <c r="N1908" s="114" t="s">
        <v>2499</v>
      </c>
      <c r="O1908" s="118">
        <v>6.6</v>
      </c>
      <c r="P1908" s="118">
        <v>57.1</v>
      </c>
      <c r="Q1908" s="119">
        <f t="shared" si="29"/>
        <v>0.28999999999999998</v>
      </c>
      <c r="R1908" s="122" t="s">
        <v>2500</v>
      </c>
      <c r="S1908" s="121" t="s">
        <v>4378</v>
      </c>
      <c r="T1908" s="122">
        <v>0.28999999999999998</v>
      </c>
      <c r="U1908" s="122" t="s">
        <v>499</v>
      </c>
    </row>
    <row r="1909" spans="7:21" s="145" customFormat="1" hidden="1">
      <c r="G1909" s="152"/>
      <c r="N1909" s="114" t="s">
        <v>2501</v>
      </c>
      <c r="O1909" s="118">
        <v>6.9</v>
      </c>
      <c r="P1909" s="118">
        <v>47.5</v>
      </c>
      <c r="Q1909" s="119">
        <f t="shared" si="29"/>
        <v>0.28000000000000003</v>
      </c>
      <c r="R1909" s="122" t="s">
        <v>2502</v>
      </c>
      <c r="S1909" s="121" t="s">
        <v>4049</v>
      </c>
      <c r="T1909" s="122">
        <v>0.28000000000000003</v>
      </c>
      <c r="U1909" s="122" t="s">
        <v>499</v>
      </c>
    </row>
    <row r="1910" spans="7:21" s="145" customFormat="1" hidden="1">
      <c r="G1910" s="152"/>
      <c r="N1910" s="114" t="s">
        <v>2503</v>
      </c>
      <c r="O1910" s="118">
        <v>5.7</v>
      </c>
      <c r="P1910" s="118">
        <v>39.4</v>
      </c>
      <c r="Q1910" s="119">
        <f t="shared" si="29"/>
        <v>0.3</v>
      </c>
      <c r="R1910" s="122" t="s">
        <v>1065</v>
      </c>
      <c r="S1910" s="121" t="s">
        <v>4501</v>
      </c>
      <c r="T1910" s="122">
        <v>0.3</v>
      </c>
      <c r="U1910" s="122" t="s">
        <v>772</v>
      </c>
    </row>
    <row r="1911" spans="7:21" s="145" customFormat="1" hidden="1">
      <c r="G1911" s="152"/>
      <c r="N1911" s="114" t="s">
        <v>2504</v>
      </c>
      <c r="O1911" s="118">
        <v>5.7</v>
      </c>
      <c r="P1911" s="118">
        <v>48.8</v>
      </c>
      <c r="Q1911" s="119">
        <f t="shared" si="29"/>
        <v>0.24</v>
      </c>
      <c r="R1911" s="122" t="s">
        <v>2505</v>
      </c>
      <c r="S1911" s="121" t="s">
        <v>4317</v>
      </c>
      <c r="T1911" s="122">
        <v>0.24</v>
      </c>
      <c r="U1911" s="122" t="s">
        <v>1628</v>
      </c>
    </row>
    <row r="1912" spans="7:21" s="145" customFormat="1" hidden="1">
      <c r="G1912" s="152"/>
      <c r="N1912" s="114" t="s">
        <v>2618</v>
      </c>
      <c r="O1912" s="118">
        <v>8.3000000000000007</v>
      </c>
      <c r="P1912" s="118">
        <v>48.9</v>
      </c>
      <c r="Q1912" s="119">
        <f t="shared" si="29"/>
        <v>0.44</v>
      </c>
      <c r="R1912" s="122" t="s">
        <v>2619</v>
      </c>
      <c r="S1912" s="121" t="s">
        <v>3998</v>
      </c>
      <c r="T1912" s="122">
        <v>0.44</v>
      </c>
      <c r="U1912" s="122" t="s">
        <v>2803</v>
      </c>
    </row>
    <row r="1913" spans="7:21" s="145" customFormat="1" hidden="1">
      <c r="G1913" s="152"/>
      <c r="N1913" s="114" t="s">
        <v>2620</v>
      </c>
      <c r="O1913" s="118">
        <v>7.2</v>
      </c>
      <c r="P1913" s="118">
        <v>42.3</v>
      </c>
      <c r="Q1913" s="119">
        <f t="shared" si="29"/>
        <v>0.2</v>
      </c>
      <c r="R1913" s="122" t="s">
        <v>2508</v>
      </c>
      <c r="S1913" s="121" t="s">
        <v>4454</v>
      </c>
      <c r="T1913" s="122">
        <v>0.2</v>
      </c>
      <c r="U1913" s="122" t="s">
        <v>468</v>
      </c>
    </row>
    <row r="1914" spans="7:21" s="145" customFormat="1" hidden="1">
      <c r="G1914" s="152"/>
      <c r="N1914" s="114" t="s">
        <v>2509</v>
      </c>
      <c r="O1914" s="118">
        <v>4.2</v>
      </c>
      <c r="P1914" s="118">
        <v>30</v>
      </c>
      <c r="Q1914" s="119">
        <f t="shared" si="29"/>
        <v>0.2</v>
      </c>
      <c r="R1914" s="122" t="s">
        <v>2089</v>
      </c>
      <c r="S1914" s="121" t="s">
        <v>4336</v>
      </c>
      <c r="T1914" s="120">
        <v>0.2</v>
      </c>
      <c r="U1914" s="120" t="s">
        <v>468</v>
      </c>
    </row>
    <row r="1915" spans="7:21" s="145" customFormat="1" hidden="1">
      <c r="G1915" s="152"/>
      <c r="N1915" s="114" t="s">
        <v>2510</v>
      </c>
      <c r="O1915" s="118">
        <v>4.9000000000000004</v>
      </c>
      <c r="P1915" s="118">
        <v>30.7</v>
      </c>
      <c r="Q1915" s="119">
        <f t="shared" si="29"/>
        <v>0.2</v>
      </c>
      <c r="R1915" s="122" t="s">
        <v>46</v>
      </c>
      <c r="S1915" s="121" t="s">
        <v>4040</v>
      </c>
      <c r="T1915" s="122">
        <v>0.2</v>
      </c>
      <c r="U1915" s="122" t="s">
        <v>468</v>
      </c>
    </row>
    <row r="1916" spans="7:21" s="145" customFormat="1" hidden="1">
      <c r="G1916" s="152"/>
      <c r="N1916" s="114" t="s">
        <v>2511</v>
      </c>
      <c r="O1916" s="118">
        <v>12.6</v>
      </c>
      <c r="P1916" s="118">
        <v>1.2</v>
      </c>
      <c r="Q1916" s="119">
        <f t="shared" si="29"/>
        <v>0.2</v>
      </c>
      <c r="R1916" s="122" t="s">
        <v>961</v>
      </c>
      <c r="S1916" s="121" t="s">
        <v>4064</v>
      </c>
      <c r="T1916" s="122">
        <v>0.2</v>
      </c>
      <c r="U1916" s="122" t="s">
        <v>468</v>
      </c>
    </row>
    <row r="1917" spans="7:21" s="145" customFormat="1" hidden="1">
      <c r="G1917" s="152"/>
      <c r="N1917" s="114" t="s">
        <v>2512</v>
      </c>
      <c r="O1917" s="118">
        <v>18</v>
      </c>
      <c r="P1917" s="118">
        <v>3</v>
      </c>
      <c r="Q1917" s="119">
        <f t="shared" si="29"/>
        <v>0.2</v>
      </c>
      <c r="R1917" s="122" t="s">
        <v>371</v>
      </c>
      <c r="S1917" s="121" t="s">
        <v>4546</v>
      </c>
      <c r="T1917" s="122">
        <v>0.2</v>
      </c>
      <c r="U1917" s="122" t="s">
        <v>468</v>
      </c>
    </row>
    <row r="1918" spans="7:21" s="145" customFormat="1" hidden="1">
      <c r="G1918" s="152"/>
      <c r="N1918" s="114" t="s">
        <v>2513</v>
      </c>
      <c r="O1918" s="118">
        <v>16.2</v>
      </c>
      <c r="P1918" s="118">
        <v>1.5</v>
      </c>
      <c r="Q1918" s="119">
        <f t="shared" si="29"/>
        <v>0.1</v>
      </c>
      <c r="R1918" s="122" t="s">
        <v>422</v>
      </c>
      <c r="S1918" s="121" t="s">
        <v>4388</v>
      </c>
      <c r="T1918" s="122">
        <v>0.1</v>
      </c>
      <c r="U1918" s="122" t="s">
        <v>234</v>
      </c>
    </row>
    <row r="1919" spans="7:21" s="145" customFormat="1" hidden="1">
      <c r="G1919" s="152"/>
      <c r="N1919" s="114" t="s">
        <v>2514</v>
      </c>
      <c r="O1919" s="118">
        <v>4</v>
      </c>
      <c r="P1919" s="118">
        <v>2.6</v>
      </c>
      <c r="Q1919" s="119">
        <f t="shared" si="29"/>
        <v>0.1</v>
      </c>
      <c r="R1919" s="122" t="s">
        <v>213</v>
      </c>
      <c r="S1919" s="121" t="s">
        <v>4328</v>
      </c>
      <c r="T1919" s="122">
        <v>0.1</v>
      </c>
      <c r="U1919" s="122" t="s">
        <v>234</v>
      </c>
    </row>
    <row r="1920" spans="7:21" s="145" customFormat="1" hidden="1">
      <c r="G1920" s="152"/>
      <c r="N1920" s="114" t="s">
        <v>2409</v>
      </c>
      <c r="O1920" s="118">
        <v>3.8</v>
      </c>
      <c r="P1920" s="118">
        <v>47.4</v>
      </c>
      <c r="Q1920" s="119">
        <f t="shared" si="29"/>
        <v>0.1</v>
      </c>
      <c r="R1920" s="122" t="s">
        <v>2410</v>
      </c>
      <c r="S1920" s="121" t="s">
        <v>3909</v>
      </c>
      <c r="T1920" s="122">
        <v>0.1</v>
      </c>
      <c r="U1920" s="122" t="s">
        <v>234</v>
      </c>
    </row>
    <row r="1921" spans="7:21" s="145" customFormat="1" hidden="1">
      <c r="G1921" s="152"/>
      <c r="N1921" s="114" t="s">
        <v>2411</v>
      </c>
      <c r="O1921" s="118">
        <v>2.7</v>
      </c>
      <c r="P1921" s="118">
        <v>42.2</v>
      </c>
      <c r="Q1921" s="119">
        <f t="shared" si="29"/>
        <v>0.1</v>
      </c>
      <c r="R1921" s="122" t="s">
        <v>1040</v>
      </c>
      <c r="S1921" s="121" t="s">
        <v>3950</v>
      </c>
      <c r="T1921" s="122">
        <v>0.1</v>
      </c>
      <c r="U1921" s="122" t="s">
        <v>234</v>
      </c>
    </row>
    <row r="1922" spans="7:21" s="145" customFormat="1" hidden="1">
      <c r="G1922" s="152"/>
      <c r="N1922" s="114" t="s">
        <v>2412</v>
      </c>
      <c r="O1922" s="118">
        <v>1.7</v>
      </c>
      <c r="P1922" s="118">
        <v>18.100000000000001</v>
      </c>
      <c r="Q1922" s="119">
        <f t="shared" si="29"/>
        <v>0.1</v>
      </c>
      <c r="R1922" s="122" t="s">
        <v>2413</v>
      </c>
      <c r="S1922" s="121" t="s">
        <v>4467</v>
      </c>
      <c r="T1922" s="122">
        <v>0.1</v>
      </c>
      <c r="U1922" s="122" t="s">
        <v>234</v>
      </c>
    </row>
    <row r="1923" spans="7:21" s="145" customFormat="1" hidden="1">
      <c r="G1923" s="152"/>
      <c r="N1923" s="114" t="s">
        <v>2519</v>
      </c>
      <c r="O1923" s="118">
        <v>0.6</v>
      </c>
      <c r="P1923" s="118">
        <v>9.6999999999999993</v>
      </c>
      <c r="Q1923" s="119">
        <f t="shared" si="29"/>
        <v>0.3</v>
      </c>
      <c r="R1923" s="120" t="s">
        <v>30</v>
      </c>
      <c r="S1923" s="121" t="s">
        <v>4328</v>
      </c>
      <c r="T1923" s="122">
        <v>0.3</v>
      </c>
      <c r="U1923" s="122" t="s">
        <v>213</v>
      </c>
    </row>
    <row r="1924" spans="7:21" s="145" customFormat="1" hidden="1">
      <c r="G1924" s="152"/>
      <c r="N1924" s="114" t="s">
        <v>2520</v>
      </c>
      <c r="O1924" s="118">
        <v>0.5</v>
      </c>
      <c r="P1924" s="118">
        <v>14</v>
      </c>
      <c r="Q1924" s="119">
        <f t="shared" ref="Q1924:Q1987" si="30">SUM(T1924:U1924)</f>
        <v>0.1</v>
      </c>
      <c r="R1924" s="120" t="s">
        <v>30</v>
      </c>
      <c r="S1924" s="121" t="s">
        <v>4463</v>
      </c>
      <c r="T1924" s="122">
        <v>0.1</v>
      </c>
      <c r="U1924" s="122" t="s">
        <v>234</v>
      </c>
    </row>
    <row r="1925" spans="7:21" s="145" customFormat="1" hidden="1">
      <c r="G1925" s="152"/>
      <c r="N1925" s="114" t="s">
        <v>2633</v>
      </c>
      <c r="O1925" s="118">
        <v>0.9</v>
      </c>
      <c r="P1925" s="118">
        <v>6.8</v>
      </c>
      <c r="Q1925" s="119">
        <f t="shared" si="30"/>
        <v>0.1</v>
      </c>
      <c r="R1925" s="120" t="s">
        <v>30</v>
      </c>
      <c r="S1925" s="121" t="s">
        <v>3951</v>
      </c>
      <c r="T1925" s="122">
        <v>0.1</v>
      </c>
      <c r="U1925" s="122" t="s">
        <v>234</v>
      </c>
    </row>
    <row r="1926" spans="7:21" s="145" customFormat="1" hidden="1">
      <c r="G1926" s="152"/>
      <c r="N1926" s="114" t="s">
        <v>2634</v>
      </c>
      <c r="O1926" s="118">
        <v>1</v>
      </c>
      <c r="P1926" s="118">
        <v>7.6</v>
      </c>
      <c r="Q1926" s="119">
        <f t="shared" si="30"/>
        <v>0.1</v>
      </c>
      <c r="R1926" s="120" t="s">
        <v>30</v>
      </c>
      <c r="S1926" s="121" t="s">
        <v>3952</v>
      </c>
      <c r="T1926" s="122">
        <v>0.1</v>
      </c>
      <c r="U1926" s="122" t="s">
        <v>234</v>
      </c>
    </row>
    <row r="1927" spans="7:21" s="145" customFormat="1" hidden="1">
      <c r="G1927" s="152"/>
      <c r="N1927" s="114" t="s">
        <v>2750</v>
      </c>
      <c r="O1927" s="118">
        <v>8.6</v>
      </c>
      <c r="P1927" s="118">
        <v>73.8</v>
      </c>
      <c r="Q1927" s="119">
        <f t="shared" si="30"/>
        <v>0.1</v>
      </c>
      <c r="R1927" s="122" t="s">
        <v>277</v>
      </c>
      <c r="S1927" s="121" t="s">
        <v>4512</v>
      </c>
      <c r="T1927" s="122">
        <v>0.1</v>
      </c>
      <c r="U1927" s="122" t="s">
        <v>234</v>
      </c>
    </row>
    <row r="1928" spans="7:21" s="145" customFormat="1" hidden="1">
      <c r="G1928" s="152"/>
      <c r="N1928" s="114" t="s">
        <v>2751</v>
      </c>
      <c r="O1928" s="118">
        <v>22.8</v>
      </c>
      <c r="P1928" s="118">
        <v>13.1</v>
      </c>
      <c r="Q1928" s="119">
        <f t="shared" si="30"/>
        <v>0.3</v>
      </c>
      <c r="R1928" s="122" t="s">
        <v>2851</v>
      </c>
      <c r="S1928" s="121" t="s">
        <v>4518</v>
      </c>
      <c r="T1928" s="122">
        <v>0.3</v>
      </c>
      <c r="U1928" s="122" t="s">
        <v>213</v>
      </c>
    </row>
    <row r="1929" spans="7:21" s="145" customFormat="1" hidden="1">
      <c r="G1929" s="152"/>
      <c r="N1929" s="114" t="s">
        <v>2954</v>
      </c>
      <c r="O1929" s="118">
        <v>15.4</v>
      </c>
      <c r="P1929" s="118">
        <v>37.5</v>
      </c>
      <c r="Q1929" s="119">
        <f t="shared" si="30"/>
        <v>0.1</v>
      </c>
      <c r="R1929" s="122" t="s">
        <v>604</v>
      </c>
      <c r="S1929" s="121" t="s">
        <v>4465</v>
      </c>
      <c r="T1929" s="120">
        <v>0.1</v>
      </c>
      <c r="U1929" s="120" t="s">
        <v>234</v>
      </c>
    </row>
    <row r="1930" spans="7:21" s="145" customFormat="1" hidden="1">
      <c r="G1930" s="152"/>
      <c r="N1930" s="114" t="s">
        <v>2955</v>
      </c>
      <c r="O1930" s="118">
        <v>25.7</v>
      </c>
      <c r="P1930" s="118">
        <v>10.3</v>
      </c>
      <c r="Q1930" s="119">
        <f t="shared" si="30"/>
        <v>0.1</v>
      </c>
      <c r="R1930" s="122" t="s">
        <v>196</v>
      </c>
      <c r="S1930" s="121" t="s">
        <v>4519</v>
      </c>
      <c r="T1930" s="122">
        <v>0.1</v>
      </c>
      <c r="U1930" s="122" t="s">
        <v>234</v>
      </c>
    </row>
    <row r="1931" spans="7:21" s="145" customFormat="1" hidden="1">
      <c r="G1931" s="152"/>
      <c r="N1931" s="114" t="s">
        <v>3055</v>
      </c>
      <c r="O1931" s="118">
        <v>25.8</v>
      </c>
      <c r="P1931" s="118">
        <v>12.5</v>
      </c>
      <c r="Q1931" s="119">
        <f t="shared" si="30"/>
        <v>0.13</v>
      </c>
      <c r="R1931" s="122" t="s">
        <v>3056</v>
      </c>
      <c r="S1931" s="121" t="s">
        <v>4182</v>
      </c>
      <c r="T1931" s="122">
        <v>0.13</v>
      </c>
      <c r="U1931" s="122" t="s">
        <v>426</v>
      </c>
    </row>
    <row r="1932" spans="7:21" s="145" customFormat="1" hidden="1">
      <c r="G1932" s="152"/>
      <c r="N1932" s="114" t="s">
        <v>3057</v>
      </c>
      <c r="O1932" s="118">
        <v>17.7</v>
      </c>
      <c r="P1932" s="118">
        <v>8.6</v>
      </c>
      <c r="Q1932" s="119">
        <f t="shared" si="30"/>
        <v>0.17</v>
      </c>
      <c r="R1932" s="122" t="s">
        <v>3058</v>
      </c>
      <c r="S1932" s="121" t="s">
        <v>3832</v>
      </c>
      <c r="T1932" s="122">
        <v>0.17</v>
      </c>
      <c r="U1932" s="122" t="s">
        <v>751</v>
      </c>
    </row>
    <row r="1933" spans="7:21" s="145" customFormat="1" hidden="1">
      <c r="G1933" s="152"/>
      <c r="N1933" s="114" t="s">
        <v>2854</v>
      </c>
      <c r="O1933" s="118">
        <v>12.4</v>
      </c>
      <c r="P1933" s="118">
        <v>44.4</v>
      </c>
      <c r="Q1933" s="119">
        <f t="shared" si="30"/>
        <v>0.26</v>
      </c>
      <c r="R1933" s="120" t="s">
        <v>147</v>
      </c>
      <c r="S1933" s="121" t="s">
        <v>3848</v>
      </c>
      <c r="T1933" s="122">
        <v>0.26</v>
      </c>
      <c r="U1933" s="122" t="s">
        <v>454</v>
      </c>
    </row>
    <row r="1934" spans="7:21" s="145" customFormat="1" hidden="1">
      <c r="G1934" s="152"/>
      <c r="N1934" s="114" t="s">
        <v>2855</v>
      </c>
      <c r="O1934" s="118">
        <v>24.7</v>
      </c>
      <c r="P1934" s="118">
        <v>7.1</v>
      </c>
      <c r="Q1934" s="119">
        <f t="shared" si="30"/>
        <v>0.28999999999999998</v>
      </c>
      <c r="R1934" s="122" t="s">
        <v>961</v>
      </c>
      <c r="S1934" s="121" t="s">
        <v>4520</v>
      </c>
      <c r="T1934" s="122">
        <v>0.28999999999999998</v>
      </c>
      <c r="U1934" s="122" t="s">
        <v>799</v>
      </c>
    </row>
    <row r="1935" spans="7:21" s="145" customFormat="1" hidden="1">
      <c r="G1935" s="152"/>
      <c r="N1935" s="114" t="s">
        <v>2856</v>
      </c>
      <c r="O1935" s="118">
        <v>0.3</v>
      </c>
      <c r="P1935" s="118">
        <v>9.1999999999999993</v>
      </c>
      <c r="Q1935" s="119">
        <f t="shared" si="30"/>
        <v>0.17</v>
      </c>
      <c r="R1935" s="122" t="s">
        <v>2857</v>
      </c>
      <c r="S1935" s="121" t="s">
        <v>4548</v>
      </c>
      <c r="T1935" s="122">
        <v>0.17</v>
      </c>
      <c r="U1935" s="122" t="s">
        <v>628</v>
      </c>
    </row>
    <row r="1936" spans="7:21" s="145" customFormat="1" hidden="1">
      <c r="G1936" s="152"/>
      <c r="N1936" s="114" t="s">
        <v>2758</v>
      </c>
      <c r="O1936" s="118">
        <v>0.3</v>
      </c>
      <c r="P1936" s="118">
        <v>11.3</v>
      </c>
      <c r="Q1936" s="119">
        <f t="shared" si="30"/>
        <v>0.09</v>
      </c>
      <c r="R1936" s="120" t="s">
        <v>2857</v>
      </c>
      <c r="S1936" s="121" t="s">
        <v>4333</v>
      </c>
      <c r="T1936" s="120">
        <v>0.09</v>
      </c>
      <c r="U1936" s="120" t="s">
        <v>426</v>
      </c>
    </row>
    <row r="1937" spans="7:21" s="145" customFormat="1" hidden="1">
      <c r="G1937" s="152"/>
      <c r="N1937" s="114" t="s">
        <v>2759</v>
      </c>
      <c r="O1937" s="118">
        <v>0.2</v>
      </c>
      <c r="P1937" s="118">
        <v>18.8</v>
      </c>
      <c r="Q1937" s="119">
        <f t="shared" si="30"/>
        <v>0.24</v>
      </c>
      <c r="R1937" s="120" t="s">
        <v>2857</v>
      </c>
      <c r="S1937" s="121" t="s">
        <v>4565</v>
      </c>
      <c r="T1937" s="122">
        <v>0.24</v>
      </c>
      <c r="U1937" s="122" t="s">
        <v>772</v>
      </c>
    </row>
    <row r="1938" spans="7:21" s="145" customFormat="1" hidden="1">
      <c r="G1938" s="152"/>
      <c r="N1938" s="114" t="s">
        <v>2760</v>
      </c>
      <c r="O1938" s="118">
        <v>0.3</v>
      </c>
      <c r="P1938" s="118">
        <v>9.8000000000000007</v>
      </c>
      <c r="Q1938" s="119">
        <f t="shared" si="30"/>
        <v>0.28999999999999998</v>
      </c>
      <c r="R1938" s="122" t="s">
        <v>2857</v>
      </c>
      <c r="S1938" s="121" t="s">
        <v>4302</v>
      </c>
      <c r="T1938" s="122">
        <v>0.28999999999999998</v>
      </c>
      <c r="U1938" s="122" t="s">
        <v>444</v>
      </c>
    </row>
    <row r="1939" spans="7:21" s="145" customFormat="1" hidden="1">
      <c r="G1939" s="152"/>
      <c r="N1939" s="114" t="s">
        <v>2644</v>
      </c>
      <c r="O1939" s="118">
        <v>0.3</v>
      </c>
      <c r="P1939" s="118">
        <v>8.5</v>
      </c>
      <c r="Q1939" s="119">
        <f t="shared" si="30"/>
        <v>0.27</v>
      </c>
      <c r="R1939" s="120" t="s">
        <v>30</v>
      </c>
      <c r="S1939" s="121" t="s">
        <v>3952</v>
      </c>
      <c r="T1939" s="122">
        <v>0.27</v>
      </c>
      <c r="U1939" s="122" t="s">
        <v>799</v>
      </c>
    </row>
    <row r="1940" spans="7:21" s="145" customFormat="1" hidden="1">
      <c r="G1940" s="152"/>
      <c r="N1940" s="114" t="s">
        <v>2645</v>
      </c>
      <c r="O1940" s="118">
        <v>1.6</v>
      </c>
      <c r="P1940" s="118">
        <v>52.4</v>
      </c>
      <c r="Q1940" s="119">
        <f t="shared" si="30"/>
        <v>0.52</v>
      </c>
      <c r="R1940" s="120" t="s">
        <v>147</v>
      </c>
      <c r="S1940" s="121" t="s">
        <v>3913</v>
      </c>
      <c r="T1940" s="122">
        <v>0.52</v>
      </c>
      <c r="U1940" s="122" t="s">
        <v>575</v>
      </c>
    </row>
    <row r="1941" spans="7:21" s="145" customFormat="1" hidden="1">
      <c r="G1941" s="152"/>
      <c r="N1941" s="114" t="s">
        <v>2646</v>
      </c>
      <c r="O1941" s="118">
        <v>0.3</v>
      </c>
      <c r="P1941" s="118">
        <v>7.1</v>
      </c>
      <c r="Q1941" s="119">
        <f t="shared" si="30"/>
        <v>0.26</v>
      </c>
      <c r="R1941" s="120" t="s">
        <v>30</v>
      </c>
      <c r="S1941" s="121" t="s">
        <v>4563</v>
      </c>
      <c r="T1941" s="122">
        <v>0.26</v>
      </c>
      <c r="U1941" s="122" t="s">
        <v>799</v>
      </c>
    </row>
    <row r="1942" spans="7:21" s="145" customFormat="1" hidden="1">
      <c r="G1942" s="152"/>
      <c r="N1942" s="114" t="s">
        <v>2764</v>
      </c>
      <c r="O1942" s="118">
        <v>0.3</v>
      </c>
      <c r="P1942" s="118">
        <v>6.3</v>
      </c>
      <c r="Q1942" s="119">
        <f t="shared" si="30"/>
        <v>0.47</v>
      </c>
      <c r="R1942" s="120" t="s">
        <v>30</v>
      </c>
      <c r="S1942" s="121" t="s">
        <v>3778</v>
      </c>
      <c r="T1942" s="122">
        <v>0.47</v>
      </c>
      <c r="U1942" s="122" t="s">
        <v>176</v>
      </c>
    </row>
    <row r="1943" spans="7:21" s="145" customFormat="1" hidden="1">
      <c r="G1943" s="152"/>
      <c r="N1943" s="114" t="s">
        <v>2765</v>
      </c>
      <c r="O1943" s="118">
        <v>0.3</v>
      </c>
      <c r="P1943" s="118">
        <v>10.9</v>
      </c>
      <c r="Q1943" s="119">
        <f t="shared" si="30"/>
        <v>0.4</v>
      </c>
      <c r="R1943" s="120" t="s">
        <v>2857</v>
      </c>
      <c r="S1943" s="121" t="s">
        <v>4558</v>
      </c>
      <c r="T1943" s="122">
        <v>0.4</v>
      </c>
      <c r="U1943" s="122" t="s">
        <v>2312</v>
      </c>
    </row>
    <row r="1944" spans="7:21" s="145" customFormat="1" hidden="1">
      <c r="G1944" s="152"/>
      <c r="N1944" s="114" t="s">
        <v>2766</v>
      </c>
      <c r="O1944" s="118">
        <v>0.2</v>
      </c>
      <c r="P1944" s="118">
        <v>7.9</v>
      </c>
      <c r="Q1944" s="119">
        <f t="shared" si="30"/>
        <v>0.52</v>
      </c>
      <c r="R1944" s="120" t="s">
        <v>2857</v>
      </c>
      <c r="S1944" s="121" t="s">
        <v>4562</v>
      </c>
      <c r="T1944" s="122">
        <v>0.52</v>
      </c>
      <c r="U1944" s="122" t="s">
        <v>2857</v>
      </c>
    </row>
    <row r="1945" spans="7:21" s="145" customFormat="1" hidden="1">
      <c r="G1945" s="152"/>
      <c r="N1945" s="114" t="s">
        <v>2870</v>
      </c>
      <c r="O1945" s="118">
        <v>6.7</v>
      </c>
      <c r="P1945" s="118">
        <v>10</v>
      </c>
      <c r="Q1945" s="119">
        <f t="shared" si="30"/>
        <v>0.21</v>
      </c>
      <c r="R1945" s="122" t="s">
        <v>213</v>
      </c>
      <c r="S1945" s="121" t="s">
        <v>4549</v>
      </c>
      <c r="T1945" s="122">
        <v>0.21</v>
      </c>
      <c r="U1945" s="122" t="s">
        <v>772</v>
      </c>
    </row>
    <row r="1946" spans="7:21" s="145" customFormat="1" hidden="1">
      <c r="G1946" s="152"/>
      <c r="N1946" s="114" t="s">
        <v>2871</v>
      </c>
      <c r="O1946" s="118">
        <v>5.3</v>
      </c>
      <c r="P1946" s="118">
        <v>8</v>
      </c>
      <c r="Q1946" s="119">
        <f t="shared" si="30"/>
        <v>0.26</v>
      </c>
      <c r="R1946" s="122" t="s">
        <v>343</v>
      </c>
      <c r="S1946" s="121" t="s">
        <v>3890</v>
      </c>
      <c r="T1946" s="122">
        <v>0.26</v>
      </c>
      <c r="U1946" s="122" t="s">
        <v>690</v>
      </c>
    </row>
    <row r="1947" spans="7:21" s="145" customFormat="1" hidden="1">
      <c r="G1947" s="152"/>
      <c r="N1947" s="114" t="s">
        <v>2872</v>
      </c>
      <c r="O1947" s="118">
        <v>6.9</v>
      </c>
      <c r="P1947" s="118">
        <v>19.899999999999999</v>
      </c>
      <c r="Q1947" s="119">
        <f t="shared" si="30"/>
        <v>0.17</v>
      </c>
      <c r="R1947" s="122" t="s">
        <v>213</v>
      </c>
      <c r="S1947" s="121" t="s">
        <v>4024</v>
      </c>
      <c r="T1947" s="122">
        <v>0.17</v>
      </c>
      <c r="U1947" s="122" t="s">
        <v>499</v>
      </c>
    </row>
    <row r="1948" spans="7:21" s="145" customFormat="1" hidden="1">
      <c r="G1948" s="152"/>
      <c r="N1948" s="114" t="s">
        <v>2873</v>
      </c>
      <c r="O1948" s="118">
        <v>21.6</v>
      </c>
      <c r="P1948" s="118">
        <v>52</v>
      </c>
      <c r="Q1948" s="119">
        <f t="shared" si="30"/>
        <v>0.43</v>
      </c>
      <c r="R1948" s="122" t="s">
        <v>468</v>
      </c>
      <c r="S1948" s="121" t="s">
        <v>4319</v>
      </c>
      <c r="T1948" s="122">
        <v>0.43</v>
      </c>
      <c r="U1948" s="122" t="s">
        <v>476</v>
      </c>
    </row>
    <row r="1949" spans="7:21" s="145" customFormat="1" hidden="1">
      <c r="G1949" s="152"/>
      <c r="N1949" s="114" t="s">
        <v>2874</v>
      </c>
      <c r="O1949" s="118">
        <v>5.5</v>
      </c>
      <c r="P1949" s="118">
        <v>11.2</v>
      </c>
      <c r="Q1949" s="119">
        <f t="shared" si="30"/>
        <v>0.2</v>
      </c>
      <c r="R1949" s="122" t="s">
        <v>647</v>
      </c>
      <c r="S1949" s="121" t="s">
        <v>4301</v>
      </c>
      <c r="T1949" s="122">
        <v>0.2</v>
      </c>
      <c r="U1949" s="122" t="s">
        <v>213</v>
      </c>
    </row>
    <row r="1950" spans="7:21" s="145" customFormat="1" hidden="1">
      <c r="G1950" s="152"/>
      <c r="N1950" s="114" t="s">
        <v>2777</v>
      </c>
      <c r="O1950" s="118">
        <v>5.7</v>
      </c>
      <c r="P1950" s="118">
        <v>10.8</v>
      </c>
      <c r="Q1950" s="119">
        <f t="shared" si="30"/>
        <v>0.1</v>
      </c>
      <c r="R1950" s="120" t="s">
        <v>2803</v>
      </c>
      <c r="S1950" s="121" t="s">
        <v>3996</v>
      </c>
      <c r="T1950" s="122">
        <v>0.1</v>
      </c>
      <c r="U1950" s="122" t="s">
        <v>468</v>
      </c>
    </row>
    <row r="1951" spans="7:21" s="145" customFormat="1" hidden="1">
      <c r="G1951" s="152"/>
      <c r="N1951" s="114" t="s">
        <v>2778</v>
      </c>
      <c r="O1951" s="118">
        <v>5.3</v>
      </c>
      <c r="P1951" s="118">
        <v>10.7</v>
      </c>
      <c r="Q1951" s="119">
        <f t="shared" si="30"/>
        <v>0.1</v>
      </c>
      <c r="R1951" s="122" t="s">
        <v>2312</v>
      </c>
      <c r="S1951" s="121" t="s">
        <v>4473</v>
      </c>
      <c r="T1951" s="122">
        <v>0.1</v>
      </c>
      <c r="U1951" s="122" t="s">
        <v>468</v>
      </c>
    </row>
    <row r="1952" spans="7:21" s="145" customFormat="1" hidden="1">
      <c r="G1952" s="152"/>
      <c r="N1952" s="114" t="s">
        <v>2779</v>
      </c>
      <c r="O1952" s="118">
        <v>3.2</v>
      </c>
      <c r="P1952" s="118">
        <v>3.3</v>
      </c>
      <c r="Q1952" s="119">
        <f t="shared" si="30"/>
        <v>0.1</v>
      </c>
      <c r="R1952" s="120" t="s">
        <v>30</v>
      </c>
      <c r="S1952" s="121" t="s">
        <v>3778</v>
      </c>
      <c r="T1952" s="122">
        <v>0.1</v>
      </c>
      <c r="U1952" s="122" t="s">
        <v>468</v>
      </c>
    </row>
    <row r="1953" spans="7:21" s="145" customFormat="1" hidden="1">
      <c r="G1953" s="152"/>
      <c r="N1953" s="114" t="s">
        <v>2674</v>
      </c>
      <c r="O1953" s="118">
        <v>3.6</v>
      </c>
      <c r="P1953" s="118">
        <v>4.2</v>
      </c>
      <c r="Q1953" s="119">
        <f t="shared" si="30"/>
        <v>0.2</v>
      </c>
      <c r="R1953" s="120" t="s">
        <v>147</v>
      </c>
      <c r="S1953" s="121" t="s">
        <v>4036</v>
      </c>
      <c r="T1953" s="122">
        <v>0.2</v>
      </c>
      <c r="U1953" s="122" t="s">
        <v>213</v>
      </c>
    </row>
    <row r="1954" spans="7:21" s="145" customFormat="1" hidden="1">
      <c r="G1954" s="152"/>
      <c r="N1954" s="114" t="s">
        <v>2558</v>
      </c>
      <c r="O1954" s="118">
        <v>3.8</v>
      </c>
      <c r="P1954" s="118">
        <v>3.5</v>
      </c>
      <c r="Q1954" s="119">
        <f t="shared" si="30"/>
        <v>0.2</v>
      </c>
      <c r="R1954" s="120" t="s">
        <v>454</v>
      </c>
      <c r="S1954" s="121" t="s">
        <v>3996</v>
      </c>
      <c r="T1954" s="122">
        <v>0.2</v>
      </c>
      <c r="U1954" s="122" t="s">
        <v>213</v>
      </c>
    </row>
    <row r="1955" spans="7:21" s="145" customFormat="1" hidden="1">
      <c r="G1955" s="152"/>
      <c r="N1955" s="114" t="s">
        <v>2559</v>
      </c>
      <c r="O1955" s="118">
        <v>6.9</v>
      </c>
      <c r="P1955" s="118">
        <v>13.8</v>
      </c>
      <c r="Q1955" s="119">
        <f t="shared" si="30"/>
        <v>0.2</v>
      </c>
      <c r="R1955" s="122" t="s">
        <v>166</v>
      </c>
      <c r="S1955" s="121" t="s">
        <v>4416</v>
      </c>
      <c r="T1955" s="122">
        <v>0.2</v>
      </c>
      <c r="U1955" s="122" t="s">
        <v>213</v>
      </c>
    </row>
    <row r="1956" spans="7:21" s="145" customFormat="1" hidden="1">
      <c r="G1956" s="152"/>
      <c r="N1956" s="114" t="s">
        <v>2560</v>
      </c>
      <c r="O1956" s="118">
        <v>5.8</v>
      </c>
      <c r="P1956" s="118">
        <v>13.8</v>
      </c>
      <c r="Q1956" s="119">
        <f t="shared" si="30"/>
        <v>0.2</v>
      </c>
      <c r="R1956" s="122" t="s">
        <v>166</v>
      </c>
      <c r="S1956" s="121" t="s">
        <v>4555</v>
      </c>
      <c r="T1956" s="120">
        <v>0.2</v>
      </c>
      <c r="U1956" s="120" t="s">
        <v>213</v>
      </c>
    </row>
    <row r="1957" spans="7:21" s="145" customFormat="1" hidden="1">
      <c r="G1957" s="152"/>
      <c r="N1957" s="114" t="s">
        <v>2561</v>
      </c>
      <c r="O1957" s="118">
        <v>6.9</v>
      </c>
      <c r="P1957" s="118">
        <v>11.3</v>
      </c>
      <c r="Q1957" s="119">
        <f t="shared" si="30"/>
        <v>0.1</v>
      </c>
      <c r="R1957" s="122" t="s">
        <v>1615</v>
      </c>
      <c r="S1957" s="121" t="s">
        <v>3971</v>
      </c>
      <c r="T1957" s="122">
        <v>0.1</v>
      </c>
      <c r="U1957" s="122" t="s">
        <v>468</v>
      </c>
    </row>
    <row r="1958" spans="7:21" s="145" customFormat="1" hidden="1">
      <c r="G1958" s="152"/>
      <c r="N1958" s="114" t="s">
        <v>2562</v>
      </c>
      <c r="O1958" s="118">
        <v>8.3000000000000007</v>
      </c>
      <c r="P1958" s="118">
        <v>22.7</v>
      </c>
      <c r="Q1958" s="119">
        <f t="shared" si="30"/>
        <v>0.3</v>
      </c>
      <c r="R1958" s="122" t="s">
        <v>343</v>
      </c>
      <c r="S1958" s="121" t="s">
        <v>3972</v>
      </c>
      <c r="T1958" s="122">
        <v>0.3</v>
      </c>
      <c r="U1958" s="122" t="s">
        <v>343</v>
      </c>
    </row>
    <row r="1959" spans="7:21" s="145" customFormat="1" hidden="1">
      <c r="G1959" s="152"/>
      <c r="N1959" s="114" t="s">
        <v>2563</v>
      </c>
      <c r="O1959" s="118">
        <v>22.1</v>
      </c>
      <c r="P1959" s="118">
        <v>58.2</v>
      </c>
      <c r="Q1959" s="119">
        <f t="shared" si="30"/>
        <v>0.1</v>
      </c>
      <c r="R1959" s="122" t="s">
        <v>468</v>
      </c>
      <c r="S1959" s="121" t="s">
        <v>4466</v>
      </c>
      <c r="T1959" s="122">
        <v>0.1</v>
      </c>
      <c r="U1959" s="122" t="s">
        <v>468</v>
      </c>
    </row>
    <row r="1960" spans="7:21" s="145" customFormat="1" hidden="1">
      <c r="G1960" s="152"/>
      <c r="N1960" s="114" t="s">
        <v>2681</v>
      </c>
      <c r="O1960" s="118">
        <v>3.1</v>
      </c>
      <c r="P1960" s="118">
        <v>4.7</v>
      </c>
      <c r="Q1960" s="119">
        <f t="shared" si="30"/>
        <v>0.1</v>
      </c>
      <c r="R1960" s="120" t="s">
        <v>147</v>
      </c>
      <c r="S1960" s="121" t="s">
        <v>3952</v>
      </c>
      <c r="T1960" s="122">
        <v>0.1</v>
      </c>
      <c r="U1960" s="122" t="s">
        <v>468</v>
      </c>
    </row>
    <row r="1961" spans="7:21" s="145" customFormat="1" hidden="1">
      <c r="G1961" s="152"/>
      <c r="N1961" s="114" t="s">
        <v>2682</v>
      </c>
      <c r="O1961" s="118">
        <v>3.4</v>
      </c>
      <c r="P1961" s="118">
        <v>5</v>
      </c>
      <c r="Q1961" s="119">
        <f t="shared" si="30"/>
        <v>0.1</v>
      </c>
      <c r="R1961" s="120" t="s">
        <v>147</v>
      </c>
      <c r="S1961" s="121" t="s">
        <v>4295</v>
      </c>
      <c r="T1961" s="122">
        <v>0.1</v>
      </c>
      <c r="U1961" s="122" t="s">
        <v>468</v>
      </c>
    </row>
    <row r="1962" spans="7:21" s="145" customFormat="1" hidden="1">
      <c r="G1962" s="152"/>
      <c r="N1962" s="114" t="s">
        <v>2683</v>
      </c>
      <c r="O1962" s="118">
        <v>9.1999999999999993</v>
      </c>
      <c r="P1962" s="118">
        <v>5.8</v>
      </c>
      <c r="Q1962" s="119">
        <f t="shared" si="30"/>
        <v>0.2</v>
      </c>
      <c r="R1962" s="122" t="s">
        <v>315</v>
      </c>
      <c r="S1962" s="121" t="s">
        <v>4521</v>
      </c>
      <c r="T1962" s="122">
        <v>0.2</v>
      </c>
      <c r="U1962" s="122" t="s">
        <v>213</v>
      </c>
    </row>
    <row r="1963" spans="7:21" s="145" customFormat="1" hidden="1">
      <c r="G1963" s="152"/>
      <c r="N1963" s="114" t="s">
        <v>2566</v>
      </c>
      <c r="O1963" s="118">
        <v>4.5</v>
      </c>
      <c r="P1963" s="118">
        <v>2.8</v>
      </c>
      <c r="Q1963" s="119">
        <f t="shared" si="30"/>
        <v>0.1</v>
      </c>
      <c r="R1963" s="122" t="s">
        <v>558</v>
      </c>
      <c r="S1963" s="121" t="s">
        <v>4370</v>
      </c>
      <c r="T1963" s="122">
        <v>0.1</v>
      </c>
      <c r="U1963" s="122" t="s">
        <v>468</v>
      </c>
    </row>
    <row r="1964" spans="7:21" s="145" customFormat="1" hidden="1">
      <c r="G1964" s="152"/>
      <c r="N1964" s="114" t="s">
        <v>2567</v>
      </c>
      <c r="O1964" s="118">
        <v>0.3</v>
      </c>
      <c r="P1964" s="118">
        <v>74.099999999999994</v>
      </c>
      <c r="Q1964" s="119">
        <f t="shared" si="30"/>
        <v>0.1</v>
      </c>
      <c r="R1964" s="120" t="s">
        <v>147</v>
      </c>
      <c r="S1964" s="121" t="s">
        <v>4399</v>
      </c>
      <c r="T1964" s="122">
        <v>0.1</v>
      </c>
      <c r="U1964" s="122" t="s">
        <v>468</v>
      </c>
    </row>
    <row r="1965" spans="7:21" s="145" customFormat="1" hidden="1">
      <c r="G1965" s="152"/>
      <c r="N1965" s="114" t="s">
        <v>2568</v>
      </c>
      <c r="O1965" s="118">
        <v>10.4</v>
      </c>
      <c r="P1965" s="120">
        <v>64</v>
      </c>
      <c r="Q1965" s="119">
        <v>1.9</v>
      </c>
      <c r="R1965" s="122" t="s">
        <v>2957</v>
      </c>
      <c r="S1965" s="120">
        <v>251</v>
      </c>
      <c r="T1965" s="122">
        <v>0.3</v>
      </c>
      <c r="U1965" s="122" t="s">
        <v>343</v>
      </c>
    </row>
    <row r="1966" spans="7:21" s="145" customFormat="1" hidden="1">
      <c r="G1966" s="152"/>
      <c r="N1966" s="114" t="s">
        <v>2569</v>
      </c>
      <c r="O1966" s="118">
        <v>0.8</v>
      </c>
      <c r="P1966" s="118">
        <v>3.4</v>
      </c>
      <c r="Q1966" s="119">
        <f t="shared" si="30"/>
        <v>0.1</v>
      </c>
      <c r="R1966" s="122" t="s">
        <v>304</v>
      </c>
      <c r="S1966" s="121" t="s">
        <v>4420</v>
      </c>
      <c r="T1966" s="122">
        <v>0.1</v>
      </c>
      <c r="U1966" s="122" t="s">
        <v>468</v>
      </c>
    </row>
    <row r="1967" spans="7:21" s="145" customFormat="1" hidden="1">
      <c r="G1967" s="152"/>
      <c r="N1967" s="114" t="s">
        <v>2570</v>
      </c>
      <c r="O1967" s="118">
        <v>0.8</v>
      </c>
      <c r="P1967" s="118">
        <v>4.3</v>
      </c>
      <c r="Q1967" s="119">
        <f t="shared" si="30"/>
        <v>0.1</v>
      </c>
      <c r="R1967" s="122" t="s">
        <v>172</v>
      </c>
      <c r="S1967" s="121" t="s">
        <v>4225</v>
      </c>
      <c r="T1967" s="122">
        <v>0.1</v>
      </c>
      <c r="U1967" s="122" t="s">
        <v>468</v>
      </c>
    </row>
    <row r="1968" spans="7:21" s="145" customFormat="1" hidden="1">
      <c r="G1968" s="152"/>
      <c r="N1968" s="114" t="s">
        <v>2571</v>
      </c>
      <c r="O1968" s="118">
        <v>0.9</v>
      </c>
      <c r="P1968" s="118">
        <v>5.3</v>
      </c>
      <c r="Q1968" s="119">
        <f t="shared" si="30"/>
        <v>0.42</v>
      </c>
      <c r="R1968" s="120" t="s">
        <v>30</v>
      </c>
      <c r="S1968" s="121" t="s">
        <v>3778</v>
      </c>
      <c r="T1968" s="122">
        <v>0.42</v>
      </c>
      <c r="U1968" s="122" t="s">
        <v>476</v>
      </c>
    </row>
    <row r="1969" spans="7:21" s="145" customFormat="1" hidden="1">
      <c r="G1969" s="152"/>
      <c r="N1969" s="114" t="s">
        <v>2461</v>
      </c>
      <c r="O1969" s="118">
        <v>0.8</v>
      </c>
      <c r="P1969" s="118">
        <v>4.5999999999999996</v>
      </c>
      <c r="Q1969" s="119">
        <f t="shared" si="30"/>
        <v>0.14000000000000001</v>
      </c>
      <c r="R1969" s="120" t="s">
        <v>30</v>
      </c>
      <c r="S1969" s="121" t="s">
        <v>4041</v>
      </c>
      <c r="T1969" s="122">
        <v>0.14000000000000001</v>
      </c>
      <c r="U1969" s="122" t="s">
        <v>503</v>
      </c>
    </row>
    <row r="1970" spans="7:21" s="145" customFormat="1" hidden="1">
      <c r="G1970" s="152"/>
      <c r="N1970" s="114" t="s">
        <v>2462</v>
      </c>
      <c r="O1970" s="118">
        <v>12</v>
      </c>
      <c r="P1970" s="118">
        <v>31.7</v>
      </c>
      <c r="Q1970" s="119">
        <f t="shared" si="30"/>
        <v>0.47</v>
      </c>
      <c r="R1970" s="122" t="s">
        <v>663</v>
      </c>
      <c r="S1970" s="121" t="s">
        <v>4335</v>
      </c>
      <c r="T1970" s="122">
        <v>0.47</v>
      </c>
      <c r="U1970" s="122" t="s">
        <v>575</v>
      </c>
    </row>
    <row r="1971" spans="7:21" s="145" customFormat="1" hidden="1">
      <c r="G1971" s="152"/>
      <c r="N1971" s="114" t="s">
        <v>2463</v>
      </c>
      <c r="O1971" s="118">
        <v>10.4</v>
      </c>
      <c r="P1971" s="120" t="s">
        <v>147</v>
      </c>
      <c r="Q1971" s="119">
        <f t="shared" si="30"/>
        <v>0.32</v>
      </c>
      <c r="R1971" s="122" t="s">
        <v>618</v>
      </c>
      <c r="S1971" s="120" t="s">
        <v>147</v>
      </c>
      <c r="T1971" s="122">
        <v>0.32</v>
      </c>
      <c r="U1971" s="122" t="s">
        <v>940</v>
      </c>
    </row>
    <row r="1972" spans="7:21" s="145" customFormat="1" hidden="1">
      <c r="G1972" s="152"/>
      <c r="N1972" s="114" t="s">
        <v>2464</v>
      </c>
      <c r="O1972" s="118">
        <v>0.7</v>
      </c>
      <c r="P1972" s="118">
        <v>96.9</v>
      </c>
      <c r="Q1972" s="119">
        <f t="shared" si="30"/>
        <v>0.23</v>
      </c>
      <c r="R1972" s="120" t="s">
        <v>30</v>
      </c>
      <c r="S1972" s="121" t="s">
        <v>4284</v>
      </c>
      <c r="T1972" s="122">
        <v>0.23</v>
      </c>
      <c r="U1972" s="122" t="s">
        <v>438</v>
      </c>
    </row>
    <row r="1973" spans="7:21" s="145" customFormat="1" hidden="1">
      <c r="G1973" s="152"/>
      <c r="N1973" s="114" t="s">
        <v>2465</v>
      </c>
      <c r="O1973" s="118">
        <v>0.5</v>
      </c>
      <c r="P1973" s="118">
        <v>102.7</v>
      </c>
      <c r="Q1973" s="119">
        <f t="shared" si="30"/>
        <v>0.41</v>
      </c>
      <c r="R1973" s="120" t="s">
        <v>147</v>
      </c>
      <c r="S1973" s="121" t="s">
        <v>4522</v>
      </c>
      <c r="T1973" s="122">
        <v>0.41</v>
      </c>
      <c r="U1973" s="122" t="s">
        <v>176</v>
      </c>
    </row>
    <row r="1974" spans="7:21" s="145" customFormat="1" hidden="1">
      <c r="G1974" s="152"/>
      <c r="N1974" s="114" t="s">
        <v>2574</v>
      </c>
      <c r="O1974" s="118">
        <v>2.9</v>
      </c>
      <c r="P1974" s="118">
        <v>0.7</v>
      </c>
      <c r="Q1974" s="119">
        <f t="shared" si="30"/>
        <v>0.08</v>
      </c>
      <c r="R1974" s="120" t="s">
        <v>147</v>
      </c>
      <c r="S1974" s="121" t="s">
        <v>4037</v>
      </c>
      <c r="T1974" s="122">
        <v>0.08</v>
      </c>
      <c r="U1974" s="122" t="s">
        <v>1602</v>
      </c>
    </row>
    <row r="1975" spans="7:21" s="145" customFormat="1" hidden="1">
      <c r="G1975" s="152"/>
      <c r="N1975" s="114" t="s">
        <v>2575</v>
      </c>
      <c r="O1975" s="118">
        <v>1.8</v>
      </c>
      <c r="P1975" s="118">
        <v>4.2</v>
      </c>
      <c r="Q1975" s="119">
        <f t="shared" si="30"/>
        <v>7.0000000000000007E-2</v>
      </c>
      <c r="R1975" s="120" t="s">
        <v>30</v>
      </c>
      <c r="S1975" s="121" t="s">
        <v>3778</v>
      </c>
      <c r="T1975" s="122">
        <v>7.0000000000000007E-2</v>
      </c>
      <c r="U1975" s="122" t="s">
        <v>1602</v>
      </c>
    </row>
    <row r="1976" spans="7:21" s="145" customFormat="1" hidden="1">
      <c r="G1976" s="152"/>
      <c r="N1976" s="114" t="s">
        <v>2693</v>
      </c>
      <c r="O1976" s="118">
        <v>1</v>
      </c>
      <c r="P1976" s="118">
        <v>2.6</v>
      </c>
      <c r="Q1976" s="119">
        <f t="shared" si="30"/>
        <v>0.23</v>
      </c>
      <c r="R1976" s="122" t="s">
        <v>166</v>
      </c>
      <c r="S1976" s="121" t="s">
        <v>4544</v>
      </c>
      <c r="T1976" s="122">
        <v>0.23</v>
      </c>
      <c r="U1976" s="122" t="s">
        <v>364</v>
      </c>
    </row>
    <row r="1977" spans="7:21" s="145" customFormat="1" hidden="1">
      <c r="G1977" s="152"/>
      <c r="N1977" s="114" t="s">
        <v>2694</v>
      </c>
      <c r="O1977" s="118">
        <v>0.8</v>
      </c>
      <c r="P1977" s="118">
        <v>2.6</v>
      </c>
      <c r="Q1977" s="119">
        <f t="shared" si="30"/>
        <v>0.16</v>
      </c>
      <c r="R1977" s="122" t="s">
        <v>166</v>
      </c>
      <c r="S1977" s="121" t="s">
        <v>3780</v>
      </c>
      <c r="T1977" s="122">
        <v>0.16</v>
      </c>
      <c r="U1977" s="122" t="s">
        <v>799</v>
      </c>
    </row>
    <row r="1978" spans="7:21" s="145" customFormat="1" hidden="1">
      <c r="G1978" s="152"/>
      <c r="N1978" s="114" t="s">
        <v>2798</v>
      </c>
      <c r="O1978" s="118">
        <v>1.7</v>
      </c>
      <c r="P1978" s="118">
        <v>14.4</v>
      </c>
      <c r="Q1978" s="119">
        <f t="shared" si="30"/>
        <v>0.34</v>
      </c>
      <c r="R1978" s="122" t="s">
        <v>1619</v>
      </c>
      <c r="S1978" s="121" t="s">
        <v>4561</v>
      </c>
      <c r="T1978" s="122">
        <v>0.34</v>
      </c>
      <c r="U1978" s="122" t="s">
        <v>287</v>
      </c>
    </row>
    <row r="1979" spans="7:21" s="145" customFormat="1" hidden="1">
      <c r="G1979" s="152"/>
      <c r="N1979" s="114" t="s">
        <v>3009</v>
      </c>
      <c r="O1979" s="118">
        <v>2.6</v>
      </c>
      <c r="P1979" s="118">
        <v>5.2</v>
      </c>
      <c r="Q1979" s="119">
        <f t="shared" si="30"/>
        <v>7.0000000000000007E-2</v>
      </c>
      <c r="R1979" s="120" t="s">
        <v>147</v>
      </c>
      <c r="S1979" s="121" t="s">
        <v>4130</v>
      </c>
      <c r="T1979" s="122">
        <v>7.0000000000000007E-2</v>
      </c>
      <c r="U1979" s="122" t="s">
        <v>1309</v>
      </c>
    </row>
    <row r="1980" spans="7:21" s="145" customFormat="1" hidden="1">
      <c r="G1980" s="152"/>
      <c r="N1980" s="114" t="s">
        <v>3119</v>
      </c>
      <c r="O1980" s="118">
        <v>6.2</v>
      </c>
      <c r="P1980" s="118">
        <v>9.1999999999999993</v>
      </c>
      <c r="Q1980" s="119">
        <f t="shared" si="30"/>
        <v>0.39</v>
      </c>
      <c r="R1980" s="122" t="s">
        <v>1236</v>
      </c>
      <c r="S1980" s="121" t="s">
        <v>4323</v>
      </c>
      <c r="T1980" s="122">
        <v>0.39</v>
      </c>
      <c r="U1980" s="122" t="s">
        <v>51</v>
      </c>
    </row>
    <row r="1981" spans="7:21" s="145" customFormat="1" hidden="1">
      <c r="G1981" s="152"/>
      <c r="N1981" s="114" t="s">
        <v>3120</v>
      </c>
      <c r="O1981" s="118">
        <v>19</v>
      </c>
      <c r="P1981" s="118">
        <v>2.4</v>
      </c>
      <c r="Q1981" s="119">
        <f t="shared" si="30"/>
        <v>0.12</v>
      </c>
      <c r="R1981" s="122" t="s">
        <v>3121</v>
      </c>
      <c r="S1981" s="121" t="s">
        <v>4030</v>
      </c>
      <c r="T1981" s="122">
        <v>0.12</v>
      </c>
      <c r="U1981" s="122" t="s">
        <v>213</v>
      </c>
    </row>
    <row r="1982" spans="7:21" s="145" customFormat="1" hidden="1">
      <c r="G1982" s="152"/>
      <c r="N1982" s="114" t="s">
        <v>3122</v>
      </c>
      <c r="O1982" s="118">
        <v>5.6</v>
      </c>
      <c r="P1982" s="118">
        <v>3.9</v>
      </c>
      <c r="Q1982" s="119">
        <f t="shared" si="30"/>
        <v>0.12</v>
      </c>
      <c r="R1982" s="122" t="s">
        <v>397</v>
      </c>
      <c r="S1982" s="121" t="s">
        <v>4523</v>
      </c>
      <c r="T1982" s="122">
        <v>0.12</v>
      </c>
      <c r="U1982" s="122" t="s">
        <v>213</v>
      </c>
    </row>
    <row r="1983" spans="7:21" s="145" customFormat="1" hidden="1">
      <c r="G1983" s="152"/>
      <c r="N1983" s="114" t="s">
        <v>2909</v>
      </c>
      <c r="O1983" s="118">
        <v>5</v>
      </c>
      <c r="P1983" s="118">
        <v>5.9</v>
      </c>
      <c r="Q1983" s="119">
        <f t="shared" si="30"/>
        <v>0.37</v>
      </c>
      <c r="R1983" s="122" t="s">
        <v>2910</v>
      </c>
      <c r="S1983" s="121" t="s">
        <v>3905</v>
      </c>
      <c r="T1983" s="122">
        <v>0.37</v>
      </c>
      <c r="U1983" s="122" t="s">
        <v>172</v>
      </c>
    </row>
    <row r="1984" spans="7:21" s="145" customFormat="1" hidden="1">
      <c r="G1984" s="152"/>
      <c r="N1984" s="114" t="s">
        <v>2905</v>
      </c>
      <c r="O1984" s="118">
        <v>27.9</v>
      </c>
      <c r="P1984" s="118">
        <v>0</v>
      </c>
      <c r="Q1984" s="119">
        <f t="shared" si="30"/>
        <v>0.09</v>
      </c>
      <c r="R1984" s="122" t="s">
        <v>358</v>
      </c>
      <c r="S1984" s="121" t="s">
        <v>3826</v>
      </c>
      <c r="T1984" s="122">
        <v>0.09</v>
      </c>
      <c r="U1984" s="122" t="s">
        <v>454</v>
      </c>
    </row>
    <row r="1985" spans="7:21" s="145" customFormat="1" hidden="1">
      <c r="G1985" s="152"/>
      <c r="N1985" s="114" t="s">
        <v>2906</v>
      </c>
      <c r="O1985" s="118">
        <v>14.5</v>
      </c>
      <c r="P1985" s="118">
        <v>0</v>
      </c>
      <c r="Q1985" s="119">
        <f t="shared" si="30"/>
        <v>0.19</v>
      </c>
      <c r="R1985" s="122" t="s">
        <v>548</v>
      </c>
      <c r="S1985" s="121" t="s">
        <v>3894</v>
      </c>
      <c r="T1985" s="122">
        <v>0.19</v>
      </c>
      <c r="U1985" s="122" t="s">
        <v>364</v>
      </c>
    </row>
    <row r="1986" spans="7:21" s="145" customFormat="1" hidden="1">
      <c r="G1986" s="152"/>
      <c r="N1986" s="114" t="s">
        <v>2907</v>
      </c>
      <c r="O1986" s="118">
        <v>1.8</v>
      </c>
      <c r="P1986" s="118">
        <v>11.1</v>
      </c>
      <c r="Q1986" s="119">
        <f t="shared" si="30"/>
        <v>0.14000000000000001</v>
      </c>
      <c r="R1986" s="120" t="s">
        <v>30</v>
      </c>
      <c r="S1986" s="121" t="s">
        <v>4386</v>
      </c>
      <c r="T1986" s="122">
        <v>0.14000000000000001</v>
      </c>
      <c r="U1986" s="122" t="s">
        <v>799</v>
      </c>
    </row>
    <row r="1987" spans="7:21" s="145" customFormat="1" hidden="1">
      <c r="G1987" s="152"/>
      <c r="N1987" s="114" t="s">
        <v>2807</v>
      </c>
      <c r="O1987" s="118">
        <v>1</v>
      </c>
      <c r="P1987" s="118">
        <v>17.600000000000001</v>
      </c>
      <c r="Q1987" s="119">
        <f t="shared" si="30"/>
        <v>0.09</v>
      </c>
      <c r="R1987" s="122" t="s">
        <v>166</v>
      </c>
      <c r="S1987" s="121" t="s">
        <v>3964</v>
      </c>
      <c r="T1987" s="122">
        <v>0.09</v>
      </c>
      <c r="U1987" s="122" t="s">
        <v>454</v>
      </c>
    </row>
    <row r="1988" spans="7:21" s="145" customFormat="1" hidden="1">
      <c r="G1988" s="152"/>
      <c r="N1988" s="114" t="s">
        <v>2808</v>
      </c>
      <c r="O1988" s="118">
        <v>0.6</v>
      </c>
      <c r="P1988" s="118">
        <v>28</v>
      </c>
      <c r="Q1988" s="119">
        <f t="shared" ref="Q1988:Q2051" si="31">SUM(T1988:U1988)</f>
        <v>0.22</v>
      </c>
      <c r="R1988" s="120" t="s">
        <v>30</v>
      </c>
      <c r="S1988" s="121" t="s">
        <v>4447</v>
      </c>
      <c r="T1988" s="122">
        <v>0.22</v>
      </c>
      <c r="U1988" s="122" t="s">
        <v>1619</v>
      </c>
    </row>
    <row r="1989" spans="7:21" s="145" customFormat="1" hidden="1">
      <c r="G1989" s="152"/>
      <c r="N1989" s="114" t="s">
        <v>2809</v>
      </c>
      <c r="O1989" s="118">
        <v>1.8</v>
      </c>
      <c r="P1989" s="118">
        <v>29</v>
      </c>
      <c r="Q1989" s="119">
        <f t="shared" si="31"/>
        <v>0.1</v>
      </c>
      <c r="R1989" s="122" t="s">
        <v>1301</v>
      </c>
      <c r="S1989" s="121" t="s">
        <v>3738</v>
      </c>
      <c r="T1989" s="122">
        <v>0.1</v>
      </c>
      <c r="U1989" s="122" t="s">
        <v>213</v>
      </c>
    </row>
    <row r="1990" spans="7:21" s="145" customFormat="1" hidden="1">
      <c r="G1990" s="152"/>
      <c r="N1990" s="114" t="s">
        <v>2810</v>
      </c>
      <c r="O1990" s="118">
        <v>2.9</v>
      </c>
      <c r="P1990" s="118">
        <v>32.1</v>
      </c>
      <c r="Q1990" s="119">
        <f t="shared" si="31"/>
        <v>0.1</v>
      </c>
      <c r="R1990" s="122" t="s">
        <v>2811</v>
      </c>
      <c r="S1990" s="121" t="s">
        <v>4137</v>
      </c>
      <c r="T1990" s="122">
        <v>0.1</v>
      </c>
      <c r="U1990" s="122" t="s">
        <v>213</v>
      </c>
    </row>
    <row r="1991" spans="7:21" s="145" customFormat="1" hidden="1">
      <c r="G1991" s="152"/>
      <c r="N1991" s="114" t="s">
        <v>2709</v>
      </c>
      <c r="O1991" s="118">
        <v>3.3</v>
      </c>
      <c r="P1991" s="118">
        <v>38.5</v>
      </c>
      <c r="Q1991" s="119">
        <f t="shared" si="31"/>
        <v>0.1</v>
      </c>
      <c r="R1991" s="114"/>
      <c r="S1991" s="121" t="s">
        <v>3809</v>
      </c>
      <c r="T1991" s="122">
        <v>0.1</v>
      </c>
      <c r="U1991" s="122" t="s">
        <v>213</v>
      </c>
    </row>
    <row r="1992" spans="7:21" s="145" customFormat="1" hidden="1">
      <c r="G1992" s="152"/>
      <c r="N1992" s="114" t="s">
        <v>2710</v>
      </c>
      <c r="O1992" s="118">
        <v>3.8</v>
      </c>
      <c r="P1992" s="118">
        <v>30.3</v>
      </c>
      <c r="Q1992" s="119">
        <f t="shared" si="31"/>
        <v>0.1</v>
      </c>
      <c r="R1992" s="122" t="s">
        <v>2711</v>
      </c>
      <c r="S1992" s="121" t="s">
        <v>4044</v>
      </c>
      <c r="T1992" s="122">
        <v>0.1</v>
      </c>
      <c r="U1992" s="122" t="s">
        <v>213</v>
      </c>
    </row>
    <row r="1993" spans="7:21" s="145" customFormat="1" hidden="1">
      <c r="G1993" s="152"/>
      <c r="N1993" s="114" t="s">
        <v>2819</v>
      </c>
      <c r="O1993" s="118">
        <v>2.2999999999999998</v>
      </c>
      <c r="P1993" s="118">
        <v>29.9</v>
      </c>
      <c r="Q1993" s="119">
        <f t="shared" si="31"/>
        <v>0.1</v>
      </c>
      <c r="R1993" s="122" t="s">
        <v>129</v>
      </c>
      <c r="S1993" s="121" t="s">
        <v>3784</v>
      </c>
      <c r="T1993" s="122">
        <v>0.1</v>
      </c>
      <c r="U1993" s="122" t="s">
        <v>213</v>
      </c>
    </row>
    <row r="1994" spans="7:21" s="145" customFormat="1" hidden="1">
      <c r="G1994" s="152"/>
      <c r="N1994" s="114" t="s">
        <v>2820</v>
      </c>
      <c r="O1994" s="118">
        <v>3.6</v>
      </c>
      <c r="P1994" s="118">
        <v>33.6</v>
      </c>
      <c r="Q1994" s="119">
        <f t="shared" si="31"/>
        <v>0.1</v>
      </c>
      <c r="R1994" s="122" t="s">
        <v>2821</v>
      </c>
      <c r="S1994" s="121" t="s">
        <v>4144</v>
      </c>
      <c r="T1994" s="122">
        <v>0.1</v>
      </c>
      <c r="U1994" s="122" t="s">
        <v>213</v>
      </c>
    </row>
    <row r="1995" spans="7:21" s="145" customFormat="1" hidden="1">
      <c r="G1995" s="152"/>
      <c r="N1995" s="114" t="s">
        <v>2916</v>
      </c>
      <c r="O1995" s="118">
        <v>3.8</v>
      </c>
      <c r="P1995" s="118">
        <v>32.9</v>
      </c>
      <c r="Q1995" s="119">
        <f t="shared" si="31"/>
        <v>0.2</v>
      </c>
      <c r="R1995" s="120" t="s">
        <v>2119</v>
      </c>
      <c r="S1995" s="121" t="s">
        <v>3997</v>
      </c>
      <c r="T1995" s="122">
        <v>0.2</v>
      </c>
      <c r="U1995" s="122" t="s">
        <v>343</v>
      </c>
    </row>
    <row r="1996" spans="7:21" s="145" customFormat="1" hidden="1">
      <c r="G1996" s="152"/>
      <c r="N1996" s="114" t="s">
        <v>2917</v>
      </c>
      <c r="O1996" s="118">
        <v>8.9</v>
      </c>
      <c r="P1996" s="118">
        <v>18.100000000000001</v>
      </c>
      <c r="Q1996" s="119">
        <f t="shared" si="31"/>
        <v>0.2</v>
      </c>
      <c r="R1996" s="122" t="s">
        <v>2918</v>
      </c>
      <c r="S1996" s="121" t="s">
        <v>3826</v>
      </c>
      <c r="T1996" s="122">
        <v>0.2</v>
      </c>
      <c r="U1996" s="122" t="s">
        <v>343</v>
      </c>
    </row>
    <row r="1997" spans="7:21" s="145" customFormat="1" hidden="1">
      <c r="G1997" s="152"/>
      <c r="N1997" s="114" t="s">
        <v>2919</v>
      </c>
      <c r="O1997" s="118">
        <v>9.1999999999999993</v>
      </c>
      <c r="P1997" s="118">
        <v>25.5</v>
      </c>
      <c r="Q1997" s="119">
        <f t="shared" si="31"/>
        <v>0.12</v>
      </c>
      <c r="R1997" s="122" t="s">
        <v>2920</v>
      </c>
      <c r="S1997" s="121" t="s">
        <v>4264</v>
      </c>
      <c r="T1997" s="122">
        <v>0.12</v>
      </c>
      <c r="U1997" s="122" t="s">
        <v>1626</v>
      </c>
    </row>
    <row r="1998" spans="7:21" s="145" customFormat="1" hidden="1">
      <c r="G1998" s="152"/>
      <c r="N1998" s="114" t="s">
        <v>2921</v>
      </c>
      <c r="O1998" s="118">
        <v>5</v>
      </c>
      <c r="P1998" s="118">
        <v>12.6</v>
      </c>
      <c r="Q1998" s="119">
        <f t="shared" si="31"/>
        <v>0.13</v>
      </c>
      <c r="R1998" s="122" t="s">
        <v>1284</v>
      </c>
      <c r="S1998" s="121" t="s">
        <v>4149</v>
      </c>
      <c r="T1998" s="122">
        <v>0.13</v>
      </c>
      <c r="U1998" s="122" t="s">
        <v>799</v>
      </c>
    </row>
    <row r="1999" spans="7:21" s="145" customFormat="1" hidden="1">
      <c r="G1999" s="152"/>
      <c r="N1999" s="114" t="s">
        <v>2922</v>
      </c>
      <c r="O1999" s="118">
        <v>13.6</v>
      </c>
      <c r="P1999" s="118">
        <v>14.3</v>
      </c>
      <c r="Q1999" s="119">
        <f t="shared" si="31"/>
        <v>0.13</v>
      </c>
      <c r="R1999" s="122" t="s">
        <v>2923</v>
      </c>
      <c r="S1999" s="121" t="s">
        <v>4279</v>
      </c>
      <c r="T1999" s="122">
        <v>0.13</v>
      </c>
      <c r="U1999" s="122" t="s">
        <v>799</v>
      </c>
    </row>
    <row r="2000" spans="7:21" s="145" customFormat="1" hidden="1">
      <c r="G2000" s="152"/>
      <c r="N2000" s="114" t="s">
        <v>2924</v>
      </c>
      <c r="O2000" s="118">
        <v>9</v>
      </c>
      <c r="P2000" s="118">
        <v>24.6</v>
      </c>
      <c r="Q2000" s="119">
        <f t="shared" si="31"/>
        <v>0.1</v>
      </c>
      <c r="R2000" s="122" t="s">
        <v>2000</v>
      </c>
      <c r="S2000" s="121" t="s">
        <v>4293</v>
      </c>
      <c r="T2000" s="122">
        <v>0.1</v>
      </c>
      <c r="U2000" s="122" t="s">
        <v>213</v>
      </c>
    </row>
    <row r="2001" spans="7:21" s="145" customFormat="1" hidden="1">
      <c r="G2001" s="152"/>
      <c r="N2001" s="114" t="s">
        <v>2829</v>
      </c>
      <c r="O2001" s="118">
        <v>6.3</v>
      </c>
      <c r="P2001" s="118">
        <v>10.4</v>
      </c>
      <c r="Q2001" s="119">
        <f t="shared" si="31"/>
        <v>0.3</v>
      </c>
      <c r="R2001" s="122" t="s">
        <v>2553</v>
      </c>
      <c r="S2001" s="121" t="s">
        <v>3972</v>
      </c>
      <c r="T2001" s="122">
        <v>0.3</v>
      </c>
      <c r="U2001" s="122" t="s">
        <v>166</v>
      </c>
    </row>
    <row r="2002" spans="7:21" s="145" customFormat="1" hidden="1">
      <c r="G2002" s="152"/>
      <c r="N2002" s="114" t="s">
        <v>2830</v>
      </c>
      <c r="O2002" s="118">
        <v>4.5</v>
      </c>
      <c r="P2002" s="118">
        <v>11.9</v>
      </c>
      <c r="Q2002" s="119">
        <f t="shared" si="31"/>
        <v>0.24</v>
      </c>
      <c r="R2002" s="122" t="s">
        <v>404</v>
      </c>
      <c r="S2002" s="121" t="s">
        <v>4447</v>
      </c>
      <c r="T2002" s="122">
        <v>0.24</v>
      </c>
      <c r="U2002" s="122" t="s">
        <v>940</v>
      </c>
    </row>
    <row r="2003" spans="7:21" s="145" customFormat="1" hidden="1">
      <c r="G2003" s="152"/>
      <c r="N2003" s="114" t="s">
        <v>2611</v>
      </c>
      <c r="O2003" s="118">
        <v>8.6</v>
      </c>
      <c r="P2003" s="118">
        <v>12.7</v>
      </c>
      <c r="Q2003" s="119">
        <f t="shared" si="31"/>
        <v>0.1</v>
      </c>
      <c r="R2003" s="122" t="s">
        <v>728</v>
      </c>
      <c r="S2003" s="121" t="s">
        <v>4460</v>
      </c>
      <c r="T2003" s="120">
        <v>0.1</v>
      </c>
      <c r="U2003" s="120" t="s">
        <v>213</v>
      </c>
    </row>
    <row r="2004" spans="7:21" s="145" customFormat="1" hidden="1">
      <c r="G2004" s="152"/>
      <c r="N2004" s="114" t="s">
        <v>2612</v>
      </c>
      <c r="O2004" s="118">
        <v>6.6</v>
      </c>
      <c r="P2004" s="118">
        <v>14.4</v>
      </c>
      <c r="Q2004" s="119">
        <f t="shared" si="31"/>
        <v>0.1</v>
      </c>
      <c r="R2004" s="122" t="s">
        <v>2613</v>
      </c>
      <c r="S2004" s="121" t="s">
        <v>4075</v>
      </c>
      <c r="T2004" s="120">
        <v>0.1</v>
      </c>
      <c r="U2004" s="120" t="s">
        <v>213</v>
      </c>
    </row>
    <row r="2005" spans="7:21" s="145" customFormat="1" hidden="1">
      <c r="G2005" s="152"/>
      <c r="N2005" s="114" t="s">
        <v>2614</v>
      </c>
      <c r="O2005" s="118">
        <v>3.1</v>
      </c>
      <c r="P2005" s="118">
        <v>60</v>
      </c>
      <c r="Q2005" s="119">
        <f t="shared" si="31"/>
        <v>0.4</v>
      </c>
      <c r="R2005" s="122" t="s">
        <v>2615</v>
      </c>
      <c r="S2005" s="121" t="s">
        <v>4073</v>
      </c>
      <c r="T2005" s="122">
        <v>0.1</v>
      </c>
      <c r="U2005" s="122">
        <v>0.3</v>
      </c>
    </row>
    <row r="2006" spans="7:21" s="145" customFormat="1" hidden="1">
      <c r="G2006" s="152"/>
      <c r="N2006" s="114" t="s">
        <v>2616</v>
      </c>
      <c r="O2006" s="118">
        <v>2.1</v>
      </c>
      <c r="P2006" s="118">
        <v>26.7</v>
      </c>
      <c r="Q2006" s="119">
        <f t="shared" si="31"/>
        <v>0.1</v>
      </c>
      <c r="R2006" s="122" t="s">
        <v>240</v>
      </c>
      <c r="S2006" s="121" t="s">
        <v>3784</v>
      </c>
      <c r="T2006" s="122">
        <v>0.1</v>
      </c>
      <c r="U2006" s="122" t="s">
        <v>213</v>
      </c>
    </row>
    <row r="2007" spans="7:21" s="145" customFormat="1" hidden="1">
      <c r="G2007" s="152"/>
      <c r="N2007" s="114" t="s">
        <v>2736</v>
      </c>
      <c r="O2007" s="118">
        <v>3.2</v>
      </c>
      <c r="P2007" s="118">
        <v>31</v>
      </c>
      <c r="Q2007" s="119">
        <f t="shared" si="31"/>
        <v>0.38</v>
      </c>
      <c r="R2007" s="122" t="s">
        <v>624</v>
      </c>
      <c r="S2007" s="121" t="s">
        <v>4150</v>
      </c>
      <c r="T2007" s="122">
        <v>0.38</v>
      </c>
      <c r="U2007" s="122" t="s">
        <v>575</v>
      </c>
    </row>
    <row r="2008" spans="7:21" s="145" customFormat="1" hidden="1">
      <c r="G2008" s="152"/>
      <c r="N2008" s="114" t="s">
        <v>2737</v>
      </c>
      <c r="O2008" s="118">
        <v>3.1</v>
      </c>
      <c r="P2008" s="118">
        <v>30.4</v>
      </c>
      <c r="Q2008" s="119">
        <f t="shared" si="31"/>
        <v>0.2</v>
      </c>
      <c r="R2008" s="122" t="s">
        <v>2738</v>
      </c>
      <c r="S2008" s="121" t="s">
        <v>4196</v>
      </c>
      <c r="T2008" s="122">
        <v>0.2</v>
      </c>
      <c r="U2008" s="122" t="s">
        <v>343</v>
      </c>
    </row>
    <row r="2009" spans="7:21" s="145" customFormat="1" hidden="1">
      <c r="G2009" s="152"/>
      <c r="N2009" s="114" t="s">
        <v>2621</v>
      </c>
      <c r="O2009" s="118">
        <v>2.5</v>
      </c>
      <c r="P2009" s="118">
        <v>27.6</v>
      </c>
      <c r="Q2009" s="119">
        <f t="shared" si="31"/>
        <v>0.18</v>
      </c>
      <c r="R2009" s="122" t="s">
        <v>2005</v>
      </c>
      <c r="S2009" s="121" t="s">
        <v>4468</v>
      </c>
      <c r="T2009" s="122">
        <v>0.18</v>
      </c>
      <c r="U2009" s="122" t="s">
        <v>954</v>
      </c>
    </row>
    <row r="2010" spans="7:21" s="145" customFormat="1" hidden="1">
      <c r="G2010" s="152"/>
      <c r="N2010" s="114" t="s">
        <v>2622</v>
      </c>
      <c r="O2010" s="118">
        <v>3.9</v>
      </c>
      <c r="P2010" s="118">
        <v>32.5</v>
      </c>
      <c r="Q2010" s="119">
        <f t="shared" si="31"/>
        <v>0.3</v>
      </c>
      <c r="R2010" s="122" t="s">
        <v>2623</v>
      </c>
      <c r="S2010" s="121" t="s">
        <v>4394</v>
      </c>
      <c r="T2010" s="122">
        <v>0.3</v>
      </c>
      <c r="U2010" s="122" t="s">
        <v>287</v>
      </c>
    </row>
    <row r="2011" spans="7:21" s="145" customFormat="1" hidden="1">
      <c r="G2011" s="152"/>
      <c r="N2011" s="114" t="s">
        <v>2624</v>
      </c>
      <c r="O2011" s="118">
        <v>4</v>
      </c>
      <c r="P2011" s="118">
        <v>30</v>
      </c>
      <c r="Q2011" s="119">
        <f t="shared" si="31"/>
        <v>0.34</v>
      </c>
      <c r="R2011" s="122" t="s">
        <v>2625</v>
      </c>
      <c r="S2011" s="121" t="s">
        <v>4126</v>
      </c>
      <c r="T2011" s="122">
        <v>0.34</v>
      </c>
      <c r="U2011" s="122" t="s">
        <v>172</v>
      </c>
    </row>
    <row r="2012" spans="7:21" s="145" customFormat="1" hidden="1">
      <c r="G2012" s="152"/>
      <c r="N2012" s="114" t="s">
        <v>2626</v>
      </c>
      <c r="O2012" s="118">
        <v>4</v>
      </c>
      <c r="P2012" s="118">
        <v>32.700000000000003</v>
      </c>
      <c r="Q2012" s="119">
        <f t="shared" si="31"/>
        <v>0.11</v>
      </c>
      <c r="R2012" s="120" t="s">
        <v>147</v>
      </c>
      <c r="S2012" s="121" t="s">
        <v>3991</v>
      </c>
      <c r="T2012" s="122">
        <v>0.11</v>
      </c>
      <c r="U2012" s="122" t="s">
        <v>799</v>
      </c>
    </row>
    <row r="2013" spans="7:21" s="145" customFormat="1" hidden="1">
      <c r="G2013" s="152"/>
      <c r="N2013" s="114" t="s">
        <v>2515</v>
      </c>
      <c r="O2013" s="118">
        <v>3.2</v>
      </c>
      <c r="P2013" s="118">
        <v>31.1</v>
      </c>
      <c r="Q2013" s="119">
        <f t="shared" si="31"/>
        <v>0.1</v>
      </c>
      <c r="R2013" s="120" t="s">
        <v>147</v>
      </c>
      <c r="S2013" s="121" t="s">
        <v>4223</v>
      </c>
      <c r="T2013" s="122">
        <v>0.1</v>
      </c>
      <c r="U2013" s="122" t="s">
        <v>799</v>
      </c>
    </row>
    <row r="2014" spans="7:21" s="145" customFormat="1" hidden="1">
      <c r="G2014" s="152"/>
      <c r="N2014" s="114" t="s">
        <v>2516</v>
      </c>
      <c r="O2014" s="118">
        <v>12.2</v>
      </c>
      <c r="P2014" s="118">
        <v>34.700000000000003</v>
      </c>
      <c r="Q2014" s="119">
        <f t="shared" si="31"/>
        <v>0.1</v>
      </c>
      <c r="R2014" s="122" t="s">
        <v>2920</v>
      </c>
      <c r="S2014" s="121" t="s">
        <v>4255</v>
      </c>
      <c r="T2014" s="122">
        <v>0.1</v>
      </c>
      <c r="U2014" s="122" t="s">
        <v>799</v>
      </c>
    </row>
    <row r="2015" spans="7:21" s="145" customFormat="1" hidden="1">
      <c r="G2015" s="152"/>
      <c r="N2015" s="114" t="s">
        <v>2517</v>
      </c>
      <c r="O2015" s="118">
        <v>2.9</v>
      </c>
      <c r="P2015" s="118">
        <v>43.5</v>
      </c>
      <c r="Q2015" s="119">
        <f t="shared" si="31"/>
        <v>0.16</v>
      </c>
      <c r="R2015" s="122" t="s">
        <v>1657</v>
      </c>
      <c r="S2015" s="121" t="s">
        <v>4272</v>
      </c>
      <c r="T2015" s="122">
        <v>0.16</v>
      </c>
      <c r="U2015" s="122" t="s">
        <v>954</v>
      </c>
    </row>
    <row r="2016" spans="7:21" s="145" customFormat="1" hidden="1">
      <c r="G2016" s="152"/>
      <c r="N2016" s="114" t="s">
        <v>2518</v>
      </c>
      <c r="O2016" s="118">
        <v>11</v>
      </c>
      <c r="P2016" s="118">
        <v>14.5</v>
      </c>
      <c r="Q2016" s="119">
        <f t="shared" si="31"/>
        <v>7.0000000000000007E-2</v>
      </c>
      <c r="R2016" s="122" t="s">
        <v>1960</v>
      </c>
      <c r="S2016" s="121" t="s">
        <v>4468</v>
      </c>
      <c r="T2016" s="120">
        <v>7.0000000000000007E-2</v>
      </c>
      <c r="U2016" s="120" t="s">
        <v>381</v>
      </c>
    </row>
    <row r="2017" spans="7:21" s="145" customFormat="1" hidden="1">
      <c r="G2017" s="152"/>
      <c r="N2017" s="114" t="s">
        <v>2632</v>
      </c>
      <c r="O2017" s="118">
        <v>7.6</v>
      </c>
      <c r="P2017" s="118">
        <v>13.2</v>
      </c>
      <c r="Q2017" s="119">
        <f t="shared" si="31"/>
        <v>0.2</v>
      </c>
      <c r="R2017" s="122" t="s">
        <v>2747</v>
      </c>
      <c r="S2017" s="121" t="s">
        <v>3729</v>
      </c>
      <c r="T2017" s="122">
        <v>0.2</v>
      </c>
      <c r="U2017" s="122" t="s">
        <v>940</v>
      </c>
    </row>
    <row r="2018" spans="7:21" s="145" customFormat="1" hidden="1">
      <c r="G2018" s="152"/>
      <c r="N2018" s="114" t="s">
        <v>2748</v>
      </c>
      <c r="O2018" s="118">
        <v>6.2</v>
      </c>
      <c r="P2018" s="118">
        <v>8.6</v>
      </c>
      <c r="Q2018" s="119">
        <f t="shared" si="31"/>
        <v>0.09</v>
      </c>
      <c r="R2018" s="122" t="s">
        <v>2749</v>
      </c>
      <c r="S2018" s="121" t="s">
        <v>3727</v>
      </c>
      <c r="T2018" s="122">
        <v>0.09</v>
      </c>
      <c r="U2018" s="122" t="s">
        <v>444</v>
      </c>
    </row>
    <row r="2019" spans="7:21" s="145" customFormat="1" hidden="1">
      <c r="G2019" s="152"/>
      <c r="N2019" s="114" t="s">
        <v>2848</v>
      </c>
      <c r="O2019" s="118">
        <v>14.6</v>
      </c>
      <c r="P2019" s="118">
        <v>22.2</v>
      </c>
      <c r="Q2019" s="119">
        <f t="shared" si="31"/>
        <v>0.1</v>
      </c>
      <c r="R2019" s="122" t="s">
        <v>1398</v>
      </c>
      <c r="S2019" s="121" t="s">
        <v>4162</v>
      </c>
      <c r="T2019" s="122">
        <v>0.1</v>
      </c>
      <c r="U2019" s="122" t="s">
        <v>690</v>
      </c>
    </row>
    <row r="2020" spans="7:21" s="145" customFormat="1" hidden="1">
      <c r="G2020" s="152"/>
      <c r="N2020" s="114" t="s">
        <v>2849</v>
      </c>
      <c r="O2020" s="118">
        <v>17</v>
      </c>
      <c r="P2020" s="118">
        <v>15.3</v>
      </c>
      <c r="Q2020" s="119">
        <f t="shared" si="31"/>
        <v>0.06</v>
      </c>
      <c r="R2020" s="122" t="s">
        <v>2850</v>
      </c>
      <c r="S2020" s="121" t="s">
        <v>4129</v>
      </c>
      <c r="T2020" s="122">
        <v>0.06</v>
      </c>
      <c r="U2020" s="122" t="s">
        <v>799</v>
      </c>
    </row>
    <row r="2021" spans="7:21" s="145" customFormat="1" hidden="1">
      <c r="G2021" s="152"/>
      <c r="N2021" s="114" t="s">
        <v>3052</v>
      </c>
      <c r="O2021" s="118">
        <v>13.8</v>
      </c>
      <c r="P2021" s="118">
        <v>14.9</v>
      </c>
      <c r="Q2021" s="119">
        <f t="shared" si="31"/>
        <v>0.06</v>
      </c>
      <c r="R2021" s="122" t="s">
        <v>2058</v>
      </c>
      <c r="S2021" s="121" t="s">
        <v>4262</v>
      </c>
      <c r="T2021" s="120">
        <v>0.06</v>
      </c>
      <c r="U2021" s="120" t="s">
        <v>799</v>
      </c>
    </row>
    <row r="2022" spans="7:21" s="145" customFormat="1" hidden="1">
      <c r="G2022" s="152"/>
      <c r="N2022" s="114" t="s">
        <v>3053</v>
      </c>
      <c r="O2022" s="118">
        <v>2.9</v>
      </c>
      <c r="P2022" s="118">
        <v>17.100000000000001</v>
      </c>
      <c r="Q2022" s="119">
        <f t="shared" si="31"/>
        <v>0.17</v>
      </c>
      <c r="R2022" s="122" t="s">
        <v>3054</v>
      </c>
      <c r="S2022" s="121" t="s">
        <v>3919</v>
      </c>
      <c r="T2022" s="122">
        <v>0.17</v>
      </c>
      <c r="U2022" s="122" t="s">
        <v>940</v>
      </c>
    </row>
    <row r="2023" spans="7:21" s="145" customFormat="1" hidden="1">
      <c r="G2023" s="152"/>
      <c r="N2023" s="114" t="s">
        <v>3059</v>
      </c>
      <c r="O2023" s="118">
        <v>3.4</v>
      </c>
      <c r="P2023" s="118">
        <v>18</v>
      </c>
      <c r="Q2023" s="119">
        <f t="shared" si="31"/>
        <v>7.0000000000000007E-2</v>
      </c>
      <c r="R2023" s="122" t="s">
        <v>650</v>
      </c>
      <c r="S2023" s="121" t="s">
        <v>4537</v>
      </c>
      <c r="T2023" s="122">
        <v>7.0000000000000007E-2</v>
      </c>
      <c r="U2023" s="122" t="s">
        <v>690</v>
      </c>
    </row>
    <row r="2024" spans="7:21" s="145" customFormat="1" hidden="1">
      <c r="G2024" s="152"/>
      <c r="N2024" s="114" t="s">
        <v>3060</v>
      </c>
      <c r="O2024" s="118">
        <v>29</v>
      </c>
      <c r="P2024" s="118">
        <v>0</v>
      </c>
      <c r="Q2024" s="119">
        <f t="shared" si="31"/>
        <v>0.1</v>
      </c>
      <c r="R2024" s="120" t="s">
        <v>147</v>
      </c>
      <c r="S2024" s="121" t="s">
        <v>4155</v>
      </c>
      <c r="T2024" s="122">
        <v>0.1</v>
      </c>
      <c r="U2024" s="122" t="s">
        <v>364</v>
      </c>
    </row>
    <row r="2025" spans="7:21" s="145" customFormat="1" hidden="1">
      <c r="G2025" s="152"/>
      <c r="N2025" s="114" t="s">
        <v>2959</v>
      </c>
      <c r="O2025" s="118">
        <v>13.6</v>
      </c>
      <c r="P2025" s="118">
        <v>0</v>
      </c>
      <c r="Q2025" s="119">
        <f t="shared" si="31"/>
        <v>7.0000000000000007E-2</v>
      </c>
      <c r="R2025" s="120" t="s">
        <v>147</v>
      </c>
      <c r="S2025" s="121" t="s">
        <v>4197</v>
      </c>
      <c r="T2025" s="122">
        <v>7.0000000000000007E-2</v>
      </c>
      <c r="U2025" s="122" t="s">
        <v>690</v>
      </c>
    </row>
    <row r="2026" spans="7:21" s="145" customFormat="1" hidden="1">
      <c r="G2026" s="152"/>
      <c r="N2026" s="114" t="s">
        <v>2960</v>
      </c>
      <c r="O2026" s="118">
        <v>3.7</v>
      </c>
      <c r="P2026" s="118">
        <v>17.8</v>
      </c>
      <c r="Q2026" s="119">
        <f t="shared" si="31"/>
        <v>0.18</v>
      </c>
      <c r="R2026" s="122" t="s">
        <v>1626</v>
      </c>
      <c r="S2026" s="121" t="s">
        <v>4077</v>
      </c>
      <c r="T2026" s="122">
        <v>0.18</v>
      </c>
      <c r="U2026" s="122" t="s">
        <v>647</v>
      </c>
    </row>
    <row r="2027" spans="7:21" s="145" customFormat="1" hidden="1">
      <c r="G2027" s="152"/>
      <c r="N2027" s="114" t="s">
        <v>2958</v>
      </c>
      <c r="O2027" s="118">
        <v>2.9</v>
      </c>
      <c r="P2027" s="118">
        <v>27.9</v>
      </c>
      <c r="Q2027" s="119">
        <f t="shared" si="31"/>
        <v>0.19</v>
      </c>
      <c r="R2027" s="122" t="s">
        <v>503</v>
      </c>
      <c r="S2027" s="121" t="s">
        <v>4249</v>
      </c>
      <c r="T2027" s="122">
        <v>0.19</v>
      </c>
      <c r="U2027" s="122" t="s">
        <v>2312</v>
      </c>
    </row>
    <row r="2028" spans="7:21" s="145" customFormat="1" hidden="1">
      <c r="G2028" s="152"/>
      <c r="N2028" s="114" t="s">
        <v>2858</v>
      </c>
      <c r="O2028" s="118">
        <v>4.7</v>
      </c>
      <c r="P2028" s="118">
        <v>19.5</v>
      </c>
      <c r="Q2028" s="119">
        <f t="shared" si="31"/>
        <v>0.25</v>
      </c>
      <c r="R2028" s="122" t="s">
        <v>719</v>
      </c>
      <c r="S2028" s="121" t="s">
        <v>3904</v>
      </c>
      <c r="T2028" s="122">
        <v>0.25</v>
      </c>
      <c r="U2028" s="122" t="s">
        <v>174</v>
      </c>
    </row>
    <row r="2029" spans="7:21" s="145" customFormat="1" hidden="1">
      <c r="G2029" s="152"/>
      <c r="N2029" s="114" t="s">
        <v>2859</v>
      </c>
      <c r="O2029" s="118">
        <v>4.4000000000000004</v>
      </c>
      <c r="P2029" s="118">
        <v>22.4</v>
      </c>
      <c r="Q2029" s="119">
        <f t="shared" si="31"/>
        <v>0.09</v>
      </c>
      <c r="R2029" s="122" t="s">
        <v>642</v>
      </c>
      <c r="S2029" s="121" t="s">
        <v>4075</v>
      </c>
      <c r="T2029" s="122">
        <v>0.09</v>
      </c>
      <c r="U2029" s="122" t="s">
        <v>364</v>
      </c>
    </row>
    <row r="2030" spans="7:21" s="145" customFormat="1" hidden="1">
      <c r="G2030" s="152"/>
      <c r="N2030" s="114" t="s">
        <v>2860</v>
      </c>
      <c r="O2030" s="118">
        <v>2.5</v>
      </c>
      <c r="P2030" s="118">
        <v>23.9</v>
      </c>
      <c r="Q2030" s="119">
        <f t="shared" si="31"/>
        <v>0.1</v>
      </c>
      <c r="R2030" s="122" t="s">
        <v>332</v>
      </c>
      <c r="S2030" s="121" t="s">
        <v>4032</v>
      </c>
      <c r="T2030" s="122">
        <v>0.1</v>
      </c>
      <c r="U2030" s="122" t="s">
        <v>954</v>
      </c>
    </row>
    <row r="2031" spans="7:21" s="145" customFormat="1" hidden="1">
      <c r="G2031" s="152"/>
      <c r="N2031" s="114" t="s">
        <v>2861</v>
      </c>
      <c r="O2031" s="118">
        <v>5.2</v>
      </c>
      <c r="P2031" s="118">
        <v>24.8</v>
      </c>
      <c r="Q2031" s="119">
        <f t="shared" si="31"/>
        <v>0.26</v>
      </c>
      <c r="R2031" s="122" t="s">
        <v>50</v>
      </c>
      <c r="S2031" s="121" t="s">
        <v>4298</v>
      </c>
      <c r="T2031" s="122">
        <v>0.26</v>
      </c>
      <c r="U2031" s="122" t="s">
        <v>172</v>
      </c>
    </row>
    <row r="2032" spans="7:21" s="145" customFormat="1" hidden="1">
      <c r="G2032" s="152"/>
      <c r="N2032" s="114" t="s">
        <v>2862</v>
      </c>
      <c r="O2032" s="118">
        <v>3.3</v>
      </c>
      <c r="P2032" s="118">
        <v>22.6</v>
      </c>
      <c r="Q2032" s="119">
        <f t="shared" si="31"/>
        <v>0.1</v>
      </c>
      <c r="R2032" s="122" t="s">
        <v>499</v>
      </c>
      <c r="S2032" s="121" t="s">
        <v>4035</v>
      </c>
      <c r="T2032" s="122">
        <v>0.1</v>
      </c>
      <c r="U2032" s="122" t="s">
        <v>343</v>
      </c>
    </row>
    <row r="2033" spans="7:21" s="145" customFormat="1" hidden="1">
      <c r="G2033" s="152"/>
      <c r="N2033" s="114" t="s">
        <v>2761</v>
      </c>
      <c r="O2033" s="118">
        <v>14</v>
      </c>
      <c r="P2033" s="118">
        <v>4</v>
      </c>
      <c r="Q2033" s="119">
        <f t="shared" si="31"/>
        <v>0.1</v>
      </c>
      <c r="R2033" s="122" t="s">
        <v>129</v>
      </c>
      <c r="S2033" s="121" t="s">
        <v>4259</v>
      </c>
      <c r="T2033" s="122">
        <v>0.1</v>
      </c>
      <c r="U2033" s="122" t="s">
        <v>343</v>
      </c>
    </row>
    <row r="2034" spans="7:21" s="145" customFormat="1" hidden="1">
      <c r="G2034" s="152"/>
      <c r="N2034" s="114" t="s">
        <v>2762</v>
      </c>
      <c r="O2034" s="118">
        <v>0.3</v>
      </c>
      <c r="P2034" s="118">
        <v>10.5</v>
      </c>
      <c r="Q2034" s="119">
        <f t="shared" si="31"/>
        <v>0.1</v>
      </c>
      <c r="R2034" s="120" t="s">
        <v>30</v>
      </c>
      <c r="S2034" s="121" t="s">
        <v>3777</v>
      </c>
      <c r="T2034" s="122">
        <v>0.1</v>
      </c>
      <c r="U2034" s="122" t="s">
        <v>343</v>
      </c>
    </row>
    <row r="2035" spans="7:21" s="145" customFormat="1" hidden="1">
      <c r="G2035" s="152"/>
      <c r="N2035" s="114" t="s">
        <v>2763</v>
      </c>
      <c r="O2035" s="118">
        <v>0.3</v>
      </c>
      <c r="P2035" s="118">
        <v>12.2</v>
      </c>
      <c r="Q2035" s="119">
        <f t="shared" si="31"/>
        <v>0.1</v>
      </c>
      <c r="R2035" s="120" t="s">
        <v>30</v>
      </c>
      <c r="S2035" s="121" t="s">
        <v>4552</v>
      </c>
      <c r="T2035" s="120">
        <v>0.1</v>
      </c>
      <c r="U2035" s="120" t="s">
        <v>343</v>
      </c>
    </row>
    <row r="2036" spans="7:21" s="145" customFormat="1" hidden="1">
      <c r="G2036" s="152"/>
      <c r="N2036" s="114" t="s">
        <v>2869</v>
      </c>
      <c r="O2036" s="118">
        <v>0.5</v>
      </c>
      <c r="P2036" s="118">
        <v>16.5</v>
      </c>
      <c r="Q2036" s="119">
        <f t="shared" si="31"/>
        <v>0.1</v>
      </c>
      <c r="R2036" s="120" t="s">
        <v>30</v>
      </c>
      <c r="S2036" s="121" t="s">
        <v>3781</v>
      </c>
      <c r="T2036" s="120">
        <v>0.1</v>
      </c>
      <c r="U2036" s="120" t="s">
        <v>343</v>
      </c>
    </row>
    <row r="2037" spans="7:21" s="145" customFormat="1" hidden="1">
      <c r="G2037" s="152"/>
      <c r="N2037" s="114" t="s">
        <v>2969</v>
      </c>
      <c r="O2037" s="118">
        <v>2.5</v>
      </c>
      <c r="P2037" s="118">
        <v>67.900000000000006</v>
      </c>
      <c r="Q2037" s="119">
        <f t="shared" si="31"/>
        <v>0.1</v>
      </c>
      <c r="R2037" s="120" t="s">
        <v>147</v>
      </c>
      <c r="S2037" s="121" t="s">
        <v>4371</v>
      </c>
      <c r="T2037" s="122">
        <v>0.1</v>
      </c>
      <c r="U2037" s="122" t="s">
        <v>343</v>
      </c>
    </row>
    <row r="2038" spans="7:21" s="145" customFormat="1" hidden="1">
      <c r="G2038" s="152"/>
      <c r="N2038" s="114" t="s">
        <v>2970</v>
      </c>
      <c r="O2038" s="118">
        <v>0.2</v>
      </c>
      <c r="P2038" s="118">
        <v>5.3</v>
      </c>
      <c r="Q2038" s="119">
        <f t="shared" si="31"/>
        <v>0.1</v>
      </c>
      <c r="R2038" s="120" t="s">
        <v>30</v>
      </c>
      <c r="S2038" s="121" t="s">
        <v>3907</v>
      </c>
      <c r="T2038" s="122">
        <v>0.1</v>
      </c>
      <c r="U2038" s="122" t="s">
        <v>343</v>
      </c>
    </row>
    <row r="2039" spans="7:21" s="145" customFormat="1" hidden="1">
      <c r="G2039" s="152"/>
      <c r="N2039" s="114" t="s">
        <v>2971</v>
      </c>
      <c r="O2039" s="118">
        <v>0.4</v>
      </c>
      <c r="P2039" s="118">
        <v>10.1</v>
      </c>
      <c r="Q2039" s="119">
        <f t="shared" si="31"/>
        <v>0.1</v>
      </c>
      <c r="R2039" s="120" t="s">
        <v>30</v>
      </c>
      <c r="S2039" s="121" t="s">
        <v>3777</v>
      </c>
      <c r="T2039" s="122">
        <v>0.1</v>
      </c>
      <c r="U2039" s="122" t="s">
        <v>343</v>
      </c>
    </row>
    <row r="2040" spans="7:21" s="145" customFormat="1" hidden="1">
      <c r="G2040" s="152"/>
      <c r="N2040" s="114" t="s">
        <v>2972</v>
      </c>
      <c r="O2040" s="118">
        <v>5.4</v>
      </c>
      <c r="P2040" s="118">
        <v>59.5</v>
      </c>
      <c r="Q2040" s="119">
        <f t="shared" si="31"/>
        <v>0.1</v>
      </c>
      <c r="R2040" s="122" t="s">
        <v>2973</v>
      </c>
      <c r="S2040" s="121" t="s">
        <v>4100</v>
      </c>
      <c r="T2040" s="122">
        <v>0.1</v>
      </c>
      <c r="U2040" s="122" t="s">
        <v>343</v>
      </c>
    </row>
    <row r="2041" spans="7:21" s="145" customFormat="1" hidden="1">
      <c r="G2041" s="152"/>
      <c r="N2041" s="114" t="s">
        <v>2974</v>
      </c>
      <c r="O2041" s="118">
        <v>17.899999999999999</v>
      </c>
      <c r="P2041" s="118">
        <v>8.1999999999999993</v>
      </c>
      <c r="Q2041" s="119">
        <f t="shared" si="31"/>
        <v>0.1</v>
      </c>
      <c r="R2041" s="122" t="s">
        <v>2975</v>
      </c>
      <c r="S2041" s="121" t="s">
        <v>4524</v>
      </c>
      <c r="T2041" s="122">
        <v>0.1</v>
      </c>
      <c r="U2041" s="122" t="s">
        <v>343</v>
      </c>
    </row>
    <row r="2042" spans="7:21" s="145" customFormat="1" hidden="1">
      <c r="G2042" s="152"/>
      <c r="N2042" s="114" t="s">
        <v>2976</v>
      </c>
      <c r="O2042" s="118">
        <v>9.9</v>
      </c>
      <c r="P2042" s="118">
        <v>4.5999999999999996</v>
      </c>
      <c r="Q2042" s="119">
        <f t="shared" si="31"/>
        <v>0.1</v>
      </c>
      <c r="R2042" s="122" t="s">
        <v>358</v>
      </c>
      <c r="S2042" s="121" t="s">
        <v>4261</v>
      </c>
      <c r="T2042" s="122">
        <v>0.1</v>
      </c>
      <c r="U2042" s="122" t="s">
        <v>343</v>
      </c>
    </row>
    <row r="2043" spans="7:21" s="145" customFormat="1" hidden="1">
      <c r="G2043" s="152"/>
      <c r="N2043" s="114" t="s">
        <v>2977</v>
      </c>
      <c r="O2043" s="118">
        <v>7.8</v>
      </c>
      <c r="P2043" s="118">
        <v>57.5</v>
      </c>
      <c r="Q2043" s="119">
        <f t="shared" si="31"/>
        <v>0.1</v>
      </c>
      <c r="R2043" s="120" t="s">
        <v>147</v>
      </c>
      <c r="S2043" s="121" t="s">
        <v>3892</v>
      </c>
      <c r="T2043" s="122">
        <v>0.1</v>
      </c>
      <c r="U2043" s="122" t="s">
        <v>343</v>
      </c>
    </row>
    <row r="2044" spans="7:21" s="145" customFormat="1" hidden="1">
      <c r="G2044" s="152"/>
      <c r="N2044" s="114" t="s">
        <v>2875</v>
      </c>
      <c r="O2044" s="118">
        <v>12.2</v>
      </c>
      <c r="P2044" s="118">
        <v>36.1</v>
      </c>
      <c r="Q2044" s="119">
        <f t="shared" si="31"/>
        <v>0.14000000000000001</v>
      </c>
      <c r="R2044" s="122" t="s">
        <v>2876</v>
      </c>
      <c r="S2044" s="121" t="s">
        <v>4040</v>
      </c>
      <c r="T2044" s="122">
        <v>0.14000000000000001</v>
      </c>
      <c r="U2044" s="122" t="s">
        <v>940</v>
      </c>
    </row>
    <row r="2045" spans="7:21" s="145" customFormat="1" hidden="1">
      <c r="G2045" s="152"/>
      <c r="N2045" s="114" t="s">
        <v>2877</v>
      </c>
      <c r="O2045" s="118">
        <v>13.4</v>
      </c>
      <c r="P2045" s="118">
        <v>31.3</v>
      </c>
      <c r="Q2045" s="119">
        <f t="shared" si="31"/>
        <v>0.14000000000000001</v>
      </c>
      <c r="R2045" s="120" t="s">
        <v>147</v>
      </c>
      <c r="S2045" s="121" t="s">
        <v>3916</v>
      </c>
      <c r="T2045" s="122">
        <v>0.14000000000000001</v>
      </c>
      <c r="U2045" s="122" t="s">
        <v>940</v>
      </c>
    </row>
    <row r="2046" spans="7:21" s="145" customFormat="1" hidden="1">
      <c r="G2046" s="152"/>
      <c r="N2046" s="114" t="s">
        <v>2676</v>
      </c>
      <c r="O2046" s="118">
        <v>13.3</v>
      </c>
      <c r="P2046" s="118">
        <v>28</v>
      </c>
      <c r="Q2046" s="119">
        <f t="shared" si="31"/>
        <v>0.14000000000000001</v>
      </c>
      <c r="R2046" s="122" t="s">
        <v>1052</v>
      </c>
      <c r="S2046" s="121" t="s">
        <v>3808</v>
      </c>
      <c r="T2046" s="122">
        <v>0.14000000000000001</v>
      </c>
      <c r="U2046" s="122" t="s">
        <v>940</v>
      </c>
    </row>
    <row r="2047" spans="7:21" s="145" customFormat="1" hidden="1">
      <c r="G2047" s="152"/>
      <c r="N2047" s="114" t="s">
        <v>2677</v>
      </c>
      <c r="O2047" s="118">
        <v>13.5</v>
      </c>
      <c r="P2047" s="118">
        <v>34.4</v>
      </c>
      <c r="Q2047" s="119">
        <f t="shared" si="31"/>
        <v>0.1</v>
      </c>
      <c r="R2047" s="120" t="s">
        <v>147</v>
      </c>
      <c r="S2047" s="121" t="s">
        <v>4499</v>
      </c>
      <c r="T2047" s="122">
        <v>0.1</v>
      </c>
      <c r="U2047" s="122" t="s">
        <v>343</v>
      </c>
    </row>
    <row r="2048" spans="7:21" s="145" customFormat="1" hidden="1">
      <c r="G2048" s="152"/>
      <c r="N2048" s="114" t="s">
        <v>2678</v>
      </c>
      <c r="O2048" s="118">
        <v>13.2</v>
      </c>
      <c r="P2048" s="118">
        <v>29.1</v>
      </c>
      <c r="Q2048" s="119">
        <f t="shared" si="31"/>
        <v>0.1</v>
      </c>
      <c r="R2048" s="122" t="s">
        <v>704</v>
      </c>
      <c r="S2048" s="121" t="s">
        <v>4195</v>
      </c>
      <c r="T2048" s="122">
        <v>0.1</v>
      </c>
      <c r="U2048" s="122" t="s">
        <v>343</v>
      </c>
    </row>
    <row r="2049" spans="7:21" s="145" customFormat="1" hidden="1">
      <c r="G2049" s="152"/>
      <c r="N2049" s="114" t="s">
        <v>2679</v>
      </c>
      <c r="O2049" s="118">
        <v>3.3</v>
      </c>
      <c r="P2049" s="118">
        <v>22.6</v>
      </c>
      <c r="Q2049" s="119">
        <f t="shared" si="31"/>
        <v>0.2</v>
      </c>
      <c r="R2049" s="122" t="s">
        <v>338</v>
      </c>
      <c r="S2049" s="121" t="s">
        <v>4039</v>
      </c>
      <c r="T2049" s="120">
        <v>0.2</v>
      </c>
      <c r="U2049" s="120" t="s">
        <v>166</v>
      </c>
    </row>
    <row r="2050" spans="7:21" s="145" customFormat="1" hidden="1">
      <c r="G2050" s="152"/>
      <c r="N2050" s="114" t="s">
        <v>2564</v>
      </c>
      <c r="O2050" s="118">
        <v>10.8</v>
      </c>
      <c r="P2050" s="118">
        <v>29.6</v>
      </c>
      <c r="Q2050" s="119">
        <f t="shared" si="31"/>
        <v>0.1</v>
      </c>
      <c r="R2050" s="120" t="s">
        <v>147</v>
      </c>
      <c r="S2050" s="121" t="s">
        <v>3944</v>
      </c>
      <c r="T2050" s="122">
        <v>0.1</v>
      </c>
      <c r="U2050" s="122" t="s">
        <v>343</v>
      </c>
    </row>
    <row r="2051" spans="7:21" s="145" customFormat="1" hidden="1">
      <c r="G2051" s="152"/>
      <c r="N2051" s="114" t="s">
        <v>2785</v>
      </c>
      <c r="O2051" s="118">
        <v>21.3</v>
      </c>
      <c r="P2051" s="118">
        <v>0</v>
      </c>
      <c r="Q2051" s="119">
        <f t="shared" si="31"/>
        <v>0.1</v>
      </c>
      <c r="R2051" s="122" t="s">
        <v>1626</v>
      </c>
      <c r="S2051" s="121" t="s">
        <v>4323</v>
      </c>
      <c r="T2051" s="122">
        <v>0.1</v>
      </c>
      <c r="U2051" s="122" t="s">
        <v>343</v>
      </c>
    </row>
    <row r="2052" spans="7:21" s="145" customFormat="1" hidden="1">
      <c r="G2052" s="152"/>
      <c r="N2052" s="114" t="s">
        <v>2786</v>
      </c>
      <c r="O2052" s="118">
        <v>16.399999999999999</v>
      </c>
      <c r="P2052" s="118">
        <v>0</v>
      </c>
      <c r="Q2052" s="119">
        <f t="shared" ref="Q2052:Q2115" si="32">SUM(T2052:U2052)</f>
        <v>0.1</v>
      </c>
      <c r="R2052" s="122" t="s">
        <v>364</v>
      </c>
      <c r="S2052" s="121" t="s">
        <v>4081</v>
      </c>
      <c r="T2052" s="122">
        <v>0.1</v>
      </c>
      <c r="U2052" s="122" t="s">
        <v>343</v>
      </c>
    </row>
    <row r="2053" spans="7:21" s="145" customFormat="1" hidden="1">
      <c r="G2053" s="152"/>
      <c r="N2053" s="114" t="s">
        <v>2787</v>
      </c>
      <c r="O2053" s="118">
        <v>19.5</v>
      </c>
      <c r="P2053" s="118">
        <v>0</v>
      </c>
      <c r="Q2053" s="119">
        <f t="shared" si="32"/>
        <v>0.08</v>
      </c>
      <c r="R2053" s="122" t="s">
        <v>444</v>
      </c>
      <c r="S2053" s="121" t="s">
        <v>3773</v>
      </c>
      <c r="T2053" s="122">
        <v>0.08</v>
      </c>
      <c r="U2053" s="122" t="s">
        <v>364</v>
      </c>
    </row>
    <row r="2054" spans="7:21" s="145" customFormat="1" hidden="1">
      <c r="G2054" s="152"/>
      <c r="N2054" s="114" t="s">
        <v>2684</v>
      </c>
      <c r="O2054" s="118">
        <v>14.5</v>
      </c>
      <c r="P2054" s="118">
        <v>0</v>
      </c>
      <c r="Q2054" s="119">
        <f t="shared" si="32"/>
        <v>0.15</v>
      </c>
      <c r="R2054" s="122" t="s">
        <v>1619</v>
      </c>
      <c r="S2054" s="121" t="s">
        <v>4473</v>
      </c>
      <c r="T2054" s="122">
        <v>0.15</v>
      </c>
      <c r="U2054" s="122" t="s">
        <v>710</v>
      </c>
    </row>
    <row r="2055" spans="7:21" s="145" customFormat="1" hidden="1">
      <c r="G2055" s="152"/>
      <c r="N2055" s="114" t="s">
        <v>2685</v>
      </c>
      <c r="O2055" s="118">
        <v>15.2</v>
      </c>
      <c r="P2055" s="118">
        <v>12</v>
      </c>
      <c r="Q2055" s="119">
        <f t="shared" si="32"/>
        <v>0</v>
      </c>
      <c r="R2055" s="122" t="s">
        <v>452</v>
      </c>
      <c r="S2055" s="121" t="s">
        <v>4423</v>
      </c>
      <c r="T2055" s="114"/>
      <c r="U2055" s="122" t="s">
        <v>381</v>
      </c>
    </row>
    <row r="2056" spans="7:21" s="145" customFormat="1" hidden="1">
      <c r="G2056" s="152"/>
      <c r="N2056" s="114" t="s">
        <v>2686</v>
      </c>
      <c r="O2056" s="118">
        <v>15.2</v>
      </c>
      <c r="P2056" s="118">
        <v>12</v>
      </c>
      <c r="Q2056" s="119">
        <f t="shared" si="32"/>
        <v>7.0000000000000007E-2</v>
      </c>
      <c r="R2056" s="122" t="s">
        <v>3056</v>
      </c>
      <c r="S2056" s="121" t="s">
        <v>4423</v>
      </c>
      <c r="T2056" s="122">
        <v>7.0000000000000007E-2</v>
      </c>
      <c r="U2056" s="122" t="s">
        <v>954</v>
      </c>
    </row>
    <row r="2057" spans="7:21" s="145" customFormat="1" hidden="1">
      <c r="G2057" s="152"/>
      <c r="N2057" s="114" t="s">
        <v>2687</v>
      </c>
      <c r="O2057" s="118">
        <v>15.2</v>
      </c>
      <c r="P2057" s="118">
        <v>12</v>
      </c>
      <c r="Q2057" s="119">
        <f t="shared" si="32"/>
        <v>7.0000000000000007E-2</v>
      </c>
      <c r="R2057" s="122" t="s">
        <v>3056</v>
      </c>
      <c r="S2057" s="121" t="s">
        <v>4423</v>
      </c>
      <c r="T2057" s="122">
        <v>7.0000000000000007E-2</v>
      </c>
      <c r="U2057" s="122" t="s">
        <v>954</v>
      </c>
    </row>
    <row r="2058" spans="7:21" s="145" customFormat="1" hidden="1">
      <c r="G2058" s="152"/>
      <c r="N2058" s="114" t="s">
        <v>2688</v>
      </c>
      <c r="O2058" s="118">
        <v>14.4</v>
      </c>
      <c r="P2058" s="118">
        <v>21.5</v>
      </c>
      <c r="Q2058" s="119">
        <f t="shared" si="32"/>
        <v>0.16</v>
      </c>
      <c r="R2058" s="122" t="s">
        <v>1447</v>
      </c>
      <c r="S2058" s="121" t="s">
        <v>4129</v>
      </c>
      <c r="T2058" s="122">
        <v>0.16</v>
      </c>
      <c r="U2058" s="122" t="s">
        <v>56</v>
      </c>
    </row>
    <row r="2059" spans="7:21" s="145" customFormat="1" hidden="1">
      <c r="G2059" s="152"/>
      <c r="N2059" s="114" t="s">
        <v>2689</v>
      </c>
      <c r="O2059" s="118">
        <v>0.8</v>
      </c>
      <c r="P2059" s="118">
        <v>28.5</v>
      </c>
      <c r="Q2059" s="119">
        <f t="shared" si="32"/>
        <v>0.09</v>
      </c>
      <c r="R2059" s="122" t="s">
        <v>166</v>
      </c>
      <c r="S2059" s="121" t="s">
        <v>4035</v>
      </c>
      <c r="T2059" s="122">
        <v>0.09</v>
      </c>
      <c r="U2059" s="122" t="s">
        <v>956</v>
      </c>
    </row>
    <row r="2060" spans="7:21" s="145" customFormat="1" hidden="1">
      <c r="G2060" s="152"/>
      <c r="N2060" s="114" t="s">
        <v>2690</v>
      </c>
      <c r="O2060" s="118">
        <v>1.1000000000000001</v>
      </c>
      <c r="P2060" s="118">
        <v>29.4</v>
      </c>
      <c r="Q2060" s="119">
        <f t="shared" si="32"/>
        <v>0.08</v>
      </c>
      <c r="R2060" s="122" t="s">
        <v>166</v>
      </c>
      <c r="S2060" s="121" t="s">
        <v>3904</v>
      </c>
      <c r="T2060" s="122">
        <v>0.08</v>
      </c>
      <c r="U2060" s="122" t="s">
        <v>1619</v>
      </c>
    </row>
    <row r="2061" spans="7:21" s="145" customFormat="1" hidden="1">
      <c r="G2061" s="152"/>
      <c r="N2061" s="114" t="s">
        <v>2572</v>
      </c>
      <c r="O2061" s="118">
        <v>1.5</v>
      </c>
      <c r="P2061" s="118">
        <v>47.5</v>
      </c>
      <c r="Q2061" s="119">
        <f t="shared" si="32"/>
        <v>0.16</v>
      </c>
      <c r="R2061" s="120" t="s">
        <v>743</v>
      </c>
      <c r="S2061" s="121" t="s">
        <v>3830</v>
      </c>
      <c r="T2061" s="122">
        <v>0.16</v>
      </c>
      <c r="U2061" s="122" t="s">
        <v>841</v>
      </c>
    </row>
    <row r="2062" spans="7:21" s="145" customFormat="1" hidden="1">
      <c r="G2062" s="152"/>
      <c r="N2062" s="114" t="s">
        <v>2573</v>
      </c>
      <c r="O2062" s="118">
        <v>0.5</v>
      </c>
      <c r="P2062" s="118">
        <v>17</v>
      </c>
      <c r="Q2062" s="119">
        <f t="shared" si="32"/>
        <v>0.23</v>
      </c>
      <c r="R2062" s="120" t="s">
        <v>30</v>
      </c>
      <c r="S2062" s="121" t="s">
        <v>4566</v>
      </c>
      <c r="T2062" s="122">
        <v>0.23</v>
      </c>
      <c r="U2062" s="122" t="s">
        <v>51</v>
      </c>
    </row>
    <row r="2063" spans="7:21" s="145" customFormat="1" hidden="1">
      <c r="G2063" s="152"/>
      <c r="N2063" s="114" t="s">
        <v>2900</v>
      </c>
      <c r="O2063" s="118">
        <v>0.5</v>
      </c>
      <c r="P2063" s="118">
        <v>7.3</v>
      </c>
      <c r="Q2063" s="119">
        <f t="shared" si="32"/>
        <v>0.1</v>
      </c>
      <c r="R2063" s="120" t="s">
        <v>30</v>
      </c>
      <c r="S2063" s="121" t="s">
        <v>3951</v>
      </c>
      <c r="T2063" s="122">
        <v>0.1</v>
      </c>
      <c r="U2063" s="122" t="s">
        <v>940</v>
      </c>
    </row>
    <row r="2064" spans="7:21" s="145" customFormat="1" hidden="1">
      <c r="G2064" s="152"/>
      <c r="N2064" s="114" t="s">
        <v>2901</v>
      </c>
      <c r="O2064" s="118">
        <v>0.5</v>
      </c>
      <c r="P2064" s="118">
        <v>6.9</v>
      </c>
      <c r="Q2064" s="119">
        <f t="shared" si="32"/>
        <v>0.04</v>
      </c>
      <c r="R2064" s="120" t="s">
        <v>30</v>
      </c>
      <c r="S2064" s="121" t="s">
        <v>4563</v>
      </c>
      <c r="T2064" s="122">
        <v>0.04</v>
      </c>
      <c r="U2064" s="122" t="s">
        <v>364</v>
      </c>
    </row>
    <row r="2065" spans="7:21" s="145" customFormat="1" hidden="1">
      <c r="G2065" s="152"/>
      <c r="N2065" s="114" t="s">
        <v>2902</v>
      </c>
      <c r="O2065" s="118">
        <v>0.6</v>
      </c>
      <c r="P2065" s="118">
        <v>8.8000000000000007</v>
      </c>
      <c r="Q2065" s="119">
        <f t="shared" si="32"/>
        <v>0.23</v>
      </c>
      <c r="R2065" s="120" t="s">
        <v>30</v>
      </c>
      <c r="S2065" s="121" t="s">
        <v>3956</v>
      </c>
      <c r="T2065" s="122">
        <v>0.23</v>
      </c>
      <c r="U2065" s="122" t="s">
        <v>304</v>
      </c>
    </row>
    <row r="2066" spans="7:21" s="145" customFormat="1" hidden="1">
      <c r="G2066" s="152"/>
      <c r="N2066" s="114" t="s">
        <v>3118</v>
      </c>
      <c r="O2066" s="118">
        <v>0.5</v>
      </c>
      <c r="P2066" s="118">
        <v>8.3000000000000007</v>
      </c>
      <c r="Q2066" s="119">
        <f t="shared" si="32"/>
        <v>0.06</v>
      </c>
      <c r="R2066" s="120" t="s">
        <v>30</v>
      </c>
      <c r="S2066" s="121" t="s">
        <v>4295</v>
      </c>
      <c r="T2066" s="122">
        <v>0.06</v>
      </c>
      <c r="U2066" s="122" t="s">
        <v>1619</v>
      </c>
    </row>
    <row r="2067" spans="7:21" s="145" customFormat="1" hidden="1">
      <c r="G2067" s="152"/>
      <c r="N2067" s="114" t="s">
        <v>3124</v>
      </c>
      <c r="O2067" s="118">
        <v>0.5</v>
      </c>
      <c r="P2067" s="118">
        <v>17.899999999999999</v>
      </c>
      <c r="Q2067" s="119">
        <f t="shared" si="32"/>
        <v>0.06</v>
      </c>
      <c r="R2067" s="120" t="s">
        <v>30</v>
      </c>
      <c r="S2067" s="121" t="s">
        <v>4301</v>
      </c>
      <c r="T2067" s="122">
        <v>0.06</v>
      </c>
      <c r="U2067" s="122" t="s">
        <v>1619</v>
      </c>
    </row>
    <row r="2068" spans="7:21" s="145" customFormat="1" hidden="1">
      <c r="G2068" s="152"/>
      <c r="N2068" s="114" t="s">
        <v>3012</v>
      </c>
      <c r="O2068" s="118">
        <v>0.6</v>
      </c>
      <c r="P2068" s="118">
        <v>9.6</v>
      </c>
      <c r="Q2068" s="119">
        <f t="shared" si="32"/>
        <v>0.06</v>
      </c>
      <c r="R2068" s="120" t="s">
        <v>30</v>
      </c>
      <c r="S2068" s="121" t="s">
        <v>4328</v>
      </c>
      <c r="T2068" s="122">
        <v>0.06</v>
      </c>
      <c r="U2068" s="122" t="s">
        <v>1619</v>
      </c>
    </row>
    <row r="2069" spans="7:21" s="145" customFormat="1" hidden="1">
      <c r="G2069" s="152"/>
      <c r="N2069" s="114" t="s">
        <v>2911</v>
      </c>
      <c r="O2069" s="118">
        <v>0.5</v>
      </c>
      <c r="P2069" s="118">
        <v>9</v>
      </c>
      <c r="Q2069" s="119">
        <f t="shared" si="32"/>
        <v>0.12</v>
      </c>
      <c r="R2069" s="120" t="s">
        <v>30</v>
      </c>
      <c r="S2069" s="121" t="s">
        <v>4548</v>
      </c>
      <c r="T2069" s="122">
        <v>0.12</v>
      </c>
      <c r="U2069" s="122" t="s">
        <v>2312</v>
      </c>
    </row>
    <row r="2070" spans="7:21" s="145" customFormat="1" hidden="1">
      <c r="G2070" s="152"/>
      <c r="N2070" s="114" t="s">
        <v>2812</v>
      </c>
      <c r="O2070" s="118">
        <v>0.5</v>
      </c>
      <c r="P2070" s="118">
        <v>8.3000000000000007</v>
      </c>
      <c r="Q2070" s="119">
        <f t="shared" si="32"/>
        <v>0.08</v>
      </c>
      <c r="R2070" s="120" t="s">
        <v>30</v>
      </c>
      <c r="S2070" s="121" t="s">
        <v>4295</v>
      </c>
      <c r="T2070" s="120">
        <v>0.08</v>
      </c>
      <c r="U2070" s="120" t="s">
        <v>2803</v>
      </c>
    </row>
    <row r="2071" spans="7:21" s="145" customFormat="1" hidden="1">
      <c r="G2071" s="152"/>
      <c r="N2071" s="114" t="s">
        <v>2813</v>
      </c>
      <c r="O2071" s="118">
        <v>0.5</v>
      </c>
      <c r="P2071" s="118">
        <v>7.9</v>
      </c>
      <c r="Q2071" s="119">
        <f t="shared" si="32"/>
        <v>0.11</v>
      </c>
      <c r="R2071" s="120" t="s">
        <v>30</v>
      </c>
      <c r="S2071" s="121" t="s">
        <v>3952</v>
      </c>
      <c r="T2071" s="122">
        <v>0.11</v>
      </c>
      <c r="U2071" s="122" t="s">
        <v>647</v>
      </c>
    </row>
    <row r="2072" spans="7:21" s="145" customFormat="1" hidden="1">
      <c r="G2072" s="152"/>
      <c r="N2072" s="114" t="s">
        <v>2814</v>
      </c>
      <c r="O2072" s="118">
        <v>0.5</v>
      </c>
      <c r="P2072" s="118">
        <v>5.9</v>
      </c>
      <c r="Q2072" s="119">
        <f t="shared" si="32"/>
        <v>0.05</v>
      </c>
      <c r="R2072" s="120" t="s">
        <v>30</v>
      </c>
      <c r="S2072" s="121" t="s">
        <v>3772</v>
      </c>
      <c r="T2072" s="122">
        <v>0.05</v>
      </c>
      <c r="U2072" s="122" t="s">
        <v>343</v>
      </c>
    </row>
    <row r="2073" spans="7:21" s="145" customFormat="1" hidden="1">
      <c r="G2073" s="152"/>
      <c r="N2073" s="114" t="s">
        <v>2815</v>
      </c>
      <c r="O2073" s="118">
        <v>0.5</v>
      </c>
      <c r="P2073" s="118">
        <v>5.7</v>
      </c>
      <c r="Q2073" s="119">
        <f t="shared" si="32"/>
        <v>0.05</v>
      </c>
      <c r="R2073" s="120" t="s">
        <v>30</v>
      </c>
      <c r="S2073" s="121" t="s">
        <v>4540</v>
      </c>
      <c r="T2073" s="120">
        <v>0.05</v>
      </c>
      <c r="U2073" s="120" t="s">
        <v>343</v>
      </c>
    </row>
    <row r="2074" spans="7:21" s="145" customFormat="1" hidden="1">
      <c r="G2074" s="152"/>
      <c r="N2074" s="114" t="s">
        <v>2816</v>
      </c>
      <c r="O2074" s="118">
        <v>1.9</v>
      </c>
      <c r="P2074" s="118">
        <v>15.2</v>
      </c>
      <c r="Q2074" s="119">
        <f t="shared" si="32"/>
        <v>0.05</v>
      </c>
      <c r="R2074" s="122" t="s">
        <v>172</v>
      </c>
      <c r="S2074" s="121" t="s">
        <v>4473</v>
      </c>
      <c r="T2074" s="120">
        <v>0.05</v>
      </c>
      <c r="U2074" s="120" t="s">
        <v>343</v>
      </c>
    </row>
    <row r="2075" spans="7:21" s="145" customFormat="1" hidden="1">
      <c r="G2075" s="152"/>
      <c r="N2075" s="114" t="s">
        <v>2817</v>
      </c>
      <c r="O2075" s="118">
        <v>28.2</v>
      </c>
      <c r="P2075" s="118">
        <v>0</v>
      </c>
      <c r="Q2075" s="119">
        <f t="shared" si="32"/>
        <v>0.14000000000000001</v>
      </c>
      <c r="R2075" s="122" t="s">
        <v>438</v>
      </c>
      <c r="S2075" s="121" t="s">
        <v>4075</v>
      </c>
      <c r="T2075" s="122">
        <v>0.14000000000000001</v>
      </c>
      <c r="U2075" s="122" t="s">
        <v>841</v>
      </c>
    </row>
    <row r="2076" spans="7:21" s="145" customFormat="1" hidden="1">
      <c r="G2076" s="152"/>
      <c r="N2076" s="114" t="s">
        <v>2818</v>
      </c>
      <c r="O2076" s="118">
        <v>16.399999999999999</v>
      </c>
      <c r="P2076" s="118">
        <v>0</v>
      </c>
      <c r="Q2076" s="119">
        <f t="shared" si="32"/>
        <v>0.09</v>
      </c>
      <c r="R2076" s="122" t="s">
        <v>647</v>
      </c>
      <c r="S2076" s="121" t="s">
        <v>4565</v>
      </c>
      <c r="T2076" s="122">
        <v>0.09</v>
      </c>
      <c r="U2076" s="122" t="s">
        <v>940</v>
      </c>
    </row>
    <row r="2077" spans="7:21" s="145" customFormat="1" hidden="1">
      <c r="G2077" s="152"/>
      <c r="N2077" s="114" t="s">
        <v>2915</v>
      </c>
      <c r="O2077" s="118">
        <v>27.4</v>
      </c>
      <c r="P2077" s="118">
        <v>0</v>
      </c>
      <c r="Q2077" s="119">
        <f t="shared" si="32"/>
        <v>0.04</v>
      </c>
      <c r="R2077" s="122" t="s">
        <v>424</v>
      </c>
      <c r="S2077" s="121" t="s">
        <v>4270</v>
      </c>
      <c r="T2077" s="120">
        <v>0.04</v>
      </c>
      <c r="U2077" s="120" t="s">
        <v>343</v>
      </c>
    </row>
    <row r="2078" spans="7:21" s="145" customFormat="1" hidden="1">
      <c r="G2078" s="152"/>
      <c r="N2078" s="114" t="s">
        <v>3026</v>
      </c>
      <c r="O2078" s="118">
        <v>0.2</v>
      </c>
      <c r="P2078" s="118">
        <v>11.6</v>
      </c>
      <c r="Q2078" s="119">
        <f t="shared" si="32"/>
        <v>0.06</v>
      </c>
      <c r="R2078" s="120" t="s">
        <v>30</v>
      </c>
      <c r="S2078" s="121" t="s">
        <v>4333</v>
      </c>
      <c r="T2078" s="122">
        <v>0.06</v>
      </c>
      <c r="U2078" s="122" t="s">
        <v>956</v>
      </c>
    </row>
    <row r="2079" spans="7:21" s="145" customFormat="1" hidden="1">
      <c r="G2079" s="152"/>
      <c r="N2079" s="114" t="s">
        <v>3027</v>
      </c>
      <c r="O2079" s="118">
        <v>1.3</v>
      </c>
      <c r="P2079" s="118">
        <v>11.8</v>
      </c>
      <c r="Q2079" s="119">
        <f t="shared" si="32"/>
        <v>0.11</v>
      </c>
      <c r="R2079" s="120" t="s">
        <v>30</v>
      </c>
      <c r="S2079" s="121" t="s">
        <v>4557</v>
      </c>
      <c r="T2079" s="122">
        <v>0.11</v>
      </c>
      <c r="U2079" s="122" t="s">
        <v>2312</v>
      </c>
    </row>
    <row r="2080" spans="7:21" s="145" customFormat="1" hidden="1">
      <c r="G2080" s="152"/>
      <c r="N2080" s="114" t="s">
        <v>3028</v>
      </c>
      <c r="O2080" s="118">
        <v>0.9</v>
      </c>
      <c r="P2080" s="118">
        <v>7.7</v>
      </c>
      <c r="Q2080" s="119">
        <f t="shared" si="32"/>
        <v>0.08</v>
      </c>
      <c r="R2080" s="120" t="s">
        <v>147</v>
      </c>
      <c r="S2080" s="121" t="s">
        <v>3952</v>
      </c>
      <c r="T2080" s="122">
        <v>0.08</v>
      </c>
      <c r="U2080" s="122" t="s">
        <v>940</v>
      </c>
    </row>
    <row r="2081" spans="7:21" s="145" customFormat="1" hidden="1">
      <c r="G2081" s="152"/>
      <c r="N2081" s="114" t="s">
        <v>3029</v>
      </c>
      <c r="O2081" s="118">
        <v>0.6</v>
      </c>
      <c r="P2081" s="120">
        <v>6.8</v>
      </c>
      <c r="Q2081" s="119">
        <f t="shared" si="32"/>
        <v>0.21</v>
      </c>
      <c r="R2081" s="120" t="s">
        <v>30</v>
      </c>
      <c r="S2081" s="121" t="s">
        <v>3951</v>
      </c>
      <c r="T2081" s="122">
        <v>0.21</v>
      </c>
      <c r="U2081" s="122" t="s">
        <v>304</v>
      </c>
    </row>
    <row r="2082" spans="7:21" s="145" customFormat="1" hidden="1">
      <c r="G2082" s="152"/>
      <c r="N2082" s="114" t="s">
        <v>3030</v>
      </c>
      <c r="O2082" s="118">
        <v>0.4</v>
      </c>
      <c r="P2082" s="120">
        <v>4.0999999999999996</v>
      </c>
      <c r="Q2082" s="119">
        <f t="shared" si="32"/>
        <v>0.2</v>
      </c>
      <c r="R2082" s="120" t="s">
        <v>147</v>
      </c>
      <c r="S2082" s="121" t="s">
        <v>4544</v>
      </c>
      <c r="T2082" s="122">
        <v>0.2</v>
      </c>
      <c r="U2082" s="122" t="s">
        <v>304</v>
      </c>
    </row>
    <row r="2083" spans="7:21" s="145" customFormat="1" hidden="1">
      <c r="G2083" s="152"/>
      <c r="N2083" s="114" t="s">
        <v>3031</v>
      </c>
      <c r="O2083" s="118">
        <v>18.8</v>
      </c>
      <c r="P2083" s="118">
        <v>0</v>
      </c>
      <c r="Q2083" s="119">
        <f t="shared" si="32"/>
        <v>0.08</v>
      </c>
      <c r="R2083" s="120" t="s">
        <v>466</v>
      </c>
      <c r="S2083" s="121" t="s">
        <v>4323</v>
      </c>
      <c r="T2083" s="122">
        <v>0.08</v>
      </c>
      <c r="U2083" s="122" t="s">
        <v>710</v>
      </c>
    </row>
    <row r="2084" spans="7:21" s="145" customFormat="1" hidden="1">
      <c r="G2084" s="152"/>
      <c r="N2084" s="114" t="s">
        <v>3032</v>
      </c>
      <c r="O2084" s="118">
        <v>18.3</v>
      </c>
      <c r="P2084" s="118">
        <v>0</v>
      </c>
      <c r="Q2084" s="119">
        <f t="shared" si="32"/>
        <v>0.1</v>
      </c>
      <c r="R2084" s="122" t="s">
        <v>719</v>
      </c>
      <c r="S2084" s="121" t="s">
        <v>4560</v>
      </c>
      <c r="T2084" s="122">
        <v>0.1</v>
      </c>
      <c r="U2084" s="122" t="s">
        <v>56</v>
      </c>
    </row>
    <row r="2085" spans="7:21" s="145" customFormat="1" hidden="1">
      <c r="G2085" s="152"/>
      <c r="N2085" s="114" t="s">
        <v>3033</v>
      </c>
      <c r="O2085" s="118">
        <v>6.9</v>
      </c>
      <c r="P2085" s="118">
        <v>60.7</v>
      </c>
      <c r="Q2085" s="119">
        <f t="shared" si="32"/>
        <v>0.2</v>
      </c>
      <c r="R2085" s="120" t="s">
        <v>147</v>
      </c>
      <c r="S2085" s="121" t="s">
        <v>4525</v>
      </c>
      <c r="T2085" s="122">
        <v>0.2</v>
      </c>
      <c r="U2085" s="122" t="s">
        <v>575</v>
      </c>
    </row>
    <row r="2086" spans="7:21" s="145" customFormat="1" hidden="1">
      <c r="G2086" s="152"/>
      <c r="N2086" s="114" t="s">
        <v>3034</v>
      </c>
      <c r="O2086" s="118">
        <v>9</v>
      </c>
      <c r="P2086" s="118">
        <v>59.3</v>
      </c>
      <c r="Q2086" s="119">
        <f t="shared" si="32"/>
        <v>7.0000000000000007E-2</v>
      </c>
      <c r="R2086" s="120" t="s">
        <v>147</v>
      </c>
      <c r="S2086" s="121" t="s">
        <v>4526</v>
      </c>
      <c r="T2086" s="122">
        <v>7.0000000000000007E-2</v>
      </c>
      <c r="U2086" s="122" t="s">
        <v>647</v>
      </c>
    </row>
    <row r="2087" spans="7:21" s="145" customFormat="1" hidden="1">
      <c r="G2087" s="152"/>
      <c r="N2087" s="114" t="s">
        <v>2925</v>
      </c>
      <c r="O2087" s="118">
        <v>20.6</v>
      </c>
      <c r="P2087" s="120" t="s">
        <v>147</v>
      </c>
      <c r="Q2087" s="119">
        <f t="shared" si="32"/>
        <v>0.05</v>
      </c>
      <c r="R2087" s="122" t="s">
        <v>245</v>
      </c>
      <c r="S2087" s="120" t="s">
        <v>147</v>
      </c>
      <c r="T2087" s="122">
        <v>0.05</v>
      </c>
      <c r="U2087" s="122" t="s">
        <v>710</v>
      </c>
    </row>
    <row r="2088" spans="7:21" s="145" customFormat="1" hidden="1">
      <c r="G2088" s="152"/>
      <c r="N2088" s="114" t="s">
        <v>2926</v>
      </c>
      <c r="O2088" s="118">
        <v>14.6</v>
      </c>
      <c r="P2088" s="118">
        <v>1.3</v>
      </c>
      <c r="Q2088" s="119">
        <f t="shared" si="32"/>
        <v>0.1</v>
      </c>
      <c r="R2088" s="122" t="s">
        <v>2093</v>
      </c>
      <c r="S2088" s="121" t="s">
        <v>4374</v>
      </c>
      <c r="T2088" s="122">
        <v>0.1</v>
      </c>
      <c r="U2088" s="122" t="s">
        <v>166</v>
      </c>
    </row>
    <row r="2089" spans="7:21" s="145" customFormat="1" hidden="1">
      <c r="G2089" s="152"/>
      <c r="N2089" s="114" t="s">
        <v>2927</v>
      </c>
      <c r="O2089" s="118">
        <v>12.9</v>
      </c>
      <c r="P2089" s="118">
        <v>1.1000000000000001</v>
      </c>
      <c r="Q2089" s="119">
        <f t="shared" si="32"/>
        <v>0.1</v>
      </c>
      <c r="R2089" s="122" t="s">
        <v>2928</v>
      </c>
      <c r="S2089" s="121" t="s">
        <v>3849</v>
      </c>
      <c r="T2089" s="122">
        <v>0.1</v>
      </c>
      <c r="U2089" s="122" t="s">
        <v>166</v>
      </c>
    </row>
    <row r="2090" spans="7:21" s="145" customFormat="1" hidden="1">
      <c r="G2090" s="152"/>
      <c r="N2090" s="114" t="s">
        <v>2831</v>
      </c>
      <c r="O2090" s="118">
        <v>9.9</v>
      </c>
      <c r="P2090" s="118">
        <v>25.7</v>
      </c>
      <c r="Q2090" s="119">
        <f t="shared" si="32"/>
        <v>0.1</v>
      </c>
      <c r="R2090" s="122" t="s">
        <v>1800</v>
      </c>
      <c r="S2090" s="121" t="s">
        <v>3909</v>
      </c>
      <c r="T2090" s="122">
        <v>0.1</v>
      </c>
      <c r="U2090" s="122" t="s">
        <v>166</v>
      </c>
    </row>
    <row r="2091" spans="7:21" s="145" customFormat="1" hidden="1">
      <c r="G2091" s="152"/>
      <c r="N2091" s="114" t="s">
        <v>2732</v>
      </c>
      <c r="O2091" s="118">
        <v>47.9</v>
      </c>
      <c r="P2091" s="118">
        <v>0.2</v>
      </c>
      <c r="Q2091" s="119">
        <f t="shared" si="32"/>
        <v>0.03</v>
      </c>
      <c r="R2091" s="122" t="s">
        <v>1190</v>
      </c>
      <c r="S2091" s="121" t="s">
        <v>4527</v>
      </c>
      <c r="T2091" s="122">
        <v>0.03</v>
      </c>
      <c r="U2091" s="122" t="s">
        <v>2803</v>
      </c>
    </row>
    <row r="2092" spans="7:21" s="145" customFormat="1" hidden="1">
      <c r="G2092" s="152"/>
      <c r="N2092" s="114" t="s">
        <v>2733</v>
      </c>
      <c r="O2092" s="118">
        <v>25.1</v>
      </c>
      <c r="P2092" s="118">
        <v>0</v>
      </c>
      <c r="Q2092" s="119">
        <f t="shared" si="32"/>
        <v>0.1</v>
      </c>
      <c r="R2092" s="122" t="s">
        <v>2975</v>
      </c>
      <c r="S2092" s="121" t="s">
        <v>4404</v>
      </c>
      <c r="T2092" s="122">
        <v>0.1</v>
      </c>
      <c r="U2092" s="122" t="s">
        <v>166</v>
      </c>
    </row>
    <row r="2093" spans="7:21" s="145" customFormat="1" hidden="1">
      <c r="G2093" s="152"/>
      <c r="N2093" s="114" t="s">
        <v>2617</v>
      </c>
      <c r="O2093" s="118">
        <v>27.4</v>
      </c>
      <c r="P2093" s="118">
        <v>0</v>
      </c>
      <c r="Q2093" s="119">
        <f t="shared" si="32"/>
        <v>0.1</v>
      </c>
      <c r="R2093" s="122" t="s">
        <v>405</v>
      </c>
      <c r="S2093" s="121" t="s">
        <v>3897</v>
      </c>
      <c r="T2093" s="122">
        <v>0.1</v>
      </c>
      <c r="U2093" s="122" t="s">
        <v>166</v>
      </c>
    </row>
    <row r="2094" spans="7:21" s="145" customFormat="1" hidden="1">
      <c r="G2094" s="152"/>
      <c r="N2094" s="114" t="s">
        <v>2735</v>
      </c>
      <c r="O2094" s="118">
        <v>19.100000000000001</v>
      </c>
      <c r="P2094" s="118">
        <v>0</v>
      </c>
      <c r="Q2094" s="119">
        <f t="shared" si="32"/>
        <v>0.1</v>
      </c>
      <c r="R2094" s="122" t="s">
        <v>160</v>
      </c>
      <c r="S2094" s="121" t="s">
        <v>4405</v>
      </c>
      <c r="T2094" s="120">
        <v>0.1</v>
      </c>
      <c r="U2094" s="120" t="s">
        <v>166</v>
      </c>
    </row>
    <row r="2095" spans="7:21" s="145" customFormat="1" hidden="1">
      <c r="G2095" s="152"/>
      <c r="N2095" s="114" t="s">
        <v>2835</v>
      </c>
      <c r="O2095" s="118">
        <v>17.600000000000001</v>
      </c>
      <c r="P2095" s="118">
        <v>0</v>
      </c>
      <c r="Q2095" s="119">
        <f t="shared" si="32"/>
        <v>0.1</v>
      </c>
      <c r="R2095" s="122" t="s">
        <v>539</v>
      </c>
      <c r="S2095" s="121" t="s">
        <v>4556</v>
      </c>
      <c r="T2095" s="122">
        <v>0.1</v>
      </c>
      <c r="U2095" s="122" t="s">
        <v>166</v>
      </c>
    </row>
    <row r="2096" spans="7:21" s="145" customFormat="1" hidden="1">
      <c r="G2096" s="152"/>
      <c r="N2096" s="114" t="s">
        <v>2836</v>
      </c>
      <c r="O2096" s="118">
        <v>24.6</v>
      </c>
      <c r="P2096" s="118">
        <v>0</v>
      </c>
      <c r="Q2096" s="119">
        <f t="shared" si="32"/>
        <v>0.1</v>
      </c>
      <c r="R2096" s="122" t="s">
        <v>2000</v>
      </c>
      <c r="S2096" s="121" t="s">
        <v>4404</v>
      </c>
      <c r="T2096" s="122">
        <v>0.1</v>
      </c>
      <c r="U2096" s="122" t="s">
        <v>166</v>
      </c>
    </row>
    <row r="2097" spans="7:21" s="145" customFormat="1" hidden="1">
      <c r="G2097" s="152"/>
      <c r="N2097" s="114" t="s">
        <v>2739</v>
      </c>
      <c r="O2097" s="118">
        <v>20.9</v>
      </c>
      <c r="P2097" s="118">
        <v>0</v>
      </c>
      <c r="Q2097" s="119">
        <f t="shared" si="32"/>
        <v>0.1</v>
      </c>
      <c r="R2097" s="122" t="s">
        <v>493</v>
      </c>
      <c r="S2097" s="121" t="s">
        <v>4453</v>
      </c>
      <c r="T2097" s="122">
        <v>0.1</v>
      </c>
      <c r="U2097" s="122" t="s">
        <v>166</v>
      </c>
    </row>
    <row r="2098" spans="7:21" s="145" customFormat="1" hidden="1">
      <c r="G2098" s="152"/>
      <c r="N2098" s="114" t="s">
        <v>2740</v>
      </c>
      <c r="O2098" s="118">
        <v>20.100000000000001</v>
      </c>
      <c r="P2098" s="118">
        <v>0</v>
      </c>
      <c r="Q2098" s="119">
        <f t="shared" si="32"/>
        <v>0.09</v>
      </c>
      <c r="R2098" s="122" t="s">
        <v>72</v>
      </c>
      <c r="S2098" s="121" t="s">
        <v>4278</v>
      </c>
      <c r="T2098" s="122">
        <v>0.09</v>
      </c>
      <c r="U2098" s="122" t="s">
        <v>841</v>
      </c>
    </row>
    <row r="2099" spans="7:21" s="145" customFormat="1" hidden="1">
      <c r="G2099" s="152"/>
      <c r="N2099" s="114" t="s">
        <v>2741</v>
      </c>
      <c r="O2099" s="118">
        <v>17.3</v>
      </c>
      <c r="P2099" s="118">
        <v>0</v>
      </c>
      <c r="Q2099" s="119">
        <f t="shared" si="32"/>
        <v>0.1</v>
      </c>
      <c r="R2099" s="122" t="s">
        <v>422</v>
      </c>
      <c r="S2099" s="121" t="s">
        <v>4278</v>
      </c>
      <c r="T2099" s="122">
        <v>0.1</v>
      </c>
      <c r="U2099" s="122" t="s">
        <v>166</v>
      </c>
    </row>
    <row r="2100" spans="7:21" s="145" customFormat="1" hidden="1">
      <c r="G2100" s="152"/>
      <c r="N2100" s="114" t="s">
        <v>2742</v>
      </c>
      <c r="O2100" s="118">
        <v>27.9</v>
      </c>
      <c r="P2100" s="118">
        <v>0</v>
      </c>
      <c r="Q2100" s="119">
        <f t="shared" si="32"/>
        <v>0.1</v>
      </c>
      <c r="R2100" s="122" t="s">
        <v>666</v>
      </c>
      <c r="S2100" s="121" t="s">
        <v>4136</v>
      </c>
      <c r="T2100" s="122">
        <v>0.1</v>
      </c>
      <c r="U2100" s="122" t="s">
        <v>166</v>
      </c>
    </row>
    <row r="2101" spans="7:21" s="145" customFormat="1" hidden="1">
      <c r="G2101" s="152"/>
      <c r="N2101" s="114" t="s">
        <v>2743</v>
      </c>
      <c r="O2101" s="118">
        <v>21.3</v>
      </c>
      <c r="P2101" s="118">
        <v>0</v>
      </c>
      <c r="Q2101" s="119">
        <f t="shared" si="32"/>
        <v>0.1</v>
      </c>
      <c r="R2101" s="122" t="s">
        <v>663</v>
      </c>
      <c r="S2101" s="121" t="s">
        <v>4537</v>
      </c>
      <c r="T2101" s="122">
        <v>0.1</v>
      </c>
      <c r="U2101" s="122" t="s">
        <v>166</v>
      </c>
    </row>
    <row r="2102" spans="7:21" s="145" customFormat="1" hidden="1">
      <c r="G2102" s="152"/>
      <c r="N2102" s="114" t="s">
        <v>2627</v>
      </c>
      <c r="O2102" s="118">
        <v>36.200000000000003</v>
      </c>
      <c r="P2102" s="118">
        <v>0</v>
      </c>
      <c r="Q2102" s="119">
        <f t="shared" si="32"/>
        <v>0.1</v>
      </c>
      <c r="R2102" s="122" t="s">
        <v>2628</v>
      </c>
      <c r="S2102" s="121" t="s">
        <v>4528</v>
      </c>
      <c r="T2102" s="122">
        <v>0.1</v>
      </c>
      <c r="U2102" s="122" t="s">
        <v>166</v>
      </c>
    </row>
    <row r="2103" spans="7:21" s="145" customFormat="1" hidden="1">
      <c r="G2103" s="152"/>
      <c r="N2103" s="114" t="s">
        <v>2629</v>
      </c>
      <c r="O2103" s="118">
        <v>30.8</v>
      </c>
      <c r="P2103" s="118">
        <v>0</v>
      </c>
      <c r="Q2103" s="119">
        <f t="shared" si="32"/>
        <v>0.1</v>
      </c>
      <c r="R2103" s="122" t="s">
        <v>332</v>
      </c>
      <c r="S2103" s="121" t="s">
        <v>4121</v>
      </c>
      <c r="T2103" s="122">
        <v>0.1</v>
      </c>
      <c r="U2103" s="122" t="s">
        <v>166</v>
      </c>
    </row>
    <row r="2104" spans="7:21" s="145" customFormat="1" hidden="1">
      <c r="G2104" s="152"/>
      <c r="N2104" s="114" t="s">
        <v>2630</v>
      </c>
      <c r="O2104" s="118">
        <v>31.7</v>
      </c>
      <c r="P2104" s="118">
        <v>0</v>
      </c>
      <c r="Q2104" s="119">
        <f t="shared" si="32"/>
        <v>0.1</v>
      </c>
      <c r="R2104" s="122" t="s">
        <v>2472</v>
      </c>
      <c r="S2104" s="121" t="s">
        <v>4121</v>
      </c>
      <c r="T2104" s="122">
        <v>0.1</v>
      </c>
      <c r="U2104" s="122" t="s">
        <v>166</v>
      </c>
    </row>
    <row r="2105" spans="7:21" s="145" customFormat="1" hidden="1">
      <c r="G2105" s="152"/>
      <c r="N2105" s="114" t="s">
        <v>2631</v>
      </c>
      <c r="O2105" s="118">
        <v>34.1</v>
      </c>
      <c r="P2105" s="118">
        <v>0</v>
      </c>
      <c r="Q2105" s="119">
        <f t="shared" si="32"/>
        <v>0.1</v>
      </c>
      <c r="R2105" s="122" t="s">
        <v>283</v>
      </c>
      <c r="S2105" s="121" t="s">
        <v>3911</v>
      </c>
      <c r="T2105" s="122">
        <v>0.1</v>
      </c>
      <c r="U2105" s="122" t="s">
        <v>166</v>
      </c>
    </row>
    <row r="2106" spans="7:21" s="145" customFormat="1" hidden="1">
      <c r="G2106" s="152"/>
      <c r="N2106" s="114" t="s">
        <v>2949</v>
      </c>
      <c r="O2106" s="118">
        <v>33.6</v>
      </c>
      <c r="P2106" s="118">
        <v>0</v>
      </c>
      <c r="Q2106" s="119">
        <f t="shared" si="32"/>
        <v>0.1</v>
      </c>
      <c r="R2106" s="122" t="s">
        <v>254</v>
      </c>
      <c r="S2106" s="121" t="s">
        <v>4417</v>
      </c>
      <c r="T2106" s="122">
        <v>0.1</v>
      </c>
      <c r="U2106" s="122" t="s">
        <v>166</v>
      </c>
    </row>
    <row r="2107" spans="7:21" s="145" customFormat="1" hidden="1">
      <c r="G2107" s="152"/>
      <c r="N2107" s="114" t="s">
        <v>2950</v>
      </c>
      <c r="O2107" s="118">
        <v>21.4</v>
      </c>
      <c r="P2107" s="118">
        <v>0</v>
      </c>
      <c r="Q2107" s="119">
        <f t="shared" si="32"/>
        <v>0.1</v>
      </c>
      <c r="R2107" s="122" t="s">
        <v>661</v>
      </c>
      <c r="S2107" s="121" t="s">
        <v>3934</v>
      </c>
      <c r="T2107" s="122">
        <v>0.1</v>
      </c>
      <c r="U2107" s="122" t="s">
        <v>166</v>
      </c>
    </row>
    <row r="2108" spans="7:21" s="145" customFormat="1" hidden="1">
      <c r="G2108" s="152"/>
      <c r="N2108" s="114" t="s">
        <v>2951</v>
      </c>
      <c r="O2108" s="118">
        <v>20.5</v>
      </c>
      <c r="P2108" s="118">
        <v>0</v>
      </c>
      <c r="Q2108" s="119">
        <f t="shared" si="32"/>
        <v>0.1</v>
      </c>
      <c r="R2108" s="122" t="s">
        <v>217</v>
      </c>
      <c r="S2108" s="121" t="s">
        <v>4249</v>
      </c>
      <c r="T2108" s="122">
        <v>0.1</v>
      </c>
      <c r="U2108" s="122" t="s">
        <v>166</v>
      </c>
    </row>
    <row r="2109" spans="7:21" s="145" customFormat="1" hidden="1">
      <c r="G2109" s="152"/>
      <c r="N2109" s="114" t="s">
        <v>2952</v>
      </c>
      <c r="O2109" s="118">
        <v>30</v>
      </c>
      <c r="P2109" s="118">
        <v>0</v>
      </c>
      <c r="Q2109" s="119">
        <f t="shared" si="32"/>
        <v>0.1</v>
      </c>
      <c r="R2109" s="122" t="s">
        <v>283</v>
      </c>
      <c r="S2109" s="121" t="s">
        <v>3969</v>
      </c>
      <c r="T2109" s="122">
        <v>0.1</v>
      </c>
      <c r="U2109" s="122" t="s">
        <v>166</v>
      </c>
    </row>
    <row r="2110" spans="7:21" s="145" customFormat="1" hidden="1">
      <c r="G2110" s="152"/>
      <c r="N2110" s="114" t="s">
        <v>2953</v>
      </c>
      <c r="O2110" s="118">
        <v>29.7</v>
      </c>
      <c r="P2110" s="118">
        <v>0</v>
      </c>
      <c r="Q2110" s="119">
        <f t="shared" si="32"/>
        <v>0.1</v>
      </c>
      <c r="R2110" s="122" t="s">
        <v>452</v>
      </c>
      <c r="S2110" s="121" t="s">
        <v>22</v>
      </c>
      <c r="T2110" s="122">
        <v>0.1</v>
      </c>
      <c r="U2110" s="122" t="s">
        <v>166</v>
      </c>
    </row>
    <row r="2111" spans="7:21" s="145" customFormat="1" hidden="1">
      <c r="G2111" s="152"/>
      <c r="N2111" s="114" t="s">
        <v>3173</v>
      </c>
      <c r="O2111" s="118">
        <v>14.2</v>
      </c>
      <c r="P2111" s="118">
        <v>0</v>
      </c>
      <c r="Q2111" s="119">
        <f t="shared" si="32"/>
        <v>0.1</v>
      </c>
      <c r="R2111" s="122" t="s">
        <v>3174</v>
      </c>
      <c r="S2111" s="121" t="s">
        <v>4529</v>
      </c>
      <c r="T2111" s="122">
        <v>0.1</v>
      </c>
      <c r="U2111" s="122" t="s">
        <v>166</v>
      </c>
    </row>
    <row r="2112" spans="7:21" s="145" customFormat="1" hidden="1">
      <c r="G2112" s="152"/>
      <c r="N2112" s="114" t="s">
        <v>3067</v>
      </c>
      <c r="O2112" s="118">
        <v>10.1</v>
      </c>
      <c r="P2112" s="118">
        <v>0</v>
      </c>
      <c r="Q2112" s="119">
        <f t="shared" si="32"/>
        <v>0.1</v>
      </c>
      <c r="R2112" s="122" t="s">
        <v>3068</v>
      </c>
      <c r="S2112" s="121" t="s">
        <v>4530</v>
      </c>
      <c r="T2112" s="122">
        <v>0.1</v>
      </c>
      <c r="U2112" s="122" t="s">
        <v>166</v>
      </c>
    </row>
    <row r="2113" spans="7:21" s="145" customFormat="1" hidden="1">
      <c r="G2113" s="152"/>
      <c r="N2113" s="114" t="s">
        <v>3061</v>
      </c>
      <c r="O2113" s="118">
        <v>7.1</v>
      </c>
      <c r="P2113" s="118">
        <v>0</v>
      </c>
      <c r="Q2113" s="119">
        <f t="shared" si="32"/>
        <v>0.1</v>
      </c>
      <c r="R2113" s="120" t="s">
        <v>147</v>
      </c>
      <c r="S2113" s="121" t="s">
        <v>3966</v>
      </c>
      <c r="T2113" s="122">
        <v>0.1</v>
      </c>
      <c r="U2113" s="122" t="s">
        <v>166</v>
      </c>
    </row>
    <row r="2114" spans="7:21" s="145" customFormat="1" hidden="1">
      <c r="G2114" s="152"/>
      <c r="N2114" s="114" t="s">
        <v>2961</v>
      </c>
      <c r="O2114" s="118">
        <v>33.6</v>
      </c>
      <c r="P2114" s="118">
        <v>0</v>
      </c>
      <c r="Q2114" s="119">
        <f t="shared" si="32"/>
        <v>0.1</v>
      </c>
      <c r="R2114" s="122" t="s">
        <v>338</v>
      </c>
      <c r="S2114" s="121" t="s">
        <v>4467</v>
      </c>
      <c r="T2114" s="122">
        <v>0.1</v>
      </c>
      <c r="U2114" s="122" t="s">
        <v>166</v>
      </c>
    </row>
    <row r="2115" spans="7:21" s="145" customFormat="1" hidden="1">
      <c r="G2115" s="152"/>
      <c r="N2115" s="114" t="s">
        <v>2962</v>
      </c>
      <c r="O2115" s="118">
        <v>33.200000000000003</v>
      </c>
      <c r="P2115" s="118">
        <v>0</v>
      </c>
      <c r="Q2115" s="119">
        <f t="shared" si="32"/>
        <v>0.1</v>
      </c>
      <c r="R2115" s="122" t="s">
        <v>670</v>
      </c>
      <c r="S2115" s="121" t="s">
        <v>4123</v>
      </c>
      <c r="T2115" s="122">
        <v>0.1</v>
      </c>
      <c r="U2115" s="122" t="s">
        <v>166</v>
      </c>
    </row>
    <row r="2116" spans="7:21" s="145" customFormat="1" hidden="1">
      <c r="G2116" s="152"/>
      <c r="N2116" s="114" t="s">
        <v>2863</v>
      </c>
      <c r="O2116" s="118">
        <v>32.1</v>
      </c>
      <c r="P2116" s="118">
        <v>0</v>
      </c>
      <c r="Q2116" s="119">
        <f t="shared" ref="Q2116:Q2179" si="33">SUM(T2116:U2116)</f>
        <v>0.1</v>
      </c>
      <c r="R2116" s="122" t="s">
        <v>1146</v>
      </c>
      <c r="S2116" s="121" t="s">
        <v>4468</v>
      </c>
      <c r="T2116" s="122">
        <v>0.1</v>
      </c>
      <c r="U2116" s="122" t="s">
        <v>166</v>
      </c>
    </row>
    <row r="2117" spans="7:21" s="145" customFormat="1" hidden="1">
      <c r="G2117" s="152"/>
      <c r="N2117" s="114" t="s">
        <v>2864</v>
      </c>
      <c r="O2117" s="118">
        <v>22</v>
      </c>
      <c r="P2117" s="118">
        <v>0</v>
      </c>
      <c r="Q2117" s="119">
        <f t="shared" si="33"/>
        <v>0.1</v>
      </c>
      <c r="R2117" s="122" t="s">
        <v>285</v>
      </c>
      <c r="S2117" s="121" t="s">
        <v>4249</v>
      </c>
      <c r="T2117" s="122">
        <v>0.1</v>
      </c>
      <c r="U2117" s="122" t="s">
        <v>166</v>
      </c>
    </row>
    <row r="2118" spans="7:21" s="145" customFormat="1" hidden="1">
      <c r="G2118" s="152"/>
      <c r="N2118" s="114" t="s">
        <v>2865</v>
      </c>
      <c r="O2118" s="118">
        <v>30.2</v>
      </c>
      <c r="P2118" s="118">
        <v>0</v>
      </c>
      <c r="Q2118" s="119">
        <f t="shared" si="33"/>
        <v>0.1</v>
      </c>
      <c r="R2118" s="122" t="s">
        <v>558</v>
      </c>
      <c r="S2118" s="121" t="s">
        <v>4122</v>
      </c>
      <c r="T2118" s="122">
        <v>0.1</v>
      </c>
      <c r="U2118" s="122" t="s">
        <v>166</v>
      </c>
    </row>
    <row r="2119" spans="7:21" s="145" customFormat="1" hidden="1">
      <c r="G2119" s="152"/>
      <c r="N2119" s="114" t="s">
        <v>2866</v>
      </c>
      <c r="O2119" s="118">
        <v>24.9</v>
      </c>
      <c r="P2119" s="118">
        <v>0</v>
      </c>
      <c r="Q2119" s="119">
        <f t="shared" si="33"/>
        <v>0.1</v>
      </c>
      <c r="R2119" s="122" t="s">
        <v>397</v>
      </c>
      <c r="S2119" s="121" t="s">
        <v>4503</v>
      </c>
      <c r="T2119" s="122">
        <v>0.1</v>
      </c>
      <c r="U2119" s="122" t="s">
        <v>166</v>
      </c>
    </row>
    <row r="2120" spans="7:21" s="145" customFormat="1" hidden="1">
      <c r="G2120" s="152"/>
      <c r="N2120" s="114" t="s">
        <v>2867</v>
      </c>
      <c r="O2120" s="118">
        <v>20.8</v>
      </c>
      <c r="P2120" s="118">
        <v>0</v>
      </c>
      <c r="Q2120" s="119">
        <f t="shared" si="33"/>
        <v>0.1</v>
      </c>
      <c r="R2120" s="122" t="s">
        <v>661</v>
      </c>
      <c r="S2120" s="121" t="s">
        <v>3896</v>
      </c>
      <c r="T2120" s="122">
        <v>0.1</v>
      </c>
      <c r="U2120" s="122" t="s">
        <v>166</v>
      </c>
    </row>
    <row r="2121" spans="7:21" s="145" customFormat="1" hidden="1">
      <c r="G2121" s="152"/>
      <c r="N2121" s="114" t="s">
        <v>2868</v>
      </c>
      <c r="O2121" s="118">
        <v>18.100000000000001</v>
      </c>
      <c r="P2121" s="118">
        <v>0</v>
      </c>
      <c r="Q2121" s="119">
        <f t="shared" si="33"/>
        <v>0.1</v>
      </c>
      <c r="R2121" s="122" t="s">
        <v>277</v>
      </c>
      <c r="S2121" s="121" t="s">
        <v>4138</v>
      </c>
      <c r="T2121" s="122">
        <v>0.1</v>
      </c>
      <c r="U2121" s="122" t="s">
        <v>166</v>
      </c>
    </row>
    <row r="2122" spans="7:21" s="145" customFormat="1" hidden="1">
      <c r="G2122" s="152"/>
      <c r="N2122" s="114" t="s">
        <v>2967</v>
      </c>
      <c r="O2122" s="118">
        <v>30.8</v>
      </c>
      <c r="P2122" s="118">
        <v>0</v>
      </c>
      <c r="Q2122" s="119">
        <f t="shared" si="33"/>
        <v>0.1</v>
      </c>
      <c r="R2122" s="122" t="s">
        <v>514</v>
      </c>
      <c r="S2122" s="121" t="s">
        <v>4279</v>
      </c>
      <c r="T2122" s="122">
        <v>0.1</v>
      </c>
      <c r="U2122" s="122" t="s">
        <v>166</v>
      </c>
    </row>
    <row r="2123" spans="7:21" s="145" customFormat="1" hidden="1">
      <c r="G2123" s="152"/>
      <c r="N2123" s="114" t="s">
        <v>2968</v>
      </c>
      <c r="O2123" s="118">
        <v>27.5</v>
      </c>
      <c r="P2123" s="118">
        <v>0</v>
      </c>
      <c r="Q2123" s="119">
        <f t="shared" si="33"/>
        <v>0.1</v>
      </c>
      <c r="R2123" s="122" t="s">
        <v>315</v>
      </c>
      <c r="S2123" s="121" t="s">
        <v>4028</v>
      </c>
      <c r="T2123" s="122">
        <v>0.1</v>
      </c>
      <c r="U2123" s="122" t="s">
        <v>166</v>
      </c>
    </row>
    <row r="2124" spans="7:21" s="145" customFormat="1" hidden="1">
      <c r="G2124" s="152"/>
      <c r="N2124" s="114" t="s">
        <v>3082</v>
      </c>
      <c r="O2124" s="118">
        <v>21.8</v>
      </c>
      <c r="P2124" s="118">
        <v>0</v>
      </c>
      <c r="Q2124" s="119">
        <f t="shared" si="33"/>
        <v>0.1</v>
      </c>
      <c r="R2124" s="122" t="s">
        <v>661</v>
      </c>
      <c r="S2124" s="121" t="s">
        <v>4421</v>
      </c>
      <c r="T2124" s="122">
        <v>0.1</v>
      </c>
      <c r="U2124" s="122" t="s">
        <v>166</v>
      </c>
    </row>
    <row r="2125" spans="7:21" s="145" customFormat="1" hidden="1">
      <c r="G2125" s="152"/>
      <c r="N2125" s="114" t="s">
        <v>3083</v>
      </c>
      <c r="O2125" s="118">
        <v>21.9</v>
      </c>
      <c r="P2125" s="118">
        <v>0</v>
      </c>
      <c r="Q2125" s="119">
        <f t="shared" si="33"/>
        <v>0.1</v>
      </c>
      <c r="R2125" s="120" t="s">
        <v>147</v>
      </c>
      <c r="S2125" s="121" t="s">
        <v>3896</v>
      </c>
      <c r="T2125" s="122">
        <v>0.1</v>
      </c>
      <c r="U2125" s="122" t="s">
        <v>166</v>
      </c>
    </row>
    <row r="2126" spans="7:21" s="145" customFormat="1" hidden="1">
      <c r="G2126" s="152"/>
      <c r="N2126" s="114" t="s">
        <v>3084</v>
      </c>
      <c r="O2126" s="118">
        <v>32.4</v>
      </c>
      <c r="P2126" s="118">
        <v>0</v>
      </c>
      <c r="Q2126" s="119">
        <f t="shared" si="33"/>
        <v>0.1</v>
      </c>
      <c r="R2126" s="122" t="s">
        <v>404</v>
      </c>
      <c r="S2126" s="121" t="s">
        <v>4039</v>
      </c>
      <c r="T2126" s="122">
        <v>0.1</v>
      </c>
      <c r="U2126" s="122" t="s">
        <v>166</v>
      </c>
    </row>
    <row r="2127" spans="7:21" s="145" customFormat="1" hidden="1">
      <c r="G2127" s="152"/>
      <c r="N2127" s="114" t="s">
        <v>3085</v>
      </c>
      <c r="O2127" s="118">
        <v>30.7</v>
      </c>
      <c r="P2127" s="118">
        <v>0</v>
      </c>
      <c r="Q2127" s="119">
        <f t="shared" si="33"/>
        <v>0.1</v>
      </c>
      <c r="R2127" s="122" t="s">
        <v>602</v>
      </c>
      <c r="S2127" s="121" t="s">
        <v>3939</v>
      </c>
      <c r="T2127" s="122">
        <v>0.1</v>
      </c>
      <c r="U2127" s="122" t="s">
        <v>166</v>
      </c>
    </row>
    <row r="2128" spans="7:21" s="145" customFormat="1" hidden="1">
      <c r="G2128" s="152"/>
      <c r="N2128" s="114" t="s">
        <v>3086</v>
      </c>
      <c r="O2128" s="118">
        <v>33.6</v>
      </c>
      <c r="P2128" s="118">
        <v>0</v>
      </c>
      <c r="Q2128" s="119">
        <f t="shared" si="33"/>
        <v>0.1</v>
      </c>
      <c r="R2128" s="122" t="s">
        <v>223</v>
      </c>
      <c r="S2128" s="121" t="s">
        <v>4123</v>
      </c>
      <c r="T2128" s="122">
        <v>0.1</v>
      </c>
      <c r="U2128" s="122" t="s">
        <v>166</v>
      </c>
    </row>
    <row r="2129" spans="7:21" s="145" customFormat="1" hidden="1">
      <c r="G2129" s="152"/>
      <c r="N2129" s="114" t="s">
        <v>3087</v>
      </c>
      <c r="O2129" s="118">
        <v>29.3</v>
      </c>
      <c r="P2129" s="118">
        <v>0</v>
      </c>
      <c r="Q2129" s="119">
        <f t="shared" si="33"/>
        <v>0.1</v>
      </c>
      <c r="R2129" s="122" t="s">
        <v>277</v>
      </c>
      <c r="S2129" s="121" t="s">
        <v>4147</v>
      </c>
      <c r="T2129" s="122">
        <v>0.1</v>
      </c>
      <c r="U2129" s="122" t="s">
        <v>166</v>
      </c>
    </row>
    <row r="2130" spans="7:21" s="145" customFormat="1" hidden="1">
      <c r="G2130" s="152"/>
      <c r="N2130" s="114" t="s">
        <v>2978</v>
      </c>
      <c r="O2130" s="118">
        <v>21.7</v>
      </c>
      <c r="P2130" s="118">
        <v>0</v>
      </c>
      <c r="Q2130" s="119">
        <f t="shared" si="33"/>
        <v>0.1</v>
      </c>
      <c r="R2130" s="122" t="s">
        <v>466</v>
      </c>
      <c r="S2130" s="121" t="s">
        <v>3774</v>
      </c>
      <c r="T2130" s="122">
        <v>0.1</v>
      </c>
      <c r="U2130" s="122" t="s">
        <v>166</v>
      </c>
    </row>
    <row r="2131" spans="7:21" s="145" customFormat="1" hidden="1">
      <c r="G2131" s="152"/>
      <c r="N2131" s="114" t="s">
        <v>2979</v>
      </c>
      <c r="O2131" s="118">
        <v>19</v>
      </c>
      <c r="P2131" s="118">
        <v>0</v>
      </c>
      <c r="Q2131" s="119">
        <f t="shared" si="33"/>
        <v>0.1</v>
      </c>
      <c r="R2131" s="122" t="s">
        <v>327</v>
      </c>
      <c r="S2131" s="121" t="s">
        <v>4422</v>
      </c>
      <c r="T2131" s="122">
        <v>0.1</v>
      </c>
      <c r="U2131" s="122" t="s">
        <v>166</v>
      </c>
    </row>
    <row r="2132" spans="7:21" s="145" customFormat="1" hidden="1">
      <c r="G2132" s="152"/>
      <c r="N2132" s="114" t="s">
        <v>2980</v>
      </c>
      <c r="O2132" s="118">
        <v>16.5</v>
      </c>
      <c r="P2132" s="118">
        <v>0</v>
      </c>
      <c r="Q2132" s="119">
        <f t="shared" si="33"/>
        <v>0.1</v>
      </c>
      <c r="R2132" s="122" t="s">
        <v>556</v>
      </c>
      <c r="S2132" s="121" t="s">
        <v>3736</v>
      </c>
      <c r="T2132" s="122">
        <v>0.1</v>
      </c>
      <c r="U2132" s="122" t="s">
        <v>166</v>
      </c>
    </row>
    <row r="2133" spans="7:21" s="145" customFormat="1" hidden="1">
      <c r="G2133" s="152"/>
      <c r="N2133" s="114" t="s">
        <v>2981</v>
      </c>
      <c r="O2133" s="118">
        <v>30.9</v>
      </c>
      <c r="P2133" s="118">
        <v>0</v>
      </c>
      <c r="Q2133" s="119">
        <f t="shared" si="33"/>
        <v>0.1</v>
      </c>
      <c r="R2133" s="122" t="s">
        <v>553</v>
      </c>
      <c r="S2133" s="121" t="s">
        <v>4402</v>
      </c>
      <c r="T2133" s="122">
        <v>0.1</v>
      </c>
      <c r="U2133" s="122" t="s">
        <v>166</v>
      </c>
    </row>
    <row r="2134" spans="7:21" s="145" customFormat="1" hidden="1">
      <c r="G2134" s="152"/>
      <c r="N2134" s="114" t="s">
        <v>2878</v>
      </c>
      <c r="O2134" s="118">
        <v>33</v>
      </c>
      <c r="P2134" s="118">
        <v>0</v>
      </c>
      <c r="Q2134" s="119">
        <f t="shared" si="33"/>
        <v>0.1</v>
      </c>
      <c r="R2134" s="122" t="s">
        <v>670</v>
      </c>
      <c r="S2134" s="121" t="s">
        <v>4468</v>
      </c>
      <c r="T2134" s="122">
        <v>0.1</v>
      </c>
      <c r="U2134" s="122" t="s">
        <v>166</v>
      </c>
    </row>
    <row r="2135" spans="7:21" s="145" customFormat="1" hidden="1">
      <c r="G2135" s="152"/>
      <c r="N2135" s="114" t="s">
        <v>2780</v>
      </c>
      <c r="O2135" s="118">
        <v>34.700000000000003</v>
      </c>
      <c r="P2135" s="118">
        <v>0</v>
      </c>
      <c r="Q2135" s="119">
        <f t="shared" si="33"/>
        <v>0.1</v>
      </c>
      <c r="R2135" s="122" t="s">
        <v>452</v>
      </c>
      <c r="S2135" s="121" t="s">
        <v>3736</v>
      </c>
      <c r="T2135" s="122">
        <v>0.1</v>
      </c>
      <c r="U2135" s="122" t="s">
        <v>166</v>
      </c>
    </row>
    <row r="2136" spans="7:21" s="145" customFormat="1" hidden="1">
      <c r="G2136" s="152"/>
      <c r="N2136" s="114" t="s">
        <v>2680</v>
      </c>
      <c r="O2136" s="118">
        <v>30.1</v>
      </c>
      <c r="P2136" s="118">
        <v>0</v>
      </c>
      <c r="Q2136" s="119">
        <f t="shared" si="33"/>
        <v>0.04</v>
      </c>
      <c r="R2136" s="122" t="s">
        <v>546</v>
      </c>
      <c r="S2136" s="121" t="s">
        <v>4028</v>
      </c>
      <c r="T2136" s="122">
        <v>0.04</v>
      </c>
      <c r="U2136" s="122" t="s">
        <v>710</v>
      </c>
    </row>
    <row r="2137" spans="7:21" s="145" customFormat="1" hidden="1">
      <c r="G2137" s="152"/>
      <c r="N2137" s="114" t="s">
        <v>2783</v>
      </c>
      <c r="O2137" s="118">
        <v>31.1</v>
      </c>
      <c r="P2137" s="118">
        <v>0</v>
      </c>
      <c r="Q2137" s="119">
        <f t="shared" si="33"/>
        <v>0.08</v>
      </c>
      <c r="R2137" s="122" t="s">
        <v>404</v>
      </c>
      <c r="S2137" s="121" t="s">
        <v>4229</v>
      </c>
      <c r="T2137" s="122">
        <v>0.08</v>
      </c>
      <c r="U2137" s="122" t="s">
        <v>841</v>
      </c>
    </row>
    <row r="2138" spans="7:21" s="145" customFormat="1" hidden="1">
      <c r="G2138" s="152"/>
      <c r="N2138" s="114" t="s">
        <v>2784</v>
      </c>
      <c r="O2138" s="118">
        <v>28.3</v>
      </c>
      <c r="P2138" s="118">
        <v>0</v>
      </c>
      <c r="Q2138" s="119">
        <f t="shared" si="33"/>
        <v>0.11</v>
      </c>
      <c r="R2138" s="122" t="s">
        <v>315</v>
      </c>
      <c r="S2138" s="121" t="s">
        <v>4195</v>
      </c>
      <c r="T2138" s="122">
        <v>0.11</v>
      </c>
      <c r="U2138" s="122" t="s">
        <v>476</v>
      </c>
    </row>
    <row r="2139" spans="7:21" s="145" customFormat="1" hidden="1">
      <c r="G2139" s="152"/>
      <c r="N2139" s="114" t="s">
        <v>2886</v>
      </c>
      <c r="O2139" s="118">
        <v>32.9</v>
      </c>
      <c r="P2139" s="118">
        <v>0</v>
      </c>
      <c r="Q2139" s="119">
        <f t="shared" si="33"/>
        <v>7.0000000000000007E-2</v>
      </c>
      <c r="R2139" s="122" t="s">
        <v>403</v>
      </c>
      <c r="S2139" s="121" t="s">
        <v>4422</v>
      </c>
      <c r="T2139" s="122">
        <v>7.0000000000000007E-2</v>
      </c>
      <c r="U2139" s="122" t="s">
        <v>56</v>
      </c>
    </row>
    <row r="2140" spans="7:21" s="145" customFormat="1" hidden="1">
      <c r="G2140" s="152"/>
      <c r="N2140" s="114" t="s">
        <v>2887</v>
      </c>
      <c r="O2140" s="118">
        <v>31.6</v>
      </c>
      <c r="P2140" s="118">
        <v>0</v>
      </c>
      <c r="Q2140" s="119">
        <f t="shared" si="33"/>
        <v>0.19</v>
      </c>
      <c r="R2140" s="122" t="s">
        <v>254</v>
      </c>
      <c r="S2140" s="121" t="s">
        <v>4121</v>
      </c>
      <c r="T2140" s="122">
        <v>0.19</v>
      </c>
      <c r="U2140" s="114"/>
    </row>
    <row r="2141" spans="7:21" s="145" customFormat="1" hidden="1">
      <c r="G2141" s="152"/>
      <c r="N2141" s="114" t="s">
        <v>2888</v>
      </c>
      <c r="O2141" s="118">
        <v>29</v>
      </c>
      <c r="P2141" s="118">
        <v>0</v>
      </c>
      <c r="Q2141" s="119">
        <f t="shared" si="33"/>
        <v>0.04</v>
      </c>
      <c r="R2141" s="122" t="s">
        <v>624</v>
      </c>
      <c r="S2141" s="121" t="s">
        <v>4423</v>
      </c>
      <c r="T2141" s="122">
        <v>0.04</v>
      </c>
      <c r="U2141" s="122" t="s">
        <v>647</v>
      </c>
    </row>
    <row r="2142" spans="7:21" s="145" customFormat="1" hidden="1">
      <c r="G2142" s="152"/>
      <c r="N2142" s="114" t="s">
        <v>2788</v>
      </c>
      <c r="O2142" s="118">
        <v>34</v>
      </c>
      <c r="P2142" s="118">
        <v>0</v>
      </c>
      <c r="Q2142" s="119">
        <f t="shared" si="33"/>
        <v>0.08</v>
      </c>
      <c r="R2142" s="122" t="s">
        <v>548</v>
      </c>
      <c r="S2142" s="121" t="s">
        <v>4546</v>
      </c>
      <c r="T2142" s="122">
        <v>0.08</v>
      </c>
      <c r="U2142" s="122" t="s">
        <v>166</v>
      </c>
    </row>
    <row r="2143" spans="7:21" s="145" customFormat="1" hidden="1">
      <c r="G2143" s="152"/>
      <c r="N2143" s="114" t="s">
        <v>2789</v>
      </c>
      <c r="O2143" s="118">
        <v>30.2</v>
      </c>
      <c r="P2143" s="118">
        <v>0</v>
      </c>
      <c r="Q2143" s="119">
        <f t="shared" si="33"/>
        <v>0.05</v>
      </c>
      <c r="R2143" s="122" t="s">
        <v>604</v>
      </c>
      <c r="S2143" s="121" t="s">
        <v>3731</v>
      </c>
      <c r="T2143" s="122">
        <v>0.05</v>
      </c>
      <c r="U2143" s="122" t="s">
        <v>2312</v>
      </c>
    </row>
    <row r="2144" spans="7:21" s="145" customFormat="1" hidden="1">
      <c r="G2144" s="152"/>
      <c r="N2144" s="114" t="s">
        <v>2790</v>
      </c>
      <c r="O2144" s="118">
        <v>18.600000000000001</v>
      </c>
      <c r="P2144" s="118">
        <v>0</v>
      </c>
      <c r="Q2144" s="119">
        <f t="shared" si="33"/>
        <v>0.12</v>
      </c>
      <c r="R2144" s="122" t="s">
        <v>2791</v>
      </c>
      <c r="S2144" s="121" t="s">
        <v>3990</v>
      </c>
      <c r="T2144" s="122">
        <v>0.12</v>
      </c>
      <c r="U2144" s="122" t="s">
        <v>172</v>
      </c>
    </row>
    <row r="2145" spans="7:21" s="145" customFormat="1" hidden="1">
      <c r="G2145" s="152"/>
      <c r="N2145" s="114" t="s">
        <v>2792</v>
      </c>
      <c r="O2145" s="118">
        <v>15.7</v>
      </c>
      <c r="P2145" s="118">
        <v>0</v>
      </c>
      <c r="Q2145" s="119">
        <f t="shared" si="33"/>
        <v>0.04</v>
      </c>
      <c r="R2145" s="122" t="s">
        <v>539</v>
      </c>
      <c r="S2145" s="121" t="s">
        <v>3940</v>
      </c>
      <c r="T2145" s="122">
        <v>0.04</v>
      </c>
      <c r="U2145" s="122" t="s">
        <v>56</v>
      </c>
    </row>
    <row r="2146" spans="7:21" s="145" customFormat="1" hidden="1">
      <c r="G2146" s="152"/>
      <c r="N2146" s="114" t="s">
        <v>2691</v>
      </c>
      <c r="O2146" s="118">
        <v>37.5</v>
      </c>
      <c r="P2146" s="118">
        <v>0</v>
      </c>
      <c r="Q2146" s="119">
        <f t="shared" si="33"/>
        <v>0.03</v>
      </c>
      <c r="R2146" s="122" t="s">
        <v>666</v>
      </c>
      <c r="S2146" s="121" t="s">
        <v>4479</v>
      </c>
      <c r="T2146" s="122">
        <v>0.03</v>
      </c>
      <c r="U2146" s="122" t="s">
        <v>2312</v>
      </c>
    </row>
    <row r="2147" spans="7:21" s="145" customFormat="1" hidden="1">
      <c r="G2147" s="152"/>
      <c r="N2147" s="114" t="s">
        <v>2692</v>
      </c>
      <c r="O2147" s="118">
        <v>31.9</v>
      </c>
      <c r="P2147" s="118">
        <v>0</v>
      </c>
      <c r="Q2147" s="119">
        <f t="shared" si="33"/>
        <v>0.03</v>
      </c>
      <c r="R2147" s="122" t="s">
        <v>2000</v>
      </c>
      <c r="S2147" s="121" t="s">
        <v>4336</v>
      </c>
      <c r="T2147" s="122">
        <v>0.03</v>
      </c>
      <c r="U2147" s="122" t="s">
        <v>2312</v>
      </c>
    </row>
    <row r="2148" spans="7:21" s="145" customFormat="1" hidden="1">
      <c r="G2148" s="152"/>
      <c r="N2148" s="114" t="s">
        <v>2796</v>
      </c>
      <c r="O2148" s="118">
        <v>24.2</v>
      </c>
      <c r="P2148" s="118">
        <v>0</v>
      </c>
      <c r="Q2148" s="119">
        <f t="shared" si="33"/>
        <v>0.03</v>
      </c>
      <c r="R2148" s="122" t="s">
        <v>277</v>
      </c>
      <c r="S2148" s="121" t="s">
        <v>4543</v>
      </c>
      <c r="T2148" s="122">
        <v>0.03</v>
      </c>
      <c r="U2148" s="122" t="s">
        <v>2312</v>
      </c>
    </row>
    <row r="2149" spans="7:21" s="145" customFormat="1" hidden="1">
      <c r="G2149" s="152"/>
      <c r="N2149" s="114" t="s">
        <v>2797</v>
      </c>
      <c r="O2149" s="118">
        <v>31</v>
      </c>
      <c r="P2149" s="118">
        <v>0</v>
      </c>
      <c r="Q2149" s="119">
        <f t="shared" si="33"/>
        <v>0.03</v>
      </c>
      <c r="R2149" s="122" t="s">
        <v>369</v>
      </c>
      <c r="S2149" s="121" t="s">
        <v>4135</v>
      </c>
      <c r="T2149" s="120">
        <v>0.03</v>
      </c>
      <c r="U2149" s="120" t="s">
        <v>2312</v>
      </c>
    </row>
    <row r="2150" spans="7:21" s="145" customFormat="1" hidden="1">
      <c r="G2150" s="152"/>
      <c r="N2150" s="114" t="s">
        <v>3004</v>
      </c>
      <c r="O2150" s="118">
        <v>24.6</v>
      </c>
      <c r="P2150" s="118">
        <v>0</v>
      </c>
      <c r="Q2150" s="119">
        <f t="shared" si="33"/>
        <v>0.05</v>
      </c>
      <c r="R2150" s="122" t="s">
        <v>405</v>
      </c>
      <c r="S2150" s="121" t="s">
        <v>4162</v>
      </c>
      <c r="T2150" s="122">
        <v>0.05</v>
      </c>
      <c r="U2150" s="122" t="s">
        <v>841</v>
      </c>
    </row>
    <row r="2151" spans="7:21" s="145" customFormat="1" hidden="1">
      <c r="G2151" s="152"/>
      <c r="N2151" s="114" t="s">
        <v>3005</v>
      </c>
      <c r="O2151" s="118">
        <v>19.3</v>
      </c>
      <c r="P2151" s="118">
        <v>0</v>
      </c>
      <c r="Q2151" s="119">
        <f t="shared" si="33"/>
        <v>0.1</v>
      </c>
      <c r="R2151" s="122" t="s">
        <v>827</v>
      </c>
      <c r="S2151" s="121" t="s">
        <v>3916</v>
      </c>
      <c r="T2151" s="122">
        <v>0.1</v>
      </c>
      <c r="U2151" s="122" t="s">
        <v>176</v>
      </c>
    </row>
    <row r="2152" spans="7:21" s="145" customFormat="1" hidden="1">
      <c r="G2152" s="152"/>
      <c r="N2152" s="114" t="s">
        <v>3006</v>
      </c>
      <c r="O2152" s="118">
        <v>15.6</v>
      </c>
      <c r="P2152" s="118">
        <v>0</v>
      </c>
      <c r="Q2152" s="119">
        <f t="shared" si="33"/>
        <v>0.05</v>
      </c>
      <c r="R2152" s="122" t="s">
        <v>624</v>
      </c>
      <c r="S2152" s="121" t="s">
        <v>3734</v>
      </c>
      <c r="T2152" s="122">
        <v>0.05</v>
      </c>
      <c r="U2152" s="122" t="s">
        <v>166</v>
      </c>
    </row>
    <row r="2153" spans="7:21" s="145" customFormat="1" hidden="1">
      <c r="G2153" s="152"/>
      <c r="N2153" s="114" t="s">
        <v>3007</v>
      </c>
      <c r="O2153" s="118">
        <v>30.1</v>
      </c>
      <c r="P2153" s="118">
        <v>0</v>
      </c>
      <c r="Q2153" s="119">
        <f t="shared" si="33"/>
        <v>7.0000000000000007E-2</v>
      </c>
      <c r="R2153" s="122" t="s">
        <v>404</v>
      </c>
      <c r="S2153" s="121" t="s">
        <v>4468</v>
      </c>
      <c r="T2153" s="122">
        <v>7.0000000000000007E-2</v>
      </c>
      <c r="U2153" s="122" t="s">
        <v>476</v>
      </c>
    </row>
    <row r="2154" spans="7:21" s="145" customFormat="1" hidden="1">
      <c r="G2154" s="152"/>
      <c r="N2154" s="114" t="s">
        <v>3008</v>
      </c>
      <c r="O2154" s="118">
        <v>26.3</v>
      </c>
      <c r="P2154" s="118">
        <v>0</v>
      </c>
      <c r="Q2154" s="119">
        <f t="shared" si="33"/>
        <v>0.04</v>
      </c>
      <c r="R2154" s="122" t="s">
        <v>493</v>
      </c>
      <c r="S2154" s="121" t="s">
        <v>4126</v>
      </c>
      <c r="T2154" s="120">
        <v>0.04</v>
      </c>
      <c r="U2154" s="120" t="s">
        <v>841</v>
      </c>
    </row>
    <row r="2155" spans="7:21" s="145" customFormat="1" hidden="1">
      <c r="G2155" s="152"/>
      <c r="N2155" s="114" t="s">
        <v>3129</v>
      </c>
      <c r="O2155" s="118">
        <v>31.5</v>
      </c>
      <c r="P2155" s="118">
        <v>0</v>
      </c>
      <c r="Q2155" s="119">
        <f t="shared" si="33"/>
        <v>0.03</v>
      </c>
      <c r="R2155" s="122" t="s">
        <v>285</v>
      </c>
      <c r="S2155" s="121" t="s">
        <v>4546</v>
      </c>
      <c r="T2155" s="122">
        <v>0.03</v>
      </c>
      <c r="U2155" s="122" t="s">
        <v>56</v>
      </c>
    </row>
    <row r="2156" spans="7:21" s="145" customFormat="1" hidden="1">
      <c r="G2156" s="152"/>
      <c r="N2156" s="114" t="s">
        <v>3125</v>
      </c>
      <c r="O2156" s="118">
        <v>27.5</v>
      </c>
      <c r="P2156" s="118">
        <v>0</v>
      </c>
      <c r="Q2156" s="119">
        <f t="shared" si="33"/>
        <v>0.05</v>
      </c>
      <c r="R2156" s="122" t="s">
        <v>74</v>
      </c>
      <c r="S2156" s="121" t="s">
        <v>4371</v>
      </c>
      <c r="T2156" s="122">
        <v>0.05</v>
      </c>
      <c r="U2156" s="122" t="s">
        <v>287</v>
      </c>
    </row>
    <row r="2157" spans="7:21" s="145" customFormat="1" hidden="1">
      <c r="G2157" s="152"/>
      <c r="N2157" s="114" t="s">
        <v>3013</v>
      </c>
      <c r="O2157" s="118">
        <v>19.899999999999999</v>
      </c>
      <c r="P2157" s="118">
        <v>0</v>
      </c>
      <c r="Q2157" s="119">
        <f t="shared" si="33"/>
        <v>0.04</v>
      </c>
      <c r="R2157" s="122" t="s">
        <v>493</v>
      </c>
      <c r="S2157" s="121" t="s">
        <v>3917</v>
      </c>
      <c r="T2157" s="122">
        <v>0.04</v>
      </c>
      <c r="U2157" s="122" t="s">
        <v>166</v>
      </c>
    </row>
    <row r="2158" spans="7:21" s="145" customFormat="1" hidden="1">
      <c r="G2158" s="152"/>
      <c r="N2158" s="114" t="s">
        <v>3014</v>
      </c>
      <c r="O2158" s="118">
        <v>19.2</v>
      </c>
      <c r="P2158" s="118">
        <v>0</v>
      </c>
      <c r="Q2158" s="119">
        <f t="shared" si="33"/>
        <v>0.03</v>
      </c>
      <c r="R2158" s="122" t="s">
        <v>553</v>
      </c>
      <c r="S2158" s="121" t="s">
        <v>4252</v>
      </c>
      <c r="T2158" s="122">
        <v>0.03</v>
      </c>
      <c r="U2158" s="122" t="s">
        <v>841</v>
      </c>
    </row>
    <row r="2159" spans="7:21" s="145" customFormat="1" hidden="1">
      <c r="G2159" s="152"/>
      <c r="N2159" s="114" t="s">
        <v>3015</v>
      </c>
      <c r="O2159" s="118">
        <v>24.4</v>
      </c>
      <c r="P2159" s="118">
        <v>0</v>
      </c>
      <c r="Q2159" s="119">
        <f t="shared" si="33"/>
        <v>0.1</v>
      </c>
      <c r="R2159" s="122" t="s">
        <v>422</v>
      </c>
      <c r="S2159" s="121" t="s">
        <v>4546</v>
      </c>
      <c r="T2159" s="122">
        <v>0.1</v>
      </c>
      <c r="U2159" s="122" t="s">
        <v>51</v>
      </c>
    </row>
    <row r="2160" spans="7:21" s="145" customFormat="1" hidden="1">
      <c r="G2160" s="152"/>
      <c r="N2160" s="114" t="s">
        <v>3016</v>
      </c>
      <c r="O2160" s="118">
        <v>30.5</v>
      </c>
      <c r="P2160" s="118">
        <v>0</v>
      </c>
      <c r="Q2160" s="119">
        <f t="shared" si="33"/>
        <v>0.06</v>
      </c>
      <c r="R2160" s="122" t="s">
        <v>553</v>
      </c>
      <c r="S2160" s="121" t="s">
        <v>4422</v>
      </c>
      <c r="T2160" s="120">
        <v>0.06</v>
      </c>
      <c r="U2160" s="120" t="s">
        <v>174</v>
      </c>
    </row>
    <row r="2161" spans="7:21" s="145" customFormat="1" hidden="1">
      <c r="G2161" s="152"/>
      <c r="N2161" s="114" t="s">
        <v>3017</v>
      </c>
      <c r="O2161" s="118">
        <v>28.1</v>
      </c>
      <c r="P2161" s="118">
        <v>0</v>
      </c>
      <c r="Q2161" s="119">
        <f t="shared" si="33"/>
        <v>0.02</v>
      </c>
      <c r="R2161" s="122" t="s">
        <v>2044</v>
      </c>
      <c r="S2161" s="121" t="s">
        <v>3732</v>
      </c>
      <c r="T2161" s="122">
        <v>0.02</v>
      </c>
      <c r="U2161" s="122" t="s">
        <v>841</v>
      </c>
    </row>
    <row r="2162" spans="7:21" s="145" customFormat="1" hidden="1">
      <c r="G2162" s="152"/>
      <c r="N2162" s="114" t="s">
        <v>2912</v>
      </c>
      <c r="O2162" s="118">
        <v>21.6</v>
      </c>
      <c r="P2162" s="118">
        <v>0</v>
      </c>
      <c r="Q2162" s="119">
        <f t="shared" si="33"/>
        <v>0.05</v>
      </c>
      <c r="R2162" s="122" t="s">
        <v>578</v>
      </c>
      <c r="S2162" s="121" t="s">
        <v>3784</v>
      </c>
      <c r="T2162" s="120">
        <v>0.05</v>
      </c>
      <c r="U2162" s="120" t="s">
        <v>174</v>
      </c>
    </row>
    <row r="2163" spans="7:21" s="145" customFormat="1" hidden="1">
      <c r="G2163" s="152"/>
      <c r="N2163" s="114" t="s">
        <v>2913</v>
      </c>
      <c r="O2163" s="118">
        <v>18.5</v>
      </c>
      <c r="P2163" s="118">
        <v>0</v>
      </c>
      <c r="Q2163" s="119">
        <f t="shared" si="33"/>
        <v>0.04</v>
      </c>
      <c r="R2163" s="122" t="s">
        <v>72</v>
      </c>
      <c r="S2163" s="121" t="s">
        <v>4229</v>
      </c>
      <c r="T2163" s="122">
        <v>0.04</v>
      </c>
      <c r="U2163" s="122" t="s">
        <v>476</v>
      </c>
    </row>
    <row r="2164" spans="7:21" s="145" customFormat="1" hidden="1">
      <c r="G2164" s="152"/>
      <c r="N2164" s="114" t="s">
        <v>2914</v>
      </c>
      <c r="O2164" s="118">
        <v>14.6</v>
      </c>
      <c r="P2164" s="118">
        <v>0</v>
      </c>
      <c r="Q2164" s="119">
        <f t="shared" si="33"/>
        <v>0.02</v>
      </c>
      <c r="R2164" s="122" t="s">
        <v>371</v>
      </c>
      <c r="S2164" s="121" t="s">
        <v>4249</v>
      </c>
      <c r="T2164" s="122">
        <v>0.02</v>
      </c>
      <c r="U2164" s="122" t="s">
        <v>287</v>
      </c>
    </row>
    <row r="2165" spans="7:21" s="145" customFormat="1" hidden="1">
      <c r="G2165" s="152"/>
      <c r="N2165" s="114" t="s">
        <v>3024</v>
      </c>
      <c r="O2165" s="118">
        <v>30</v>
      </c>
      <c r="P2165" s="118">
        <v>0</v>
      </c>
      <c r="Q2165" s="119">
        <f t="shared" si="33"/>
        <v>0.03</v>
      </c>
      <c r="R2165" s="122" t="s">
        <v>551</v>
      </c>
      <c r="S2165" s="121" t="s">
        <v>3945</v>
      </c>
      <c r="T2165" s="122">
        <v>0.03</v>
      </c>
      <c r="U2165" s="122" t="s">
        <v>476</v>
      </c>
    </row>
    <row r="2166" spans="7:21" s="145" customFormat="1" hidden="1">
      <c r="G2166" s="152"/>
      <c r="N2166" s="114" t="s">
        <v>3025</v>
      </c>
      <c r="O2166" s="118">
        <v>24.4</v>
      </c>
      <c r="P2166" s="118">
        <v>0</v>
      </c>
      <c r="Q2166" s="119">
        <f t="shared" si="33"/>
        <v>0</v>
      </c>
      <c r="R2166" s="122" t="s">
        <v>539</v>
      </c>
      <c r="S2166" s="121" t="s">
        <v>4499</v>
      </c>
      <c r="T2166" s="122">
        <v>0</v>
      </c>
      <c r="U2166" s="122" t="s">
        <v>166</v>
      </c>
    </row>
    <row r="2167" spans="7:21" s="145" customFormat="1" hidden="1">
      <c r="G2167" s="152"/>
      <c r="N2167" s="114" t="s">
        <v>3143</v>
      </c>
      <c r="O2167" s="118">
        <v>17.600000000000001</v>
      </c>
      <c r="P2167" s="118">
        <v>0</v>
      </c>
      <c r="Q2167" s="119">
        <f t="shared" si="33"/>
        <v>0.04</v>
      </c>
      <c r="R2167" s="122" t="s">
        <v>74</v>
      </c>
      <c r="S2167" s="121" t="s">
        <v>4138</v>
      </c>
      <c r="T2167" s="122">
        <v>0.04</v>
      </c>
      <c r="U2167" s="122" t="s">
        <v>176</v>
      </c>
    </row>
    <row r="2168" spans="7:21" s="145" customFormat="1" hidden="1">
      <c r="G2168" s="152"/>
      <c r="N2168" s="114" t="s">
        <v>3144</v>
      </c>
      <c r="O2168" s="118">
        <v>13.1</v>
      </c>
      <c r="P2168" s="118">
        <v>0</v>
      </c>
      <c r="Q2168" s="119">
        <f t="shared" si="33"/>
        <v>0.05</v>
      </c>
      <c r="R2168" s="122" t="s">
        <v>556</v>
      </c>
      <c r="S2168" s="121" t="s">
        <v>3970</v>
      </c>
      <c r="T2168" s="122">
        <v>0.05</v>
      </c>
      <c r="U2168" s="122" t="s">
        <v>172</v>
      </c>
    </row>
    <row r="2169" spans="7:21" s="145" customFormat="1" hidden="1">
      <c r="G2169" s="152"/>
      <c r="N2169" s="114" t="s">
        <v>3145</v>
      </c>
      <c r="O2169" s="118">
        <v>29.2</v>
      </c>
      <c r="P2169" s="118">
        <v>0</v>
      </c>
      <c r="Q2169" s="119">
        <f t="shared" si="33"/>
        <v>0.03</v>
      </c>
      <c r="R2169" s="122" t="s">
        <v>3146</v>
      </c>
      <c r="S2169" s="121" t="s">
        <v>4264</v>
      </c>
      <c r="T2169" s="122">
        <v>0.03</v>
      </c>
      <c r="U2169" s="122" t="s">
        <v>174</v>
      </c>
    </row>
    <row r="2170" spans="7:21" s="145" customFormat="1" hidden="1">
      <c r="G2170" s="152"/>
      <c r="N2170" s="114" t="s">
        <v>3035</v>
      </c>
      <c r="O2170" s="118">
        <v>13.1</v>
      </c>
      <c r="P2170" s="118">
        <v>0</v>
      </c>
      <c r="Q2170" s="119">
        <f t="shared" si="33"/>
        <v>0.06</v>
      </c>
      <c r="R2170" s="122" t="s">
        <v>532</v>
      </c>
      <c r="S2170" s="121" t="s">
        <v>4149</v>
      </c>
      <c r="T2170" s="122">
        <v>0.06</v>
      </c>
      <c r="U2170" s="122" t="s">
        <v>51</v>
      </c>
    </row>
    <row r="2171" spans="7:21" s="145" customFormat="1" hidden="1">
      <c r="G2171" s="152"/>
      <c r="N2171" s="114" t="s">
        <v>3036</v>
      </c>
      <c r="O2171" s="118">
        <v>9</v>
      </c>
      <c r="P2171" s="118">
        <v>0</v>
      </c>
      <c r="Q2171" s="119">
        <f t="shared" si="33"/>
        <v>0.1</v>
      </c>
      <c r="R2171" s="122" t="s">
        <v>217</v>
      </c>
      <c r="S2171" s="121" t="s">
        <v>4461</v>
      </c>
      <c r="T2171" s="122">
        <v>0.1</v>
      </c>
      <c r="U2171" s="122" t="s">
        <v>418</v>
      </c>
    </row>
    <row r="2172" spans="7:21" s="145" customFormat="1" hidden="1">
      <c r="G2172" s="152"/>
      <c r="N2172" s="114" t="s">
        <v>3150</v>
      </c>
      <c r="O2172" s="118">
        <v>18.7</v>
      </c>
      <c r="P2172" s="118">
        <v>0</v>
      </c>
      <c r="Q2172" s="119">
        <f t="shared" si="33"/>
        <v>0.02</v>
      </c>
      <c r="R2172" s="122" t="s">
        <v>666</v>
      </c>
      <c r="S2172" s="121" t="s">
        <v>4275</v>
      </c>
      <c r="T2172" s="122">
        <v>0.02</v>
      </c>
      <c r="U2172" s="122" t="s">
        <v>174</v>
      </c>
    </row>
    <row r="2173" spans="7:21" s="145" customFormat="1" hidden="1">
      <c r="G2173" s="152"/>
      <c r="N2173" s="114" t="s">
        <v>3151</v>
      </c>
      <c r="O2173" s="118">
        <v>20.8</v>
      </c>
      <c r="P2173" s="118">
        <v>4.9000000000000004</v>
      </c>
      <c r="Q2173" s="119">
        <f t="shared" si="33"/>
        <v>7.0000000000000007E-2</v>
      </c>
      <c r="R2173" s="122" t="s">
        <v>2929</v>
      </c>
      <c r="S2173" s="121" t="s">
        <v>3779</v>
      </c>
      <c r="T2173" s="122">
        <v>7.0000000000000007E-2</v>
      </c>
      <c r="U2173" s="122" t="s">
        <v>575</v>
      </c>
    </row>
    <row r="2174" spans="7:21" s="145" customFormat="1" hidden="1">
      <c r="G2174" s="152"/>
      <c r="N2174" s="114" t="s">
        <v>2930</v>
      </c>
      <c r="O2174" s="118">
        <v>9.6999999999999993</v>
      </c>
      <c r="P2174" s="118">
        <v>2.2999999999999998</v>
      </c>
      <c r="Q2174" s="119">
        <f t="shared" si="33"/>
        <v>0.02</v>
      </c>
      <c r="R2174" s="122" t="s">
        <v>2931</v>
      </c>
      <c r="S2174" s="121" t="s">
        <v>4457</v>
      </c>
      <c r="T2174" s="122">
        <v>0.02</v>
      </c>
      <c r="U2174" s="122" t="s">
        <v>174</v>
      </c>
    </row>
    <row r="2175" spans="7:21" s="145" customFormat="1" hidden="1">
      <c r="G2175" s="152"/>
      <c r="N2175" s="114" t="s">
        <v>2734</v>
      </c>
      <c r="O2175" s="118">
        <v>9.1999999999999993</v>
      </c>
      <c r="P2175" s="118">
        <v>2</v>
      </c>
      <c r="Q2175" s="119">
        <f t="shared" si="33"/>
        <v>0.05</v>
      </c>
      <c r="R2175" s="122" t="s">
        <v>254</v>
      </c>
      <c r="S2175" s="121" t="s">
        <v>4119</v>
      </c>
      <c r="T2175" s="122">
        <v>0.05</v>
      </c>
      <c r="U2175" s="122" t="s">
        <v>51</v>
      </c>
    </row>
    <row r="2176" spans="7:21" s="145" customFormat="1" hidden="1">
      <c r="G2176" s="152"/>
      <c r="N2176" s="114" t="s">
        <v>2834</v>
      </c>
      <c r="O2176" s="118">
        <v>26.3</v>
      </c>
      <c r="P2176" s="118">
        <v>5.8</v>
      </c>
      <c r="Q2176" s="119">
        <f t="shared" si="33"/>
        <v>0.04</v>
      </c>
      <c r="R2176" s="122" t="s">
        <v>32</v>
      </c>
      <c r="S2176" s="121" t="s">
        <v>4134</v>
      </c>
      <c r="T2176" s="122">
        <v>0.04</v>
      </c>
      <c r="U2176" s="122" t="s">
        <v>172</v>
      </c>
    </row>
    <row r="2177" spans="7:21" s="145" customFormat="1" hidden="1">
      <c r="G2177" s="152"/>
      <c r="N2177" s="114" t="s">
        <v>2938</v>
      </c>
      <c r="O2177" s="118">
        <v>22.1</v>
      </c>
      <c r="P2177" s="114"/>
      <c r="Q2177" s="119">
        <f t="shared" si="33"/>
        <v>0.03</v>
      </c>
      <c r="R2177" s="114"/>
      <c r="S2177" s="121"/>
      <c r="T2177" s="122">
        <v>0.03</v>
      </c>
      <c r="U2177" s="122" t="s">
        <v>172</v>
      </c>
    </row>
    <row r="2178" spans="7:21" s="145" customFormat="1" hidden="1">
      <c r="G2178" s="152"/>
      <c r="N2178" s="114" t="s">
        <v>2939</v>
      </c>
      <c r="O2178" s="118">
        <v>14.3</v>
      </c>
      <c r="P2178" s="118">
        <v>5.8</v>
      </c>
      <c r="Q2178" s="119">
        <f t="shared" si="33"/>
        <v>0.01</v>
      </c>
      <c r="R2178" s="120" t="s">
        <v>147</v>
      </c>
      <c r="S2178" s="121" t="s">
        <v>3944</v>
      </c>
      <c r="T2178" s="120">
        <v>0.01</v>
      </c>
      <c r="U2178" s="120" t="s">
        <v>174</v>
      </c>
    </row>
    <row r="2179" spans="7:21" s="145" customFormat="1" hidden="1">
      <c r="G2179" s="152"/>
      <c r="N2179" s="114" t="s">
        <v>2837</v>
      </c>
      <c r="O2179" s="118">
        <v>8.1999999999999993</v>
      </c>
      <c r="P2179" s="118">
        <v>3.3</v>
      </c>
      <c r="Q2179" s="119">
        <f t="shared" si="33"/>
        <v>0.04</v>
      </c>
      <c r="R2179" s="122" t="s">
        <v>2838</v>
      </c>
      <c r="S2179" s="121" t="s">
        <v>4421</v>
      </c>
      <c r="T2179" s="122">
        <v>0.04</v>
      </c>
      <c r="U2179" s="122" t="s">
        <v>51</v>
      </c>
    </row>
    <row r="2180" spans="7:21" s="145" customFormat="1" hidden="1">
      <c r="G2180" s="152"/>
      <c r="N2180" s="114" t="s">
        <v>2839</v>
      </c>
      <c r="O2180" s="118">
        <v>18.7</v>
      </c>
      <c r="P2180" s="118">
        <v>0</v>
      </c>
      <c r="Q2180" s="119">
        <f t="shared" ref="Q2180:Q2243" si="34">SUM(T2180:U2180)</f>
        <v>0.01</v>
      </c>
      <c r="R2180" s="122" t="s">
        <v>681</v>
      </c>
      <c r="S2180" s="121" t="s">
        <v>3946</v>
      </c>
      <c r="T2180" s="122">
        <v>0.01</v>
      </c>
      <c r="U2180" s="122" t="s">
        <v>176</v>
      </c>
    </row>
    <row r="2181" spans="7:21" s="145" customFormat="1" hidden="1">
      <c r="G2181" s="152"/>
      <c r="N2181" s="114" t="s">
        <v>2840</v>
      </c>
      <c r="O2181" s="118">
        <v>33.9</v>
      </c>
      <c r="P2181" s="118">
        <v>0</v>
      </c>
      <c r="Q2181" s="119">
        <f t="shared" si="34"/>
        <v>0.01</v>
      </c>
      <c r="R2181" s="122" t="s">
        <v>1146</v>
      </c>
      <c r="S2181" s="121" t="s">
        <v>3969</v>
      </c>
      <c r="T2181" s="122">
        <v>0.01</v>
      </c>
      <c r="U2181" s="122" t="s">
        <v>176</v>
      </c>
    </row>
    <row r="2182" spans="7:21" s="145" customFormat="1" hidden="1">
      <c r="G2182" s="152"/>
      <c r="N2182" s="114" t="s">
        <v>2841</v>
      </c>
      <c r="O2182" s="118">
        <v>32.4</v>
      </c>
      <c r="P2182" s="118">
        <v>0</v>
      </c>
      <c r="Q2182" s="119">
        <f t="shared" si="34"/>
        <v>0.03</v>
      </c>
      <c r="R2182" s="122" t="s">
        <v>1098</v>
      </c>
      <c r="S2182" s="121" t="s">
        <v>3738</v>
      </c>
      <c r="T2182" s="122">
        <v>0.03</v>
      </c>
      <c r="U2182" s="122" t="s">
        <v>304</v>
      </c>
    </row>
    <row r="2183" spans="7:21" s="145" customFormat="1" hidden="1">
      <c r="G2183" s="152"/>
      <c r="N2183" s="114" t="s">
        <v>2744</v>
      </c>
      <c r="O2183" s="118">
        <v>22.4</v>
      </c>
      <c r="P2183" s="118">
        <v>0</v>
      </c>
      <c r="Q2183" s="119">
        <f t="shared" si="34"/>
        <v>0.03</v>
      </c>
      <c r="R2183" s="122" t="s">
        <v>797</v>
      </c>
      <c r="S2183" s="121" t="s">
        <v>4270</v>
      </c>
      <c r="T2183" s="122">
        <v>0.03</v>
      </c>
      <c r="U2183" s="122" t="s">
        <v>304</v>
      </c>
    </row>
    <row r="2184" spans="7:21" s="145" customFormat="1" hidden="1">
      <c r="G2184" s="152"/>
      <c r="N2184" s="114" t="s">
        <v>2745</v>
      </c>
      <c r="O2184" s="118">
        <v>21</v>
      </c>
      <c r="P2184" s="118">
        <v>0</v>
      </c>
      <c r="Q2184" s="119">
        <f t="shared" si="34"/>
        <v>0.03</v>
      </c>
      <c r="R2184" s="122" t="s">
        <v>240</v>
      </c>
      <c r="S2184" s="121" t="s">
        <v>3969</v>
      </c>
      <c r="T2184" s="122">
        <v>0.03</v>
      </c>
      <c r="U2184" s="122" t="s">
        <v>304</v>
      </c>
    </row>
    <row r="2185" spans="7:21" s="145" customFormat="1" hidden="1">
      <c r="G2185" s="152"/>
      <c r="N2185" s="114" t="s">
        <v>2746</v>
      </c>
      <c r="O2185" s="118">
        <v>33.6</v>
      </c>
      <c r="P2185" s="118">
        <v>0</v>
      </c>
      <c r="Q2185" s="119">
        <f t="shared" si="34"/>
        <v>0.03</v>
      </c>
      <c r="R2185" s="122" t="s">
        <v>1146</v>
      </c>
      <c r="S2185" s="121" t="s">
        <v>3936</v>
      </c>
      <c r="T2185" s="122">
        <v>0.03</v>
      </c>
      <c r="U2185" s="122" t="s">
        <v>304</v>
      </c>
    </row>
    <row r="2186" spans="7:21" s="145" customFormat="1" hidden="1">
      <c r="G2186" s="152"/>
      <c r="N2186" s="114" t="s">
        <v>2846</v>
      </c>
      <c r="O2186" s="118">
        <v>31</v>
      </c>
      <c r="P2186" s="118">
        <v>0</v>
      </c>
      <c r="Q2186" s="119">
        <f t="shared" si="34"/>
        <v>0.03</v>
      </c>
      <c r="R2186" s="122" t="s">
        <v>404</v>
      </c>
      <c r="S2186" s="121" t="s">
        <v>3734</v>
      </c>
      <c r="T2186" s="122">
        <v>0.03</v>
      </c>
      <c r="U2186" s="122" t="s">
        <v>304</v>
      </c>
    </row>
    <row r="2187" spans="7:21" s="145" customFormat="1" hidden="1">
      <c r="G2187" s="152"/>
      <c r="N2187" s="114" t="s">
        <v>2847</v>
      </c>
      <c r="O2187" s="118">
        <v>16</v>
      </c>
      <c r="P2187" s="118">
        <v>3.6</v>
      </c>
      <c r="Q2187" s="119">
        <f t="shared" si="34"/>
        <v>0.01</v>
      </c>
      <c r="R2187" s="122" t="s">
        <v>1336</v>
      </c>
      <c r="S2187" s="121" t="s">
        <v>4418</v>
      </c>
      <c r="T2187" s="122">
        <v>0.01</v>
      </c>
      <c r="U2187" s="122" t="s">
        <v>51</v>
      </c>
    </row>
    <row r="2188" spans="7:21" s="145" customFormat="1" hidden="1">
      <c r="G2188" s="152"/>
      <c r="N2188" s="114" t="s">
        <v>3046</v>
      </c>
      <c r="O2188" s="118">
        <v>13.5</v>
      </c>
      <c r="P2188" s="118">
        <v>11.1</v>
      </c>
      <c r="Q2188" s="119">
        <f t="shared" si="34"/>
        <v>0.01</v>
      </c>
      <c r="R2188" s="122" t="s">
        <v>1244</v>
      </c>
      <c r="S2188" s="121" t="s">
        <v>4260</v>
      </c>
      <c r="T2188" s="120">
        <v>0.01</v>
      </c>
      <c r="U2188" s="120" t="s">
        <v>51</v>
      </c>
    </row>
    <row r="2189" spans="7:21" s="145" customFormat="1" hidden="1">
      <c r="G2189" s="152"/>
      <c r="N2189" s="114" t="s">
        <v>3047</v>
      </c>
      <c r="O2189" s="118">
        <v>13.8</v>
      </c>
      <c r="P2189" s="118">
        <v>11.4</v>
      </c>
      <c r="Q2189" s="119">
        <f t="shared" si="34"/>
        <v>0.02</v>
      </c>
      <c r="R2189" s="122" t="s">
        <v>3048</v>
      </c>
      <c r="S2189" s="121" t="s">
        <v>3912</v>
      </c>
      <c r="T2189" s="122">
        <v>0.02</v>
      </c>
      <c r="U2189" s="122" t="s">
        <v>575</v>
      </c>
    </row>
    <row r="2190" spans="7:21" s="145" customFormat="1" hidden="1">
      <c r="G2190" s="152"/>
      <c r="N2190" s="114" t="s">
        <v>3049</v>
      </c>
      <c r="O2190" s="118">
        <v>19.8</v>
      </c>
      <c r="P2190" s="118">
        <v>0</v>
      </c>
      <c r="Q2190" s="119">
        <f t="shared" si="34"/>
        <v>0.02</v>
      </c>
      <c r="R2190" s="120" t="s">
        <v>147</v>
      </c>
      <c r="S2190" s="121" t="s">
        <v>4287</v>
      </c>
      <c r="T2190" s="122">
        <v>0.02</v>
      </c>
      <c r="U2190" s="122" t="s">
        <v>575</v>
      </c>
    </row>
    <row r="2191" spans="7:21" s="145" customFormat="1" hidden="1">
      <c r="G2191" s="152"/>
      <c r="N2191" s="114" t="s">
        <v>3050</v>
      </c>
      <c r="O2191" s="118">
        <v>10.9</v>
      </c>
      <c r="P2191" s="118">
        <v>70.7</v>
      </c>
      <c r="Q2191" s="119">
        <f t="shared" si="34"/>
        <v>0.01</v>
      </c>
      <c r="R2191" s="122" t="s">
        <v>1485</v>
      </c>
      <c r="S2191" s="121" t="s">
        <v>4255</v>
      </c>
      <c r="T2191" s="122">
        <v>0.01</v>
      </c>
      <c r="U2191" s="122" t="s">
        <v>304</v>
      </c>
    </row>
    <row r="2192" spans="7:21" s="145" customFormat="1" hidden="1">
      <c r="G2192" s="152"/>
      <c r="N2192" s="114" t="s">
        <v>3051</v>
      </c>
      <c r="O2192" s="118">
        <v>4.5999999999999996</v>
      </c>
      <c r="P2192" s="118">
        <v>12.1</v>
      </c>
      <c r="Q2192" s="119">
        <f t="shared" si="34"/>
        <v>0.02</v>
      </c>
      <c r="R2192" s="122" t="s">
        <v>1263</v>
      </c>
      <c r="S2192" s="121" t="s">
        <v>3964</v>
      </c>
      <c r="T2192" s="122">
        <v>0.02</v>
      </c>
      <c r="U2192" s="122" t="s">
        <v>575</v>
      </c>
    </row>
    <row r="2193" spans="7:21" s="145" customFormat="1" hidden="1">
      <c r="G2193" s="152"/>
      <c r="N2193" s="114" t="s">
        <v>3069</v>
      </c>
      <c r="O2193" s="118">
        <v>3.1</v>
      </c>
      <c r="P2193" s="118">
        <v>11.2</v>
      </c>
      <c r="Q2193" s="119">
        <f t="shared" si="34"/>
        <v>0.02</v>
      </c>
      <c r="R2193" s="122" t="s">
        <v>2353</v>
      </c>
      <c r="S2193" s="121" t="s">
        <v>4565</v>
      </c>
      <c r="T2193" s="122">
        <v>0.02</v>
      </c>
      <c r="U2193" s="122" t="s">
        <v>575</v>
      </c>
    </row>
    <row r="2194" spans="7:21" s="145" customFormat="1" hidden="1">
      <c r="G2194" s="152"/>
      <c r="N2194" s="114" t="s">
        <v>3070</v>
      </c>
      <c r="O2194" s="118">
        <v>1.4</v>
      </c>
      <c r="P2194" s="118">
        <v>8.8000000000000007</v>
      </c>
      <c r="Q2194" s="119">
        <f t="shared" si="34"/>
        <v>0.02</v>
      </c>
      <c r="R2194" s="122" t="s">
        <v>940</v>
      </c>
      <c r="S2194" s="121" t="s">
        <v>4552</v>
      </c>
      <c r="T2194" s="122">
        <v>0.02</v>
      </c>
      <c r="U2194" s="122" t="s">
        <v>575</v>
      </c>
    </row>
    <row r="2195" spans="7:21" s="145" customFormat="1" hidden="1">
      <c r="G2195" s="152"/>
      <c r="N2195" s="114" t="s">
        <v>3062</v>
      </c>
      <c r="O2195" s="118">
        <v>4.9000000000000004</v>
      </c>
      <c r="P2195" s="118">
        <v>13.3</v>
      </c>
      <c r="Q2195" s="119">
        <f t="shared" si="34"/>
        <v>0.02</v>
      </c>
      <c r="R2195" s="122" t="s">
        <v>2231</v>
      </c>
      <c r="S2195" s="121" t="s">
        <v>4035</v>
      </c>
      <c r="T2195" s="122">
        <v>0.02</v>
      </c>
      <c r="U2195" s="122" t="s">
        <v>575</v>
      </c>
    </row>
    <row r="2196" spans="7:21" s="145" customFormat="1" hidden="1">
      <c r="G2196" s="152"/>
      <c r="N2196" s="114" t="s">
        <v>3063</v>
      </c>
      <c r="O2196" s="118">
        <v>0.1</v>
      </c>
      <c r="P2196" s="118">
        <v>12</v>
      </c>
      <c r="Q2196" s="119">
        <f t="shared" si="34"/>
        <v>0.01</v>
      </c>
      <c r="R2196" s="122" t="s">
        <v>418</v>
      </c>
      <c r="S2196" s="121" t="s">
        <v>4076</v>
      </c>
      <c r="T2196" s="120">
        <v>0.01</v>
      </c>
      <c r="U2196" s="120" t="s">
        <v>2857</v>
      </c>
    </row>
    <row r="2197" spans="7:21" s="145" customFormat="1" hidden="1">
      <c r="G2197" s="152"/>
      <c r="N2197" s="114" t="s">
        <v>3064</v>
      </c>
      <c r="O2197" s="118">
        <v>11.6</v>
      </c>
      <c r="P2197" s="118">
        <v>58.8</v>
      </c>
      <c r="Q2197" s="119">
        <f t="shared" si="34"/>
        <v>0.01</v>
      </c>
      <c r="R2197" s="120" t="s">
        <v>147</v>
      </c>
      <c r="S2197" s="121" t="s">
        <v>4309</v>
      </c>
      <c r="T2197" s="120">
        <v>0.01</v>
      </c>
      <c r="U2197" s="120" t="s">
        <v>2857</v>
      </c>
    </row>
    <row r="2198" spans="7:21" s="145" customFormat="1" hidden="1">
      <c r="G2198" s="152"/>
      <c r="N2198" s="114" t="s">
        <v>3065</v>
      </c>
      <c r="O2198" s="118">
        <v>3.3</v>
      </c>
      <c r="P2198" s="118">
        <v>16.7</v>
      </c>
      <c r="Q2198" s="119">
        <f t="shared" si="34"/>
        <v>0.01</v>
      </c>
      <c r="R2198" s="120" t="s">
        <v>147</v>
      </c>
      <c r="S2198" s="121" t="s">
        <v>3891</v>
      </c>
      <c r="T2198" s="120">
        <v>0.01</v>
      </c>
      <c r="U2198" s="120" t="s">
        <v>2857</v>
      </c>
    </row>
    <row r="2199" spans="7:21" s="145" customFormat="1" hidden="1">
      <c r="G2199" s="152"/>
      <c r="N2199" s="114" t="s">
        <v>2963</v>
      </c>
      <c r="O2199" s="118">
        <v>3.9</v>
      </c>
      <c r="P2199" s="118">
        <v>31.4</v>
      </c>
      <c r="Q2199" s="119">
        <f t="shared" si="34"/>
        <v>0.01</v>
      </c>
      <c r="R2199" s="122" t="s">
        <v>1554</v>
      </c>
      <c r="S2199" s="121" t="s">
        <v>4033</v>
      </c>
      <c r="T2199" s="122">
        <v>0.01</v>
      </c>
      <c r="U2199" s="122" t="s">
        <v>2857</v>
      </c>
    </row>
    <row r="2200" spans="7:21" s="145" customFormat="1" hidden="1">
      <c r="G2200" s="152"/>
      <c r="N2200" s="114" t="s">
        <v>2964</v>
      </c>
      <c r="O2200" s="118">
        <v>3.6</v>
      </c>
      <c r="P2200" s="118">
        <v>33.4</v>
      </c>
      <c r="Q2200" s="119">
        <f t="shared" si="34"/>
        <v>0</v>
      </c>
      <c r="R2200" s="122" t="s">
        <v>403</v>
      </c>
      <c r="S2200" s="121" t="s">
        <v>3892</v>
      </c>
      <c r="T2200" s="122">
        <v>0</v>
      </c>
      <c r="U2200" s="122" t="s">
        <v>418</v>
      </c>
    </row>
    <row r="2201" spans="7:21" s="145" customFormat="1" hidden="1">
      <c r="G2201" s="152"/>
      <c r="N2201" s="114" t="s">
        <v>2965</v>
      </c>
      <c r="O2201" s="118">
        <v>3.5</v>
      </c>
      <c r="P2201" s="118">
        <v>39.700000000000003</v>
      </c>
      <c r="Q2201" s="119">
        <f t="shared" si="34"/>
        <v>0</v>
      </c>
      <c r="R2201" s="122" t="s">
        <v>217</v>
      </c>
      <c r="S2201" s="121" t="s">
        <v>3892</v>
      </c>
      <c r="T2201" s="122">
        <v>0</v>
      </c>
      <c r="U2201" s="122" t="s">
        <v>418</v>
      </c>
    </row>
    <row r="2202" spans="7:21" s="145" customFormat="1" hidden="1">
      <c r="G2202" s="152"/>
      <c r="N2202" s="114" t="s">
        <v>2966</v>
      </c>
      <c r="O2202" s="118">
        <v>4.5</v>
      </c>
      <c r="P2202" s="118">
        <v>41.2</v>
      </c>
      <c r="Q2202" s="119">
        <f t="shared" si="34"/>
        <v>0</v>
      </c>
      <c r="R2202" s="122" t="s">
        <v>452</v>
      </c>
      <c r="S2202" s="121" t="s">
        <v>4290</v>
      </c>
      <c r="T2202" s="122">
        <v>0</v>
      </c>
      <c r="U2202" s="122" t="s">
        <v>418</v>
      </c>
    </row>
    <row r="2203" spans="7:21" s="145" customFormat="1" hidden="1">
      <c r="G2203" s="152"/>
      <c r="N2203" s="114" t="s">
        <v>3080</v>
      </c>
      <c r="O2203" s="118">
        <v>4.5</v>
      </c>
      <c r="P2203" s="118">
        <v>41.2</v>
      </c>
      <c r="Q2203" s="119">
        <f t="shared" si="34"/>
        <v>0</v>
      </c>
      <c r="R2203" s="122" t="s">
        <v>602</v>
      </c>
      <c r="S2203" s="121" t="s">
        <v>4290</v>
      </c>
      <c r="T2203" s="122">
        <v>0</v>
      </c>
      <c r="U2203" s="122" t="s">
        <v>418</v>
      </c>
    </row>
    <row r="2204" spans="7:21" s="145" customFormat="1" hidden="1">
      <c r="G2204" s="152"/>
      <c r="N2204" s="114" t="s">
        <v>3081</v>
      </c>
      <c r="O2204" s="118">
        <v>4.5</v>
      </c>
      <c r="P2204" s="118">
        <v>41.2</v>
      </c>
      <c r="Q2204" s="119">
        <f t="shared" si="34"/>
        <v>0</v>
      </c>
      <c r="R2204" s="122" t="s">
        <v>3196</v>
      </c>
      <c r="S2204" s="121" t="s">
        <v>4290</v>
      </c>
      <c r="T2204" s="122">
        <v>0</v>
      </c>
      <c r="U2204" s="122" t="s">
        <v>418</v>
      </c>
    </row>
    <row r="2205" spans="7:21" s="145" customFormat="1" hidden="1">
      <c r="G2205" s="152"/>
      <c r="N2205" s="114" t="s">
        <v>3197</v>
      </c>
      <c r="O2205" s="118">
        <v>3.5</v>
      </c>
      <c r="P2205" s="118">
        <v>33.200000000000003</v>
      </c>
      <c r="Q2205" s="119">
        <f t="shared" si="34"/>
        <v>0</v>
      </c>
      <c r="R2205" s="122" t="s">
        <v>578</v>
      </c>
      <c r="S2205" s="121" t="s">
        <v>4397</v>
      </c>
      <c r="T2205" s="122">
        <v>0</v>
      </c>
      <c r="U2205" s="122" t="s">
        <v>418</v>
      </c>
    </row>
    <row r="2206" spans="7:21" s="145" customFormat="1" hidden="1">
      <c r="G2206" s="152"/>
      <c r="N2206" s="114" t="s">
        <v>3088</v>
      </c>
      <c r="O2206" s="118">
        <v>3.5</v>
      </c>
      <c r="P2206" s="118">
        <v>33.200000000000003</v>
      </c>
      <c r="Q2206" s="119">
        <f t="shared" si="34"/>
        <v>0</v>
      </c>
      <c r="R2206" s="122" t="s">
        <v>3089</v>
      </c>
      <c r="S2206" s="121" t="s">
        <v>4397</v>
      </c>
      <c r="T2206" s="122">
        <v>0</v>
      </c>
      <c r="U2206" s="122" t="s">
        <v>418</v>
      </c>
    </row>
    <row r="2207" spans="7:21" s="145" customFormat="1" hidden="1">
      <c r="G2207" s="152"/>
      <c r="N2207" s="114" t="s">
        <v>3204</v>
      </c>
      <c r="O2207" s="118">
        <v>3.5</v>
      </c>
      <c r="P2207" s="118">
        <v>33.200000000000003</v>
      </c>
      <c r="Q2207" s="119">
        <f t="shared" si="34"/>
        <v>0</v>
      </c>
      <c r="R2207" s="122" t="s">
        <v>1081</v>
      </c>
      <c r="S2207" s="121" t="s">
        <v>4397</v>
      </c>
      <c r="T2207" s="120" t="s">
        <v>30</v>
      </c>
      <c r="U2207" s="122" t="s">
        <v>287</v>
      </c>
    </row>
    <row r="2208" spans="7:21" s="145" customFormat="1" hidden="1">
      <c r="G2208" s="152"/>
      <c r="N2208" s="114" t="s">
        <v>3205</v>
      </c>
      <c r="O2208" s="118">
        <v>3.5</v>
      </c>
      <c r="P2208" s="118">
        <v>33.200000000000003</v>
      </c>
      <c r="Q2208" s="119">
        <f t="shared" si="34"/>
        <v>0</v>
      </c>
      <c r="R2208" s="122" t="s">
        <v>731</v>
      </c>
      <c r="S2208" s="121" t="s">
        <v>4397</v>
      </c>
      <c r="T2208" s="120" t="s">
        <v>30</v>
      </c>
      <c r="U2208" s="122" t="s">
        <v>166</v>
      </c>
    </row>
    <row r="2209" spans="7:21" s="145" customFormat="1" hidden="1">
      <c r="G2209" s="152"/>
      <c r="N2209" s="114" t="s">
        <v>3206</v>
      </c>
      <c r="O2209" s="118">
        <v>3.2</v>
      </c>
      <c r="P2209" s="118">
        <v>33.1</v>
      </c>
      <c r="Q2209" s="119">
        <f t="shared" si="34"/>
        <v>0</v>
      </c>
      <c r="R2209" s="122" t="s">
        <v>745</v>
      </c>
      <c r="S2209" s="121" t="s">
        <v>4135</v>
      </c>
      <c r="T2209" s="120" t="s">
        <v>30</v>
      </c>
      <c r="U2209" s="122" t="s">
        <v>304</v>
      </c>
    </row>
    <row r="2210" spans="7:21" s="145" customFormat="1" hidden="1">
      <c r="G2210" s="152"/>
      <c r="N2210" s="114" t="s">
        <v>2982</v>
      </c>
      <c r="O2210" s="118">
        <v>3.2</v>
      </c>
      <c r="P2210" s="118">
        <v>33.1</v>
      </c>
      <c r="Q2210" s="119">
        <f t="shared" si="34"/>
        <v>0</v>
      </c>
      <c r="R2210" s="122" t="s">
        <v>3090</v>
      </c>
      <c r="S2210" s="121" t="s">
        <v>4135</v>
      </c>
      <c r="T2210" s="120" t="s">
        <v>30</v>
      </c>
      <c r="U2210" s="122" t="s">
        <v>304</v>
      </c>
    </row>
    <row r="2211" spans="7:21" s="145" customFormat="1" hidden="1">
      <c r="G2211" s="152"/>
      <c r="N2211" s="114" t="s">
        <v>3091</v>
      </c>
      <c r="O2211" s="118">
        <v>3.6</v>
      </c>
      <c r="P2211" s="118">
        <v>34.1</v>
      </c>
      <c r="Q2211" s="119">
        <f t="shared" si="34"/>
        <v>0</v>
      </c>
      <c r="R2211" s="122" t="s">
        <v>1495</v>
      </c>
      <c r="S2211" s="121" t="s">
        <v>4279</v>
      </c>
      <c r="T2211" s="120" t="s">
        <v>30</v>
      </c>
      <c r="U2211" s="122" t="s">
        <v>304</v>
      </c>
    </row>
    <row r="2212" spans="7:21" s="145" customFormat="1" hidden="1">
      <c r="G2212" s="152"/>
      <c r="N2212" s="114" t="s">
        <v>2781</v>
      </c>
      <c r="O2212" s="118">
        <v>3.2</v>
      </c>
      <c r="P2212" s="118">
        <v>33.1</v>
      </c>
      <c r="Q2212" s="119">
        <f t="shared" si="34"/>
        <v>0</v>
      </c>
      <c r="R2212" s="122" t="s">
        <v>1921</v>
      </c>
      <c r="S2212" s="121" t="s">
        <v>4135</v>
      </c>
      <c r="T2212" s="120" t="s">
        <v>30</v>
      </c>
      <c r="U2212" s="122" t="s">
        <v>476</v>
      </c>
    </row>
    <row r="2213" spans="7:21" s="145" customFormat="1" hidden="1">
      <c r="G2213" s="152"/>
      <c r="N2213" s="114" t="s">
        <v>2782</v>
      </c>
      <c r="O2213" s="118">
        <v>3.6</v>
      </c>
      <c r="P2213" s="118">
        <v>32.1</v>
      </c>
      <c r="Q2213" s="119">
        <f t="shared" si="34"/>
        <v>0</v>
      </c>
      <c r="R2213" s="122" t="s">
        <v>731</v>
      </c>
      <c r="S2213" s="121" t="s">
        <v>4161</v>
      </c>
      <c r="T2213" s="120" t="s">
        <v>30</v>
      </c>
      <c r="U2213" s="120" t="s">
        <v>172</v>
      </c>
    </row>
    <row r="2214" spans="7:21" s="145" customFormat="1" hidden="1">
      <c r="G2214" s="152"/>
      <c r="N2214" s="114" t="s">
        <v>2884</v>
      </c>
      <c r="O2214" s="118">
        <v>3.2</v>
      </c>
      <c r="P2214" s="118">
        <v>35.299999999999997</v>
      </c>
      <c r="Q2214" s="119">
        <f t="shared" si="34"/>
        <v>0</v>
      </c>
      <c r="R2214" s="122" t="s">
        <v>1544</v>
      </c>
      <c r="S2214" s="121" t="s">
        <v>4417</v>
      </c>
      <c r="T2214" s="120" t="s">
        <v>30</v>
      </c>
      <c r="U2214" s="122" t="s">
        <v>176</v>
      </c>
    </row>
    <row r="2215" spans="7:21" s="145" customFormat="1" hidden="1">
      <c r="G2215" s="152"/>
      <c r="N2215" s="114" t="s">
        <v>2885</v>
      </c>
      <c r="O2215" s="118">
        <v>3.4</v>
      </c>
      <c r="P2215" s="118">
        <v>35.6</v>
      </c>
      <c r="Q2215" s="119">
        <f t="shared" si="34"/>
        <v>0</v>
      </c>
      <c r="R2215" s="122" t="s">
        <v>1146</v>
      </c>
      <c r="S2215" s="121" t="s">
        <v>4279</v>
      </c>
      <c r="T2215" s="120" t="s">
        <v>30</v>
      </c>
      <c r="U2215" s="122" t="s">
        <v>51</v>
      </c>
    </row>
    <row r="2216" spans="7:21" s="145" customFormat="1" hidden="1">
      <c r="G2216" s="152"/>
      <c r="N2216" s="114" t="s">
        <v>2987</v>
      </c>
      <c r="O2216" s="118">
        <v>4.0999999999999996</v>
      </c>
      <c r="P2216" s="118">
        <v>36</v>
      </c>
      <c r="Q2216" s="119">
        <f t="shared" si="34"/>
        <v>0</v>
      </c>
      <c r="R2216" s="122" t="s">
        <v>797</v>
      </c>
      <c r="S2216" s="121" t="s">
        <v>4374</v>
      </c>
      <c r="T2216" s="120" t="s">
        <v>30</v>
      </c>
      <c r="U2216" s="120" t="s">
        <v>2312</v>
      </c>
    </row>
    <row r="2217" spans="7:21" s="145" customFormat="1" hidden="1">
      <c r="G2217" s="152"/>
      <c r="N2217" s="114" t="s">
        <v>2988</v>
      </c>
      <c r="O2217" s="118">
        <v>4.0999999999999996</v>
      </c>
      <c r="P2217" s="118">
        <v>36</v>
      </c>
      <c r="Q2217" s="119">
        <f t="shared" si="34"/>
        <v>0</v>
      </c>
      <c r="R2217" s="122" t="s">
        <v>217</v>
      </c>
      <c r="S2217" s="121" t="s">
        <v>4374</v>
      </c>
      <c r="T2217" s="120" t="s">
        <v>30</v>
      </c>
      <c r="U2217" s="120" t="s">
        <v>56</v>
      </c>
    </row>
    <row r="2218" spans="7:21" s="145" customFormat="1" hidden="1">
      <c r="G2218" s="152"/>
      <c r="N2218" s="114" t="s">
        <v>2889</v>
      </c>
      <c r="O2218" s="118">
        <v>4.0999999999999996</v>
      </c>
      <c r="P2218" s="118">
        <v>36</v>
      </c>
      <c r="Q2218" s="119">
        <f t="shared" si="34"/>
        <v>0</v>
      </c>
      <c r="R2218" s="122" t="s">
        <v>3146</v>
      </c>
      <c r="S2218" s="121" t="s">
        <v>4374</v>
      </c>
      <c r="T2218" s="120" t="s">
        <v>30</v>
      </c>
      <c r="U2218" s="122" t="s">
        <v>841</v>
      </c>
    </row>
    <row r="2219" spans="7:21" s="145" customFormat="1" hidden="1">
      <c r="G2219" s="152"/>
      <c r="N2219" s="114" t="s">
        <v>2890</v>
      </c>
      <c r="O2219" s="118">
        <v>3.6</v>
      </c>
      <c r="P2219" s="118">
        <v>34</v>
      </c>
      <c r="Q2219" s="119">
        <f t="shared" si="34"/>
        <v>0</v>
      </c>
      <c r="R2219" s="122" t="s">
        <v>670</v>
      </c>
      <c r="S2219" s="121" t="s">
        <v>3999</v>
      </c>
      <c r="T2219" s="120" t="s">
        <v>30</v>
      </c>
      <c r="U2219" s="122" t="s">
        <v>476</v>
      </c>
    </row>
    <row r="2220" spans="7:21" s="145" customFormat="1" hidden="1">
      <c r="G2220" s="152"/>
      <c r="N2220" s="114" t="s">
        <v>2891</v>
      </c>
      <c r="O2220" s="118">
        <v>6.2</v>
      </c>
      <c r="P2220" s="118">
        <v>55.8</v>
      </c>
      <c r="Q2220" s="119">
        <f t="shared" si="34"/>
        <v>0</v>
      </c>
      <c r="R2220" s="122" t="s">
        <v>2838</v>
      </c>
      <c r="S2220" s="121" t="s">
        <v>4257</v>
      </c>
      <c r="T2220" s="120" t="s">
        <v>30</v>
      </c>
      <c r="U2220" s="122" t="s">
        <v>166</v>
      </c>
    </row>
    <row r="2221" spans="7:21" s="145" customFormat="1" hidden="1">
      <c r="G2221" s="152"/>
      <c r="N2221" s="114" t="s">
        <v>2892</v>
      </c>
      <c r="O2221" s="118">
        <v>6.6</v>
      </c>
      <c r="P2221" s="118">
        <v>63.5</v>
      </c>
      <c r="Q2221" s="119">
        <f t="shared" si="34"/>
        <v>0</v>
      </c>
      <c r="R2221" s="122" t="s">
        <v>2893</v>
      </c>
      <c r="S2221" s="121" t="s">
        <v>4411</v>
      </c>
      <c r="T2221" s="120" t="s">
        <v>30</v>
      </c>
      <c r="U2221" s="120" t="s">
        <v>956</v>
      </c>
    </row>
    <row r="2222" spans="7:21" s="145" customFormat="1" hidden="1">
      <c r="G2222" s="152"/>
      <c r="N2222" s="114" t="s">
        <v>2793</v>
      </c>
      <c r="O2222" s="118">
        <v>3.7</v>
      </c>
      <c r="P2222" s="118">
        <v>21.6</v>
      </c>
      <c r="Q2222" s="119">
        <f t="shared" si="34"/>
        <v>0</v>
      </c>
      <c r="R2222" s="122" t="s">
        <v>223</v>
      </c>
      <c r="S2222" s="121" t="s">
        <v>4397</v>
      </c>
      <c r="T2222" s="120" t="s">
        <v>30</v>
      </c>
      <c r="U2222" s="122" t="s">
        <v>954</v>
      </c>
    </row>
    <row r="2223" spans="7:21" s="145" customFormat="1" hidden="1">
      <c r="G2223" s="152"/>
      <c r="N2223" s="114" t="s">
        <v>2794</v>
      </c>
      <c r="O2223" s="118">
        <v>2.4</v>
      </c>
      <c r="P2223" s="118">
        <v>14.2</v>
      </c>
      <c r="Q2223" s="119">
        <f t="shared" si="34"/>
        <v>0</v>
      </c>
      <c r="R2223" s="122" t="s">
        <v>213</v>
      </c>
      <c r="S2223" s="121" t="s">
        <v>4566</v>
      </c>
      <c r="T2223" s="120" t="s">
        <v>30</v>
      </c>
      <c r="U2223" s="120" t="s">
        <v>438</v>
      </c>
    </row>
    <row r="2224" spans="7:21" s="145" customFormat="1" hidden="1">
      <c r="G2224" s="152"/>
      <c r="N2224" s="114" t="s">
        <v>2795</v>
      </c>
      <c r="O2224" s="118">
        <v>2.4</v>
      </c>
      <c r="P2224" s="118">
        <v>14.2</v>
      </c>
      <c r="Q2224" s="119">
        <f t="shared" si="34"/>
        <v>0</v>
      </c>
      <c r="R2224" s="120" t="s">
        <v>30</v>
      </c>
      <c r="S2224" s="121" t="s">
        <v>4496</v>
      </c>
      <c r="T2224" s="120" t="s">
        <v>30</v>
      </c>
      <c r="U2224" s="122" t="s">
        <v>2803</v>
      </c>
    </row>
    <row r="2225" spans="7:21" s="145" customFormat="1" hidden="1">
      <c r="G2225" s="152"/>
      <c r="N2225" s="114" t="s">
        <v>2899</v>
      </c>
      <c r="O2225" s="118">
        <v>1.5</v>
      </c>
      <c r="P2225" s="118">
        <v>13.5</v>
      </c>
      <c r="Q2225" s="119">
        <f t="shared" si="34"/>
        <v>0</v>
      </c>
      <c r="R2225" s="120" t="s">
        <v>30</v>
      </c>
      <c r="S2225" s="121" t="s">
        <v>4551</v>
      </c>
      <c r="T2225" s="120" t="s">
        <v>30</v>
      </c>
      <c r="U2225" s="122" t="s">
        <v>287</v>
      </c>
    </row>
    <row r="2226" spans="7:21" s="145" customFormat="1" hidden="1">
      <c r="G2226" s="152"/>
      <c r="N2226" s="114" t="s">
        <v>3110</v>
      </c>
      <c r="O2226" s="118">
        <v>2.4</v>
      </c>
      <c r="P2226" s="118">
        <v>14.8</v>
      </c>
      <c r="Q2226" s="119">
        <f t="shared" si="34"/>
        <v>0</v>
      </c>
      <c r="R2226" s="120" t="s">
        <v>147</v>
      </c>
      <c r="S2226" s="121" t="s">
        <v>4081</v>
      </c>
      <c r="T2226" s="120" t="s">
        <v>30</v>
      </c>
      <c r="U2226" s="122" t="s">
        <v>287</v>
      </c>
    </row>
    <row r="2227" spans="7:21" s="145" customFormat="1" hidden="1">
      <c r="G2227" s="152"/>
      <c r="N2227" s="114" t="s">
        <v>3111</v>
      </c>
      <c r="O2227" s="118">
        <v>8.4</v>
      </c>
      <c r="P2227" s="118">
        <v>74.900000000000006</v>
      </c>
      <c r="Q2227" s="119">
        <f t="shared" si="34"/>
        <v>0</v>
      </c>
      <c r="R2227" s="122" t="s">
        <v>166</v>
      </c>
      <c r="S2227" s="121" t="s">
        <v>3897</v>
      </c>
      <c r="T2227" s="120" t="s">
        <v>30</v>
      </c>
      <c r="U2227" s="122" t="s">
        <v>213</v>
      </c>
    </row>
    <row r="2228" spans="7:21" s="145" customFormat="1" hidden="1">
      <c r="G2228" s="152"/>
      <c r="N2228" s="114" t="s">
        <v>3112</v>
      </c>
      <c r="O2228" s="118">
        <v>2.5</v>
      </c>
      <c r="P2228" s="118">
        <v>28.1</v>
      </c>
      <c r="Q2228" s="119">
        <f t="shared" si="34"/>
        <v>0</v>
      </c>
      <c r="R2228" s="122" t="s">
        <v>586</v>
      </c>
      <c r="S2228" s="121" t="s">
        <v>3784</v>
      </c>
      <c r="T2228" s="120" t="s">
        <v>30</v>
      </c>
      <c r="U2228" s="122" t="s">
        <v>213</v>
      </c>
    </row>
    <row r="2229" spans="7:21" s="145" customFormat="1" hidden="1">
      <c r="G2229" s="152"/>
      <c r="N2229" s="114" t="s">
        <v>3113</v>
      </c>
      <c r="O2229" s="118">
        <v>3.6</v>
      </c>
      <c r="P2229" s="118">
        <v>70.5</v>
      </c>
      <c r="Q2229" s="119">
        <f t="shared" si="34"/>
        <v>0</v>
      </c>
      <c r="R2229" s="122" t="s">
        <v>2533</v>
      </c>
      <c r="S2229" s="121" t="s">
        <v>4174</v>
      </c>
      <c r="T2229" s="120" t="s">
        <v>30</v>
      </c>
      <c r="U2229" s="122" t="s">
        <v>166</v>
      </c>
    </row>
    <row r="2230" spans="7:21" s="145" customFormat="1" hidden="1">
      <c r="G2230" s="152"/>
      <c r="N2230" s="114" t="s">
        <v>3114</v>
      </c>
      <c r="O2230" s="118">
        <v>4.3</v>
      </c>
      <c r="P2230" s="118">
        <v>57.4</v>
      </c>
      <c r="Q2230" s="119">
        <f t="shared" si="34"/>
        <v>0</v>
      </c>
      <c r="R2230" s="122" t="s">
        <v>3115</v>
      </c>
      <c r="S2230" s="121" t="s">
        <v>4383</v>
      </c>
      <c r="T2230" s="120" t="s">
        <v>30</v>
      </c>
      <c r="U2230" s="122" t="s">
        <v>166</v>
      </c>
    </row>
    <row r="2231" spans="7:21" s="145" customFormat="1" hidden="1">
      <c r="G2231" s="152"/>
      <c r="N2231" s="114" t="s">
        <v>3116</v>
      </c>
      <c r="O2231" s="118">
        <v>2.8</v>
      </c>
      <c r="P2231" s="118">
        <v>30.6</v>
      </c>
      <c r="Q2231" s="119">
        <f t="shared" si="34"/>
        <v>0</v>
      </c>
      <c r="R2231" s="122" t="s">
        <v>3117</v>
      </c>
      <c r="S2231" s="121" t="s">
        <v>3936</v>
      </c>
      <c r="T2231" s="120" t="s">
        <v>30</v>
      </c>
      <c r="U2231" s="122" t="s">
        <v>343</v>
      </c>
    </row>
    <row r="2232" spans="7:21" s="145" customFormat="1" hidden="1">
      <c r="G2232" s="152"/>
      <c r="N2232" s="114" t="s">
        <v>3130</v>
      </c>
      <c r="O2232" s="118">
        <v>4.4000000000000004</v>
      </c>
      <c r="P2232" s="118">
        <v>12.6</v>
      </c>
      <c r="Q2232" s="119">
        <f t="shared" si="34"/>
        <v>0</v>
      </c>
      <c r="R2232" s="122" t="s">
        <v>422</v>
      </c>
      <c r="S2232" s="121" t="s">
        <v>3934</v>
      </c>
      <c r="T2232" s="120" t="s">
        <v>30</v>
      </c>
      <c r="U2232" s="122" t="s">
        <v>343</v>
      </c>
    </row>
    <row r="2233" spans="7:21" s="145" customFormat="1" hidden="1">
      <c r="G2233" s="152"/>
      <c r="N2233" s="114" t="s">
        <v>3131</v>
      </c>
      <c r="O2233" s="118">
        <v>7.8</v>
      </c>
      <c r="P2233" s="118">
        <v>19.100000000000001</v>
      </c>
      <c r="Q2233" s="119">
        <f t="shared" si="34"/>
        <v>0</v>
      </c>
      <c r="R2233" s="122" t="s">
        <v>483</v>
      </c>
      <c r="S2233" s="121" t="s">
        <v>4080</v>
      </c>
      <c r="T2233" s="120" t="s">
        <v>30</v>
      </c>
      <c r="U2233" s="122" t="s">
        <v>213</v>
      </c>
    </row>
    <row r="2234" spans="7:21" s="145" customFormat="1" hidden="1">
      <c r="G2234" s="152"/>
      <c r="N2234" s="114" t="s">
        <v>3132</v>
      </c>
      <c r="O2234" s="118">
        <v>3.1</v>
      </c>
      <c r="P2234" s="118">
        <v>17.5</v>
      </c>
      <c r="Q2234" s="119">
        <f t="shared" si="34"/>
        <v>0</v>
      </c>
      <c r="R2234" s="122" t="s">
        <v>2050</v>
      </c>
      <c r="S2234" s="121" t="s">
        <v>4075</v>
      </c>
      <c r="T2234" s="120" t="s">
        <v>30</v>
      </c>
      <c r="U2234" s="120" t="s">
        <v>343</v>
      </c>
    </row>
    <row r="2235" spans="7:21" s="145" customFormat="1" hidden="1">
      <c r="G2235" s="152"/>
      <c r="N2235" s="114" t="s">
        <v>3018</v>
      </c>
      <c r="O2235" s="118">
        <v>1.8</v>
      </c>
      <c r="P2235" s="118">
        <v>14.9</v>
      </c>
      <c r="Q2235" s="119">
        <f t="shared" si="34"/>
        <v>0</v>
      </c>
      <c r="R2235" s="122" t="s">
        <v>51</v>
      </c>
      <c r="S2235" s="121" t="s">
        <v>4473</v>
      </c>
      <c r="T2235" s="120" t="s">
        <v>30</v>
      </c>
      <c r="U2235" s="122" t="s">
        <v>343</v>
      </c>
    </row>
    <row r="2236" spans="7:21" s="145" customFormat="1" hidden="1">
      <c r="G2236" s="152"/>
      <c r="N2236" s="114" t="s">
        <v>3019</v>
      </c>
      <c r="O2236" s="118">
        <v>1.8</v>
      </c>
      <c r="P2236" s="118">
        <v>14.9</v>
      </c>
      <c r="Q2236" s="119">
        <f t="shared" si="34"/>
        <v>0</v>
      </c>
      <c r="R2236" s="122" t="s">
        <v>51</v>
      </c>
      <c r="S2236" s="121" t="s">
        <v>4473</v>
      </c>
      <c r="T2236" s="120" t="s">
        <v>30</v>
      </c>
      <c r="U2236" s="120" t="s">
        <v>343</v>
      </c>
    </row>
    <row r="2237" spans="7:21" s="145" customFormat="1" hidden="1">
      <c r="G2237" s="152"/>
      <c r="N2237" s="114" t="s">
        <v>3020</v>
      </c>
      <c r="O2237" s="118">
        <v>1.7</v>
      </c>
      <c r="P2237" s="118">
        <v>16.100000000000001</v>
      </c>
      <c r="Q2237" s="119">
        <f t="shared" si="34"/>
        <v>0</v>
      </c>
      <c r="R2237" s="122" t="s">
        <v>51</v>
      </c>
      <c r="S2237" s="121" t="s">
        <v>4473</v>
      </c>
      <c r="T2237" s="120" t="s">
        <v>30</v>
      </c>
      <c r="U2237" s="122" t="s">
        <v>343</v>
      </c>
    </row>
    <row r="2238" spans="7:21" s="145" customFormat="1" hidden="1">
      <c r="G2238" s="152"/>
      <c r="N2238" s="114" t="s">
        <v>3021</v>
      </c>
      <c r="O2238" s="118">
        <v>2.5</v>
      </c>
      <c r="P2238" s="118">
        <v>23.4</v>
      </c>
      <c r="Q2238" s="119">
        <f t="shared" si="34"/>
        <v>0</v>
      </c>
      <c r="R2238" s="122" t="s">
        <v>728</v>
      </c>
      <c r="S2238" s="121" t="s">
        <v>4076</v>
      </c>
      <c r="T2238" s="120" t="s">
        <v>30</v>
      </c>
      <c r="U2238" s="122" t="s">
        <v>468</v>
      </c>
    </row>
    <row r="2239" spans="7:21" s="145" customFormat="1" hidden="1">
      <c r="G2239" s="152"/>
      <c r="N2239" s="114" t="s">
        <v>3022</v>
      </c>
      <c r="O2239" s="118">
        <v>2.5</v>
      </c>
      <c r="P2239" s="118">
        <v>22.6</v>
      </c>
      <c r="Q2239" s="119">
        <f t="shared" si="34"/>
        <v>0</v>
      </c>
      <c r="R2239" s="122" t="s">
        <v>166</v>
      </c>
      <c r="S2239" s="121" t="s">
        <v>3967</v>
      </c>
      <c r="T2239" s="120" t="s">
        <v>30</v>
      </c>
      <c r="U2239" s="122" t="s">
        <v>213</v>
      </c>
    </row>
    <row r="2240" spans="7:21" s="145" customFormat="1" hidden="1">
      <c r="G2240" s="152"/>
      <c r="N2240" s="114" t="s">
        <v>3023</v>
      </c>
      <c r="O2240" s="118">
        <v>2.2000000000000002</v>
      </c>
      <c r="P2240" s="118">
        <v>18</v>
      </c>
      <c r="Q2240" s="119">
        <f t="shared" si="34"/>
        <v>0</v>
      </c>
      <c r="R2240" s="120" t="s">
        <v>30</v>
      </c>
      <c r="S2240" s="121" t="s">
        <v>4561</v>
      </c>
      <c r="T2240" s="120" t="s">
        <v>30</v>
      </c>
      <c r="U2240" s="122" t="s">
        <v>213</v>
      </c>
    </row>
    <row r="2241" spans="7:21" s="145" customFormat="1" hidden="1">
      <c r="G2241" s="152"/>
      <c r="N2241" s="114" t="s">
        <v>3141</v>
      </c>
      <c r="O2241" s="118">
        <v>1.5</v>
      </c>
      <c r="P2241" s="118">
        <v>12.1</v>
      </c>
      <c r="Q2241" s="119">
        <f t="shared" si="34"/>
        <v>0</v>
      </c>
      <c r="R2241" s="120" t="s">
        <v>30</v>
      </c>
      <c r="S2241" s="121" t="s">
        <v>4459</v>
      </c>
      <c r="T2241" s="120" t="s">
        <v>30</v>
      </c>
      <c r="U2241" s="122" t="s">
        <v>343</v>
      </c>
    </row>
    <row r="2242" spans="7:21" s="145" customFormat="1" hidden="1">
      <c r="G2242" s="152"/>
      <c r="N2242" s="114" t="s">
        <v>3142</v>
      </c>
      <c r="O2242" s="118">
        <v>1.8</v>
      </c>
      <c r="P2242" s="118">
        <v>17.5</v>
      </c>
      <c r="Q2242" s="119">
        <f t="shared" si="34"/>
        <v>0</v>
      </c>
      <c r="R2242" s="120" t="s">
        <v>304</v>
      </c>
      <c r="S2242" s="121" t="s">
        <v>4320</v>
      </c>
      <c r="T2242" s="120" t="s">
        <v>30</v>
      </c>
      <c r="U2242" s="122" t="s">
        <v>213</v>
      </c>
    </row>
    <row r="2243" spans="7:21" s="145" customFormat="1" hidden="1">
      <c r="G2243" s="152"/>
      <c r="N2243" s="114" t="s">
        <v>3258</v>
      </c>
      <c r="O2243" s="118">
        <v>1.8</v>
      </c>
      <c r="P2243" s="118">
        <v>17.5</v>
      </c>
      <c r="Q2243" s="119">
        <f t="shared" si="34"/>
        <v>0</v>
      </c>
      <c r="R2243" s="120" t="s">
        <v>304</v>
      </c>
      <c r="S2243" s="121" t="s">
        <v>4320</v>
      </c>
      <c r="T2243" s="120" t="s">
        <v>30</v>
      </c>
      <c r="U2243" s="122" t="s">
        <v>343</v>
      </c>
    </row>
    <row r="2244" spans="7:21" s="145" customFormat="1" hidden="1">
      <c r="G2244" s="152"/>
      <c r="N2244" s="114" t="s">
        <v>3147</v>
      </c>
      <c r="O2244" s="118">
        <v>1.9</v>
      </c>
      <c r="P2244" s="118">
        <v>15.9</v>
      </c>
      <c r="Q2244" s="119">
        <f t="shared" ref="Q2244:Q2307" si="35">SUM(T2244:U2244)</f>
        <v>0</v>
      </c>
      <c r="R2244" s="122" t="s">
        <v>3148</v>
      </c>
      <c r="S2244" s="121" t="s">
        <v>4462</v>
      </c>
      <c r="T2244" s="120" t="s">
        <v>30</v>
      </c>
      <c r="U2244" s="120" t="s">
        <v>343</v>
      </c>
    </row>
    <row r="2245" spans="7:21" s="145" customFormat="1" hidden="1">
      <c r="G2245" s="152"/>
      <c r="N2245" s="114" t="s">
        <v>3149</v>
      </c>
      <c r="O2245" s="118">
        <v>1.8</v>
      </c>
      <c r="P2245" s="118">
        <v>15.9</v>
      </c>
      <c r="Q2245" s="119">
        <f t="shared" si="35"/>
        <v>0</v>
      </c>
      <c r="R2245" s="122" t="s">
        <v>1624</v>
      </c>
      <c r="S2245" s="121" t="s">
        <v>4300</v>
      </c>
      <c r="T2245" s="120" t="s">
        <v>30</v>
      </c>
      <c r="U2245" s="122" t="s">
        <v>213</v>
      </c>
    </row>
    <row r="2246" spans="7:21" s="145" customFormat="1" hidden="1">
      <c r="G2246" s="152"/>
      <c r="N2246" s="114" t="s">
        <v>3262</v>
      </c>
      <c r="O2246" s="118">
        <v>2.6</v>
      </c>
      <c r="P2246" s="118">
        <v>21.5</v>
      </c>
      <c r="Q2246" s="119">
        <f t="shared" si="35"/>
        <v>0</v>
      </c>
      <c r="R2246" s="120" t="s">
        <v>304</v>
      </c>
      <c r="S2246" s="121" t="s">
        <v>4560</v>
      </c>
      <c r="T2246" s="120" t="s">
        <v>30</v>
      </c>
      <c r="U2246" s="122" t="s">
        <v>166</v>
      </c>
    </row>
    <row r="2247" spans="7:21" s="145" customFormat="1" hidden="1">
      <c r="G2247" s="152"/>
      <c r="N2247" s="114" t="s">
        <v>3263</v>
      </c>
      <c r="O2247" s="118">
        <v>2.9</v>
      </c>
      <c r="P2247" s="118">
        <v>26.5</v>
      </c>
      <c r="Q2247" s="119">
        <f t="shared" si="35"/>
        <v>0</v>
      </c>
      <c r="R2247" s="122" t="s">
        <v>392</v>
      </c>
      <c r="S2247" s="121" t="s">
        <v>4145</v>
      </c>
      <c r="T2247" s="120" t="s">
        <v>30</v>
      </c>
      <c r="U2247" s="122" t="s">
        <v>343</v>
      </c>
    </row>
    <row r="2248" spans="7:21" s="145" customFormat="1" hidden="1">
      <c r="G2248" s="152"/>
      <c r="N2248" s="114" t="s">
        <v>3264</v>
      </c>
      <c r="O2248" s="118">
        <v>1.9</v>
      </c>
      <c r="P2248" s="118">
        <v>19.600000000000001</v>
      </c>
      <c r="Q2248" s="119">
        <f t="shared" si="35"/>
        <v>0</v>
      </c>
      <c r="R2248" s="122" t="s">
        <v>304</v>
      </c>
      <c r="S2248" s="121" t="s">
        <v>3995</v>
      </c>
      <c r="T2248" s="120" t="s">
        <v>30</v>
      </c>
      <c r="U2248" s="122" t="s">
        <v>343</v>
      </c>
    </row>
    <row r="2249" spans="7:21" s="145" customFormat="1" hidden="1">
      <c r="G2249" s="152"/>
      <c r="N2249" s="114" t="s">
        <v>3265</v>
      </c>
      <c r="O2249" s="118">
        <v>2.6</v>
      </c>
      <c r="P2249" s="118">
        <v>26.4</v>
      </c>
      <c r="Q2249" s="119">
        <f t="shared" si="35"/>
        <v>0</v>
      </c>
      <c r="R2249" s="122" t="s">
        <v>3266</v>
      </c>
      <c r="S2249" s="121" t="s">
        <v>3970</v>
      </c>
      <c r="T2249" s="120" t="s">
        <v>30</v>
      </c>
      <c r="U2249" s="122" t="s">
        <v>166</v>
      </c>
    </row>
    <row r="2250" spans="7:21" s="145" customFormat="1" hidden="1">
      <c r="G2250" s="152"/>
      <c r="N2250" s="114" t="s">
        <v>3152</v>
      </c>
      <c r="O2250" s="118">
        <v>2.6</v>
      </c>
      <c r="P2250" s="118">
        <v>26.4</v>
      </c>
      <c r="Q2250" s="119">
        <f t="shared" si="35"/>
        <v>0</v>
      </c>
      <c r="R2250" s="122" t="s">
        <v>2549</v>
      </c>
      <c r="S2250" s="121" t="s">
        <v>3970</v>
      </c>
      <c r="T2250" s="120" t="s">
        <v>30</v>
      </c>
      <c r="U2250" s="120" t="s">
        <v>30</v>
      </c>
    </row>
    <row r="2251" spans="7:21" s="145" customFormat="1" hidden="1">
      <c r="G2251" s="152"/>
      <c r="N2251" s="114" t="s">
        <v>3153</v>
      </c>
      <c r="O2251" s="118">
        <v>2.6</v>
      </c>
      <c r="P2251" s="118">
        <v>26.4</v>
      </c>
      <c r="Q2251" s="119">
        <f t="shared" si="35"/>
        <v>0</v>
      </c>
      <c r="R2251" s="122" t="s">
        <v>468</v>
      </c>
      <c r="S2251" s="121" t="s">
        <v>3970</v>
      </c>
      <c r="T2251" s="120" t="s">
        <v>30</v>
      </c>
      <c r="U2251" s="122" t="s">
        <v>213</v>
      </c>
    </row>
    <row r="2252" spans="7:21" s="145" customFormat="1" hidden="1">
      <c r="G2252" s="152"/>
      <c r="N2252" s="114" t="s">
        <v>2832</v>
      </c>
      <c r="O2252" s="118">
        <v>2.6</v>
      </c>
      <c r="P2252" s="118">
        <v>26.4</v>
      </c>
      <c r="Q2252" s="119">
        <f t="shared" si="35"/>
        <v>0</v>
      </c>
      <c r="R2252" s="122" t="s">
        <v>466</v>
      </c>
      <c r="S2252" s="121" t="s">
        <v>3970</v>
      </c>
      <c r="T2252" s="120" t="s">
        <v>30</v>
      </c>
      <c r="U2252" s="122" t="s">
        <v>468</v>
      </c>
    </row>
    <row r="2253" spans="7:21" s="145" customFormat="1" hidden="1">
      <c r="G2253" s="152"/>
      <c r="N2253" s="114" t="s">
        <v>2833</v>
      </c>
      <c r="O2253" s="118">
        <v>2.9</v>
      </c>
      <c r="P2253" s="118">
        <v>26.5</v>
      </c>
      <c r="Q2253" s="119">
        <f t="shared" si="35"/>
        <v>0</v>
      </c>
      <c r="R2253" s="122" t="s">
        <v>799</v>
      </c>
      <c r="S2253" s="121" t="s">
        <v>4145</v>
      </c>
      <c r="T2253" s="120" t="s">
        <v>30</v>
      </c>
      <c r="U2253" s="122" t="s">
        <v>213</v>
      </c>
    </row>
    <row r="2254" spans="7:21" s="145" customFormat="1" hidden="1">
      <c r="G2254" s="152"/>
      <c r="N2254" s="114" t="s">
        <v>2934</v>
      </c>
      <c r="O2254" s="118">
        <v>19.100000000000001</v>
      </c>
      <c r="P2254" s="118">
        <v>0</v>
      </c>
      <c r="Q2254" s="119">
        <f t="shared" si="35"/>
        <v>0</v>
      </c>
      <c r="R2254" s="122" t="s">
        <v>530</v>
      </c>
      <c r="S2254" s="121" t="s">
        <v>4279</v>
      </c>
      <c r="T2254" s="120" t="s">
        <v>30</v>
      </c>
      <c r="U2254" s="122" t="s">
        <v>166</v>
      </c>
    </row>
    <row r="2255" spans="7:21" s="145" customFormat="1" hidden="1">
      <c r="G2255" s="152"/>
      <c r="N2255" s="114" t="s">
        <v>2935</v>
      </c>
      <c r="O2255" s="118">
        <v>11.1</v>
      </c>
      <c r="P2255" s="118">
        <v>0</v>
      </c>
      <c r="Q2255" s="119">
        <f t="shared" si="35"/>
        <v>0</v>
      </c>
      <c r="R2255" s="122" t="s">
        <v>254</v>
      </c>
      <c r="S2255" s="121" t="s">
        <v>3904</v>
      </c>
      <c r="T2255" s="120" t="s">
        <v>30</v>
      </c>
      <c r="U2255" s="122" t="s">
        <v>166</v>
      </c>
    </row>
    <row r="2256" spans="7:21" s="145" customFormat="1" hidden="1">
      <c r="G2256" s="152"/>
      <c r="N2256" s="114" t="s">
        <v>2936</v>
      </c>
      <c r="O2256" s="118">
        <v>0.3</v>
      </c>
      <c r="P2256" s="118">
        <v>58.2</v>
      </c>
      <c r="Q2256" s="119">
        <f t="shared" si="35"/>
        <v>0</v>
      </c>
      <c r="R2256" s="122" t="s">
        <v>2937</v>
      </c>
      <c r="S2256" s="121" t="s">
        <v>4412</v>
      </c>
      <c r="T2256" s="120" t="s">
        <v>30</v>
      </c>
      <c r="U2256" s="122" t="s">
        <v>166</v>
      </c>
    </row>
    <row r="2257" spans="7:21" s="145" customFormat="1" hidden="1">
      <c r="G2257" s="152"/>
      <c r="N2257" s="114" t="s">
        <v>3040</v>
      </c>
      <c r="O2257" s="118">
        <v>23.5</v>
      </c>
      <c r="P2257" s="118">
        <v>0</v>
      </c>
      <c r="Q2257" s="119">
        <f t="shared" si="35"/>
        <v>0</v>
      </c>
      <c r="R2257" s="122" t="s">
        <v>343</v>
      </c>
      <c r="S2257" s="121" t="s">
        <v>4462</v>
      </c>
      <c r="T2257" s="120" t="s">
        <v>30</v>
      </c>
      <c r="U2257" s="122" t="s">
        <v>166</v>
      </c>
    </row>
    <row r="2258" spans="7:21" s="145" customFormat="1" hidden="1">
      <c r="G2258" s="152"/>
      <c r="N2258" s="114" t="s">
        <v>3041</v>
      </c>
      <c r="O2258" s="118">
        <v>16.2</v>
      </c>
      <c r="P2258" s="118">
        <v>0</v>
      </c>
      <c r="Q2258" s="119">
        <f t="shared" si="35"/>
        <v>0</v>
      </c>
      <c r="R2258" s="122" t="s">
        <v>166</v>
      </c>
      <c r="S2258" s="121" t="s">
        <v>4473</v>
      </c>
      <c r="T2258" s="120" t="s">
        <v>30</v>
      </c>
      <c r="U2258" s="122" t="s">
        <v>166</v>
      </c>
    </row>
    <row r="2259" spans="7:21" s="145" customFormat="1" hidden="1">
      <c r="G2259" s="152"/>
      <c r="N2259" s="114" t="s">
        <v>3042</v>
      </c>
      <c r="O2259" s="118">
        <v>8.6999999999999993</v>
      </c>
      <c r="P2259" s="118">
        <v>0</v>
      </c>
      <c r="Q2259" s="119">
        <f t="shared" si="35"/>
        <v>0</v>
      </c>
      <c r="R2259" s="122" t="s">
        <v>172</v>
      </c>
      <c r="S2259" s="121" t="s">
        <v>4548</v>
      </c>
      <c r="T2259" s="120" t="s">
        <v>30</v>
      </c>
      <c r="U2259" s="120" t="s">
        <v>30</v>
      </c>
    </row>
    <row r="2260" spans="7:21" s="145" customFormat="1" hidden="1">
      <c r="G2260" s="152"/>
      <c r="N2260" s="114" t="s">
        <v>2940</v>
      </c>
      <c r="O2260" s="118">
        <v>17.600000000000001</v>
      </c>
      <c r="P2260" s="118">
        <v>0</v>
      </c>
      <c r="Q2260" s="119">
        <f t="shared" si="35"/>
        <v>0</v>
      </c>
      <c r="R2260" s="122" t="s">
        <v>2803</v>
      </c>
      <c r="S2260" s="121" t="s">
        <v>4561</v>
      </c>
      <c r="T2260" s="120" t="s">
        <v>30</v>
      </c>
      <c r="U2260" s="120" t="s">
        <v>30</v>
      </c>
    </row>
    <row r="2261" spans="7:21" s="145" customFormat="1" hidden="1">
      <c r="G2261" s="152"/>
      <c r="N2261" s="114" t="s">
        <v>2941</v>
      </c>
      <c r="O2261" s="118">
        <v>83.1</v>
      </c>
      <c r="P2261" s="118">
        <v>0</v>
      </c>
      <c r="Q2261" s="119">
        <f t="shared" si="35"/>
        <v>0</v>
      </c>
      <c r="R2261" s="122" t="s">
        <v>1784</v>
      </c>
      <c r="S2261" s="121" t="s">
        <v>4071</v>
      </c>
      <c r="T2261" s="120" t="s">
        <v>30</v>
      </c>
      <c r="U2261" s="122" t="s">
        <v>166</v>
      </c>
    </row>
    <row r="2262" spans="7:21" s="145" customFormat="1" hidden="1">
      <c r="G2262" s="152"/>
      <c r="N2262" s="114" t="s">
        <v>2942</v>
      </c>
      <c r="O2262" s="118">
        <v>15.4</v>
      </c>
      <c r="P2262" s="118">
        <v>0</v>
      </c>
      <c r="Q2262" s="119">
        <f t="shared" si="35"/>
        <v>0</v>
      </c>
      <c r="R2262" s="122" t="s">
        <v>710</v>
      </c>
      <c r="S2262" s="121" t="s">
        <v>4301</v>
      </c>
      <c r="T2262" s="120" t="s">
        <v>30</v>
      </c>
      <c r="U2262" s="122" t="s">
        <v>166</v>
      </c>
    </row>
    <row r="2263" spans="7:21" s="145" customFormat="1" hidden="1">
      <c r="G2263" s="152"/>
      <c r="N2263" s="114" t="s">
        <v>2943</v>
      </c>
      <c r="O2263" s="118" t="s">
        <v>30</v>
      </c>
      <c r="P2263" s="118">
        <v>8</v>
      </c>
      <c r="Q2263" s="119">
        <f t="shared" si="35"/>
        <v>0</v>
      </c>
      <c r="R2263" s="122" t="s">
        <v>418</v>
      </c>
      <c r="S2263" s="121" t="s">
        <v>4459</v>
      </c>
      <c r="T2263" s="120" t="s">
        <v>30</v>
      </c>
      <c r="U2263" s="120" t="s">
        <v>343</v>
      </c>
    </row>
    <row r="2264" spans="7:21" s="145" customFormat="1" hidden="1">
      <c r="G2264" s="152"/>
      <c r="N2264" s="114" t="s">
        <v>2944</v>
      </c>
      <c r="O2264" s="118">
        <v>0.7</v>
      </c>
      <c r="P2264" s="118">
        <v>11.5</v>
      </c>
      <c r="Q2264" s="119">
        <f t="shared" si="35"/>
        <v>0</v>
      </c>
      <c r="R2264" s="122" t="s">
        <v>166</v>
      </c>
      <c r="S2264" s="121" t="s">
        <v>4375</v>
      </c>
      <c r="T2264" s="120" t="s">
        <v>30</v>
      </c>
      <c r="U2264" s="122" t="s">
        <v>213</v>
      </c>
    </row>
    <row r="2265" spans="7:21" s="145" customFormat="1" hidden="1">
      <c r="G2265" s="152"/>
      <c r="N2265" s="114" t="s">
        <v>2842</v>
      </c>
      <c r="O2265" s="118">
        <v>5.5</v>
      </c>
      <c r="P2265" s="118">
        <v>24.6</v>
      </c>
      <c r="Q2265" s="119">
        <f t="shared" si="35"/>
        <v>0</v>
      </c>
      <c r="R2265" s="122" t="s">
        <v>2843</v>
      </c>
      <c r="S2265" s="121" t="s">
        <v>4056</v>
      </c>
      <c r="T2265" s="120" t="s">
        <v>30</v>
      </c>
      <c r="U2265" s="122" t="s">
        <v>343</v>
      </c>
    </row>
    <row r="2266" spans="7:21" s="145" customFormat="1" hidden="1">
      <c r="G2266" s="152"/>
      <c r="N2266" s="114" t="s">
        <v>2844</v>
      </c>
      <c r="O2266" s="118">
        <v>0.5</v>
      </c>
      <c r="P2266" s="118">
        <v>14.4</v>
      </c>
      <c r="Q2266" s="119">
        <f t="shared" si="35"/>
        <v>0</v>
      </c>
      <c r="R2266" s="120" t="s">
        <v>30</v>
      </c>
      <c r="S2266" s="121" t="s">
        <v>4551</v>
      </c>
      <c r="T2266" s="120" t="s">
        <v>30</v>
      </c>
      <c r="U2266" s="122" t="s">
        <v>166</v>
      </c>
    </row>
    <row r="2267" spans="7:21" s="145" customFormat="1" hidden="1">
      <c r="G2267" s="152"/>
      <c r="N2267" s="114" t="s">
        <v>2845</v>
      </c>
      <c r="O2267" s="118">
        <v>0.7</v>
      </c>
      <c r="P2267" s="118">
        <v>19.7</v>
      </c>
      <c r="Q2267" s="119">
        <f t="shared" si="35"/>
        <v>0</v>
      </c>
      <c r="R2267" s="120" t="s">
        <v>30</v>
      </c>
      <c r="S2267" s="121" t="s">
        <v>4549</v>
      </c>
      <c r="T2267" s="120" t="s">
        <v>30</v>
      </c>
      <c r="U2267" s="122" t="s">
        <v>166</v>
      </c>
    </row>
    <row r="2268" spans="7:21" s="145" customFormat="1" hidden="1">
      <c r="G2268" s="152"/>
      <c r="N2268" s="114" t="s">
        <v>2947</v>
      </c>
      <c r="O2268" s="118">
        <v>2.8</v>
      </c>
      <c r="P2268" s="118">
        <v>38.4</v>
      </c>
      <c r="Q2268" s="119">
        <f t="shared" si="35"/>
        <v>0</v>
      </c>
      <c r="R2268" s="120" t="s">
        <v>147</v>
      </c>
      <c r="S2268" s="121" t="s">
        <v>3919</v>
      </c>
      <c r="T2268" s="120" t="s">
        <v>30</v>
      </c>
      <c r="U2268" s="120" t="s">
        <v>30</v>
      </c>
    </row>
    <row r="2269" spans="7:21" s="145" customFormat="1" hidden="1">
      <c r="G2269" s="152"/>
      <c r="N2269" s="114" t="s">
        <v>2948</v>
      </c>
      <c r="O2269" s="118">
        <v>1.3</v>
      </c>
      <c r="P2269" s="118">
        <v>25.5</v>
      </c>
      <c r="Q2269" s="119">
        <f t="shared" si="35"/>
        <v>0</v>
      </c>
      <c r="R2269" s="120" t="s">
        <v>30</v>
      </c>
      <c r="S2269" s="121" t="s">
        <v>3891</v>
      </c>
      <c r="T2269" s="120" t="s">
        <v>30</v>
      </c>
      <c r="U2269" s="120" t="s">
        <v>30</v>
      </c>
    </row>
    <row r="2270" spans="7:21" s="145" customFormat="1" hidden="1">
      <c r="G2270" s="152"/>
      <c r="N2270" s="114" t="s">
        <v>3169</v>
      </c>
      <c r="O2270" s="118">
        <v>1.2</v>
      </c>
      <c r="P2270" s="118">
        <v>23.5</v>
      </c>
      <c r="Q2270" s="119">
        <f t="shared" si="35"/>
        <v>0</v>
      </c>
      <c r="R2270" s="120" t="s">
        <v>30</v>
      </c>
      <c r="S2270" s="121" t="s">
        <v>3898</v>
      </c>
      <c r="T2270" s="120" t="s">
        <v>30</v>
      </c>
      <c r="U2270" s="120" t="s">
        <v>30</v>
      </c>
    </row>
    <row r="2271" spans="7:21" s="145" customFormat="1" hidden="1">
      <c r="G2271" s="152"/>
      <c r="N2271" s="114" t="s">
        <v>3170</v>
      </c>
      <c r="O2271" s="118">
        <v>1.4</v>
      </c>
      <c r="P2271" s="118">
        <v>19.5</v>
      </c>
      <c r="Q2271" s="119">
        <f t="shared" si="35"/>
        <v>0</v>
      </c>
      <c r="R2271" s="122" t="s">
        <v>166</v>
      </c>
      <c r="S2271" s="121" t="s">
        <v>4555</v>
      </c>
      <c r="T2271" s="120" t="s">
        <v>30</v>
      </c>
      <c r="U2271" s="122" t="s">
        <v>166</v>
      </c>
    </row>
    <row r="2272" spans="7:21" s="145" customFormat="1" hidden="1">
      <c r="G2272" s="152"/>
      <c r="N2272" s="114" t="s">
        <v>3171</v>
      </c>
      <c r="O2272" s="118">
        <v>1.3</v>
      </c>
      <c r="P2272" s="118">
        <v>17.8</v>
      </c>
      <c r="Q2272" s="119">
        <f t="shared" si="35"/>
        <v>0</v>
      </c>
      <c r="R2272" s="120" t="s">
        <v>30</v>
      </c>
      <c r="S2272" s="121" t="s">
        <v>4320</v>
      </c>
      <c r="T2272" s="120" t="s">
        <v>30</v>
      </c>
      <c r="U2272" s="122" t="s">
        <v>166</v>
      </c>
    </row>
    <row r="2273" spans="7:21" s="145" customFormat="1" hidden="1">
      <c r="G2273" s="152"/>
      <c r="N2273" s="114" t="s">
        <v>3177</v>
      </c>
      <c r="O2273" s="118">
        <v>2.4</v>
      </c>
      <c r="P2273" s="118">
        <v>32.299999999999997</v>
      </c>
      <c r="Q2273" s="119">
        <f t="shared" si="35"/>
        <v>0</v>
      </c>
      <c r="R2273" s="120" t="s">
        <v>147</v>
      </c>
      <c r="S2273" s="121" t="s">
        <v>3785</v>
      </c>
      <c r="T2273" s="120" t="s">
        <v>30</v>
      </c>
      <c r="U2273" s="122" t="s">
        <v>343</v>
      </c>
    </row>
    <row r="2274" spans="7:21" s="145" customFormat="1" hidden="1">
      <c r="G2274" s="152"/>
      <c r="N2274" s="114" t="s">
        <v>3172</v>
      </c>
      <c r="O2274" s="118">
        <v>2.5</v>
      </c>
      <c r="P2274" s="118">
        <v>34</v>
      </c>
      <c r="Q2274" s="119">
        <f t="shared" si="35"/>
        <v>0</v>
      </c>
      <c r="R2274" s="120" t="s">
        <v>147</v>
      </c>
      <c r="S2274" s="121" t="s">
        <v>3908</v>
      </c>
      <c r="T2274" s="120" t="s">
        <v>147</v>
      </c>
      <c r="U2274" s="120" t="s">
        <v>147</v>
      </c>
    </row>
    <row r="2275" spans="7:21" s="145" customFormat="1" hidden="1">
      <c r="G2275" s="152"/>
      <c r="N2275" s="114" t="s">
        <v>3183</v>
      </c>
      <c r="O2275" s="118">
        <v>2.1</v>
      </c>
      <c r="P2275" s="118">
        <v>29.2</v>
      </c>
      <c r="Q2275" s="119">
        <f t="shared" si="35"/>
        <v>0</v>
      </c>
      <c r="R2275" s="122" t="s">
        <v>166</v>
      </c>
      <c r="S2275" s="121" t="s">
        <v>3896</v>
      </c>
      <c r="T2275" s="120" t="s">
        <v>30</v>
      </c>
      <c r="U2275" s="122" t="s">
        <v>166</v>
      </c>
    </row>
    <row r="2276" spans="7:21" s="145" customFormat="1" hidden="1">
      <c r="G2276" s="152"/>
      <c r="N2276" s="114" t="s">
        <v>3184</v>
      </c>
      <c r="O2276" s="118">
        <v>6.3</v>
      </c>
      <c r="P2276" s="118">
        <v>17</v>
      </c>
      <c r="Q2276" s="119">
        <f t="shared" si="35"/>
        <v>0</v>
      </c>
      <c r="R2276" s="122" t="s">
        <v>1241</v>
      </c>
      <c r="S2276" s="121" t="s">
        <v>4274</v>
      </c>
      <c r="T2276" s="120" t="s">
        <v>30</v>
      </c>
      <c r="U2276" s="122" t="s">
        <v>166</v>
      </c>
    </row>
    <row r="2277" spans="7:21" s="145" customFormat="1" hidden="1">
      <c r="G2277" s="152"/>
      <c r="N2277" s="114" t="s">
        <v>3185</v>
      </c>
      <c r="O2277" s="118">
        <v>5</v>
      </c>
      <c r="P2277" s="118">
        <v>54.6</v>
      </c>
      <c r="Q2277" s="119">
        <f t="shared" si="35"/>
        <v>0</v>
      </c>
      <c r="R2277" s="120" t="s">
        <v>147</v>
      </c>
      <c r="S2277" s="121" t="s">
        <v>4080</v>
      </c>
      <c r="T2277" s="120" t="s">
        <v>30</v>
      </c>
      <c r="U2277" s="122" t="s">
        <v>166</v>
      </c>
    </row>
    <row r="2278" spans="7:21" s="145" customFormat="1" hidden="1">
      <c r="G2278" s="152"/>
      <c r="N2278" s="114" t="s">
        <v>3071</v>
      </c>
      <c r="O2278" s="118">
        <v>3</v>
      </c>
      <c r="P2278" s="118">
        <v>56.3</v>
      </c>
      <c r="Q2278" s="119">
        <f t="shared" si="35"/>
        <v>0</v>
      </c>
      <c r="R2278" s="122" t="s">
        <v>3072</v>
      </c>
      <c r="S2278" s="121" t="s">
        <v>4201</v>
      </c>
      <c r="T2278" s="120" t="s">
        <v>30</v>
      </c>
      <c r="U2278" s="122" t="s">
        <v>343</v>
      </c>
    </row>
    <row r="2279" spans="7:21" s="145" customFormat="1" hidden="1">
      <c r="G2279" s="152"/>
      <c r="N2279" s="114" t="s">
        <v>3073</v>
      </c>
      <c r="O2279" s="118">
        <v>3.3</v>
      </c>
      <c r="P2279" s="118">
        <v>31.4</v>
      </c>
      <c r="Q2279" s="119">
        <f t="shared" si="35"/>
        <v>0</v>
      </c>
      <c r="R2279" s="122" t="s">
        <v>3074</v>
      </c>
      <c r="S2279" s="121" t="s">
        <v>4147</v>
      </c>
      <c r="T2279" s="120" t="s">
        <v>30</v>
      </c>
      <c r="U2279" s="122" t="s">
        <v>166</v>
      </c>
    </row>
    <row r="2280" spans="7:21" s="145" customFormat="1" hidden="1">
      <c r="G2280" s="152"/>
      <c r="N2280" s="114" t="s">
        <v>3075</v>
      </c>
      <c r="O2280" s="118">
        <v>5</v>
      </c>
      <c r="P2280" s="118">
        <v>34.200000000000003</v>
      </c>
      <c r="Q2280" s="119">
        <f t="shared" si="35"/>
        <v>0</v>
      </c>
      <c r="R2280" s="122" t="s">
        <v>1103</v>
      </c>
      <c r="S2280" s="121" t="s">
        <v>3946</v>
      </c>
      <c r="T2280" s="120" t="s">
        <v>30</v>
      </c>
      <c r="U2280" s="122" t="s">
        <v>166</v>
      </c>
    </row>
    <row r="2281" spans="7:21" s="145" customFormat="1" hidden="1">
      <c r="G2281" s="152"/>
      <c r="N2281" s="114" t="s">
        <v>3076</v>
      </c>
      <c r="O2281" s="118">
        <v>3.3</v>
      </c>
      <c r="P2281" s="118">
        <v>16.100000000000001</v>
      </c>
      <c r="Q2281" s="119">
        <f t="shared" si="35"/>
        <v>0</v>
      </c>
      <c r="R2281" s="122" t="s">
        <v>1149</v>
      </c>
      <c r="S2281" s="121" t="s">
        <v>3965</v>
      </c>
      <c r="T2281" s="120" t="s">
        <v>30</v>
      </c>
      <c r="U2281" s="122" t="s">
        <v>166</v>
      </c>
    </row>
    <row r="2282" spans="7:21" s="145" customFormat="1" hidden="1">
      <c r="G2282" s="152"/>
      <c r="N2282" s="114" t="s">
        <v>3077</v>
      </c>
      <c r="O2282" s="118">
        <v>3.5</v>
      </c>
      <c r="P2282" s="118">
        <v>16</v>
      </c>
      <c r="Q2282" s="119">
        <f t="shared" si="35"/>
        <v>0</v>
      </c>
      <c r="R2282" s="120" t="s">
        <v>234</v>
      </c>
      <c r="S2282" s="121" t="s">
        <v>4555</v>
      </c>
      <c r="T2282" s="120" t="s">
        <v>30</v>
      </c>
      <c r="U2282" s="122" t="s">
        <v>166</v>
      </c>
    </row>
    <row r="2283" spans="7:21" s="145" customFormat="1" hidden="1">
      <c r="G2283" s="152"/>
      <c r="N2283" s="114" t="s">
        <v>3078</v>
      </c>
      <c r="O2283" s="118">
        <v>4.2</v>
      </c>
      <c r="P2283" s="118">
        <v>19</v>
      </c>
      <c r="Q2283" s="119">
        <f t="shared" si="35"/>
        <v>0</v>
      </c>
      <c r="R2283" s="122" t="s">
        <v>3079</v>
      </c>
      <c r="S2283" s="121" t="s">
        <v>4034</v>
      </c>
      <c r="T2283" s="120" t="s">
        <v>30</v>
      </c>
      <c r="U2283" s="122" t="s">
        <v>213</v>
      </c>
    </row>
    <row r="2284" spans="7:21" s="145" customFormat="1" hidden="1">
      <c r="G2284" s="152"/>
      <c r="N2284" s="114" t="s">
        <v>3190</v>
      </c>
      <c r="O2284" s="118">
        <v>4.3</v>
      </c>
      <c r="P2284" s="118">
        <v>19.100000000000001</v>
      </c>
      <c r="Q2284" s="119">
        <f t="shared" si="35"/>
        <v>0</v>
      </c>
      <c r="R2284" s="122" t="s">
        <v>452</v>
      </c>
      <c r="S2284" s="121" t="s">
        <v>3894</v>
      </c>
      <c r="T2284" s="120" t="s">
        <v>30</v>
      </c>
      <c r="U2284" s="120" t="s">
        <v>30</v>
      </c>
    </row>
    <row r="2285" spans="7:21" s="145" customFormat="1" hidden="1">
      <c r="G2285" s="152"/>
      <c r="N2285" s="114" t="s">
        <v>3191</v>
      </c>
      <c r="O2285" s="118">
        <v>4.2</v>
      </c>
      <c r="P2285" s="118">
        <v>18.899999999999999</v>
      </c>
      <c r="Q2285" s="119">
        <f t="shared" si="35"/>
        <v>0</v>
      </c>
      <c r="R2285" s="122" t="s">
        <v>265</v>
      </c>
      <c r="S2285" s="121" t="s">
        <v>4145</v>
      </c>
      <c r="T2285" s="120" t="s">
        <v>30</v>
      </c>
      <c r="U2285" s="122" t="s">
        <v>468</v>
      </c>
    </row>
    <row r="2286" spans="7:21" s="145" customFormat="1" hidden="1">
      <c r="G2286" s="152"/>
      <c r="N2286" s="114" t="s">
        <v>3192</v>
      </c>
      <c r="O2286" s="118">
        <v>3.1</v>
      </c>
      <c r="P2286" s="118">
        <v>45.4</v>
      </c>
      <c r="Q2286" s="119">
        <f t="shared" si="35"/>
        <v>0</v>
      </c>
      <c r="R2286" s="122" t="s">
        <v>525</v>
      </c>
      <c r="S2286" s="121" t="s">
        <v>4413</v>
      </c>
      <c r="T2286" s="120" t="s">
        <v>147</v>
      </c>
      <c r="U2286" s="120" t="s">
        <v>147</v>
      </c>
    </row>
    <row r="2287" spans="7:21" s="145" customFormat="1" hidden="1">
      <c r="G2287" s="152"/>
      <c r="N2287" s="114" t="s">
        <v>3193</v>
      </c>
      <c r="O2287" s="118">
        <v>5.7</v>
      </c>
      <c r="P2287" s="118">
        <v>46.2</v>
      </c>
      <c r="Q2287" s="119">
        <f t="shared" si="35"/>
        <v>0</v>
      </c>
      <c r="R2287" s="122" t="s">
        <v>2137</v>
      </c>
      <c r="S2287" s="121" t="s">
        <v>3906</v>
      </c>
      <c r="T2287" s="120" t="s">
        <v>30</v>
      </c>
      <c r="U2287" s="122" t="s">
        <v>166</v>
      </c>
    </row>
    <row r="2288" spans="7:21" s="145" customFormat="1" hidden="1">
      <c r="G2288" s="152"/>
      <c r="N2288" s="114" t="s">
        <v>3194</v>
      </c>
      <c r="O2288" s="118">
        <v>5.5</v>
      </c>
      <c r="P2288" s="118">
        <v>50.5</v>
      </c>
      <c r="Q2288" s="119">
        <f t="shared" si="35"/>
        <v>0</v>
      </c>
      <c r="R2288" s="122" t="s">
        <v>3195</v>
      </c>
      <c r="S2288" s="121" t="s">
        <v>4074</v>
      </c>
      <c r="T2288" s="120" t="s">
        <v>147</v>
      </c>
      <c r="U2288" s="120" t="s">
        <v>147</v>
      </c>
    </row>
    <row r="2289" spans="7:21" s="145" customFormat="1" hidden="1">
      <c r="G2289" s="152"/>
      <c r="N2289" s="114" t="s">
        <v>3310</v>
      </c>
      <c r="O2289" s="118">
        <v>5.3</v>
      </c>
      <c r="P2289" s="118">
        <v>51.1</v>
      </c>
      <c r="Q2289" s="119">
        <f t="shared" si="35"/>
        <v>0</v>
      </c>
      <c r="R2289" s="122" t="s">
        <v>3311</v>
      </c>
      <c r="S2289" s="121" t="s">
        <v>3833</v>
      </c>
      <c r="T2289" s="120" t="s">
        <v>147</v>
      </c>
      <c r="U2289" s="120" t="s">
        <v>147</v>
      </c>
    </row>
    <row r="2290" spans="7:21" s="145" customFormat="1" hidden="1">
      <c r="G2290" s="152"/>
      <c r="N2290" s="114" t="s">
        <v>3198</v>
      </c>
      <c r="O2290" s="118">
        <v>4.5</v>
      </c>
      <c r="P2290" s="118">
        <v>48.3</v>
      </c>
      <c r="Q2290" s="119">
        <f t="shared" si="35"/>
        <v>0</v>
      </c>
      <c r="R2290" s="122" t="s">
        <v>3199</v>
      </c>
      <c r="S2290" s="121" t="s">
        <v>4414</v>
      </c>
      <c r="T2290" s="120" t="s">
        <v>147</v>
      </c>
      <c r="U2290" s="120" t="s">
        <v>147</v>
      </c>
    </row>
    <row r="2291" spans="7:21" s="145" customFormat="1" hidden="1">
      <c r="G2291" s="152"/>
      <c r="N2291" s="114" t="s">
        <v>3200</v>
      </c>
      <c r="O2291" s="118">
        <v>4.8</v>
      </c>
      <c r="P2291" s="118">
        <v>46.4</v>
      </c>
      <c r="Q2291" s="119">
        <f t="shared" si="35"/>
        <v>0</v>
      </c>
      <c r="R2291" s="122" t="s">
        <v>3201</v>
      </c>
      <c r="S2291" s="121" t="s">
        <v>4065</v>
      </c>
      <c r="T2291" s="120" t="s">
        <v>147</v>
      </c>
      <c r="U2291" s="120" t="s">
        <v>147</v>
      </c>
    </row>
    <row r="2292" spans="7:21" s="145" customFormat="1" hidden="1">
      <c r="G2292" s="152"/>
      <c r="N2292" s="114" t="s">
        <v>3202</v>
      </c>
      <c r="O2292" s="118">
        <v>24.4</v>
      </c>
      <c r="P2292" s="118">
        <v>15.2</v>
      </c>
      <c r="Q2292" s="119">
        <f t="shared" si="35"/>
        <v>0</v>
      </c>
      <c r="R2292" s="122" t="s">
        <v>2000</v>
      </c>
      <c r="S2292" s="121" t="s">
        <v>4169</v>
      </c>
      <c r="T2292" s="120" t="s">
        <v>147</v>
      </c>
      <c r="U2292" s="120" t="s">
        <v>147</v>
      </c>
    </row>
    <row r="2293" spans="7:21" s="145" customFormat="1" hidden="1">
      <c r="G2293" s="152"/>
      <c r="N2293" s="114" t="s">
        <v>3203</v>
      </c>
      <c r="O2293" s="118">
        <v>0.6</v>
      </c>
      <c r="P2293" s="118">
        <v>1.9</v>
      </c>
      <c r="Q2293" s="119">
        <f t="shared" si="35"/>
        <v>0</v>
      </c>
      <c r="R2293" s="122" t="s">
        <v>166</v>
      </c>
      <c r="S2293" s="121" t="s">
        <v>4052</v>
      </c>
      <c r="T2293" s="120" t="s">
        <v>147</v>
      </c>
      <c r="U2293" s="120" t="s">
        <v>147</v>
      </c>
    </row>
    <row r="2294" spans="7:21" s="145" customFormat="1" hidden="1">
      <c r="G2294" s="152"/>
      <c r="N2294" s="114" t="s">
        <v>3313</v>
      </c>
      <c r="O2294" s="118">
        <v>0.7</v>
      </c>
      <c r="P2294" s="118">
        <v>2.2000000000000002</v>
      </c>
      <c r="Q2294" s="119">
        <f t="shared" si="35"/>
        <v>0</v>
      </c>
      <c r="R2294" s="122" t="s">
        <v>166</v>
      </c>
      <c r="S2294" s="121" t="s">
        <v>4313</v>
      </c>
      <c r="T2294" s="120" t="s">
        <v>147</v>
      </c>
      <c r="U2294" s="120" t="s">
        <v>147</v>
      </c>
    </row>
    <row r="2295" spans="7:21" s="145" customFormat="1" hidden="1">
      <c r="G2295" s="152"/>
      <c r="N2295" s="114" t="s">
        <v>3314</v>
      </c>
      <c r="O2295" s="118">
        <v>7.2</v>
      </c>
      <c r="P2295" s="118">
        <v>36.5</v>
      </c>
      <c r="Q2295" s="119">
        <f t="shared" si="35"/>
        <v>0</v>
      </c>
      <c r="R2295" s="122" t="s">
        <v>1341</v>
      </c>
      <c r="S2295" s="121" t="s">
        <v>4284</v>
      </c>
      <c r="T2295" s="120" t="s">
        <v>147</v>
      </c>
      <c r="U2295" s="120" t="s">
        <v>147</v>
      </c>
    </row>
    <row r="2296" spans="7:21" s="145" customFormat="1" hidden="1">
      <c r="G2296" s="152"/>
      <c r="N2296" s="114" t="s">
        <v>3315</v>
      </c>
      <c r="O2296" s="118">
        <v>12.5</v>
      </c>
      <c r="P2296" s="118">
        <v>14.6</v>
      </c>
      <c r="Q2296" s="119">
        <f t="shared" si="35"/>
        <v>0</v>
      </c>
      <c r="R2296" s="122" t="s">
        <v>2108</v>
      </c>
      <c r="S2296" s="121" t="s">
        <v>4162</v>
      </c>
      <c r="T2296" s="120" t="s">
        <v>147</v>
      </c>
      <c r="U2296" s="120" t="s">
        <v>147</v>
      </c>
    </row>
    <row r="2297" spans="7:21" s="145" customFormat="1" hidden="1">
      <c r="G2297" s="152"/>
      <c r="N2297" s="114" t="s">
        <v>3316</v>
      </c>
      <c r="O2297" s="118">
        <v>13</v>
      </c>
      <c r="P2297" s="118">
        <v>15.6</v>
      </c>
      <c r="Q2297" s="119">
        <f t="shared" si="35"/>
        <v>0</v>
      </c>
      <c r="R2297" s="122" t="s">
        <v>3317</v>
      </c>
      <c r="S2297" s="121" t="s">
        <v>4327</v>
      </c>
      <c r="T2297" s="120" t="s">
        <v>30</v>
      </c>
      <c r="U2297" s="122" t="s">
        <v>1721</v>
      </c>
    </row>
    <row r="2298" spans="7:21" s="145" customFormat="1" hidden="1">
      <c r="G2298" s="152"/>
      <c r="N2298" s="114" t="s">
        <v>3318</v>
      </c>
      <c r="O2298" s="118">
        <v>15.3</v>
      </c>
      <c r="P2298" s="118">
        <v>16.8</v>
      </c>
      <c r="Q2298" s="119">
        <f t="shared" si="35"/>
        <v>0</v>
      </c>
      <c r="R2298" s="122" t="s">
        <v>3207</v>
      </c>
      <c r="S2298" s="121" t="s">
        <v>4058</v>
      </c>
      <c r="T2298" s="120" t="s">
        <v>147</v>
      </c>
      <c r="U2298" s="120" t="s">
        <v>147</v>
      </c>
    </row>
    <row r="2299" spans="7:21" s="145" customFormat="1" hidden="1">
      <c r="G2299" s="152"/>
      <c r="N2299" s="114" t="s">
        <v>2879</v>
      </c>
      <c r="O2299" s="118">
        <v>9.1</v>
      </c>
      <c r="P2299" s="118">
        <v>19.7</v>
      </c>
      <c r="Q2299" s="119">
        <f t="shared" si="35"/>
        <v>0</v>
      </c>
      <c r="R2299" s="122" t="s">
        <v>187</v>
      </c>
      <c r="S2299" s="121" t="s">
        <v>4503</v>
      </c>
      <c r="T2299" s="120" t="s">
        <v>147</v>
      </c>
      <c r="U2299" s="120" t="s">
        <v>147</v>
      </c>
    </row>
    <row r="2300" spans="7:21" s="145" customFormat="1" hidden="1">
      <c r="G2300" s="152"/>
      <c r="N2300" s="114" t="s">
        <v>2880</v>
      </c>
      <c r="O2300" s="118">
        <v>15.8</v>
      </c>
      <c r="P2300" s="118">
        <v>18</v>
      </c>
      <c r="Q2300" s="119">
        <f t="shared" si="35"/>
        <v>0</v>
      </c>
      <c r="R2300" s="122" t="s">
        <v>2881</v>
      </c>
      <c r="S2300" s="121" t="s">
        <v>4055</v>
      </c>
      <c r="T2300" s="120" t="s">
        <v>147</v>
      </c>
      <c r="U2300" s="120" t="s">
        <v>147</v>
      </c>
    </row>
    <row r="2301" spans="7:21" s="145" customFormat="1" hidden="1">
      <c r="G2301" s="152"/>
      <c r="N2301" s="114" t="s">
        <v>2882</v>
      </c>
      <c r="O2301" s="118">
        <v>9.9</v>
      </c>
      <c r="P2301" s="118">
        <v>15.5</v>
      </c>
      <c r="Q2301" s="119">
        <f t="shared" si="35"/>
        <v>0</v>
      </c>
      <c r="R2301" s="122" t="s">
        <v>1022</v>
      </c>
      <c r="S2301" s="121" t="s">
        <v>4452</v>
      </c>
      <c r="T2301" s="120" t="s">
        <v>30</v>
      </c>
      <c r="U2301" s="120" t="s">
        <v>553</v>
      </c>
    </row>
    <row r="2302" spans="7:21" s="145" customFormat="1" hidden="1">
      <c r="G2302" s="152"/>
      <c r="N2302" s="114" t="s">
        <v>2883</v>
      </c>
      <c r="O2302" s="118">
        <v>10.5</v>
      </c>
      <c r="P2302" s="118">
        <v>16.600000000000001</v>
      </c>
      <c r="Q2302" s="119">
        <f t="shared" si="35"/>
        <v>0</v>
      </c>
      <c r="R2302" s="122" t="s">
        <v>2983</v>
      </c>
      <c r="S2302" s="121" t="s">
        <v>3830</v>
      </c>
      <c r="T2302" s="120" t="s">
        <v>147</v>
      </c>
      <c r="U2302" s="120" t="s">
        <v>147</v>
      </c>
    </row>
    <row r="2303" spans="7:21" s="145" customFormat="1" hidden="1">
      <c r="G2303" s="152"/>
      <c r="N2303" s="114" t="s">
        <v>2984</v>
      </c>
      <c r="O2303" s="118">
        <v>8.1</v>
      </c>
      <c r="P2303" s="118">
        <v>21.2</v>
      </c>
      <c r="Q2303" s="119">
        <f t="shared" si="35"/>
        <v>0</v>
      </c>
      <c r="R2303" s="122" t="s">
        <v>2985</v>
      </c>
      <c r="S2303" s="121" t="s">
        <v>4233</v>
      </c>
      <c r="T2303" s="120" t="s">
        <v>30</v>
      </c>
      <c r="U2303" s="120" t="s">
        <v>558</v>
      </c>
    </row>
    <row r="2304" spans="7:21" s="145" customFormat="1" hidden="1">
      <c r="G2304" s="152"/>
      <c r="N2304" s="114" t="s">
        <v>2986</v>
      </c>
      <c r="O2304" s="118">
        <v>0.3</v>
      </c>
      <c r="P2304" s="118">
        <v>6.3</v>
      </c>
      <c r="Q2304" s="119">
        <f t="shared" si="35"/>
        <v>0</v>
      </c>
      <c r="R2304" s="120" t="s">
        <v>30</v>
      </c>
      <c r="S2304" s="121" t="s">
        <v>3778</v>
      </c>
      <c r="T2304" s="120" t="s">
        <v>147</v>
      </c>
      <c r="U2304" s="120" t="s">
        <v>147</v>
      </c>
    </row>
    <row r="2305" spans="7:21" s="145" customFormat="1" hidden="1">
      <c r="G2305" s="152"/>
      <c r="N2305" s="114" t="s">
        <v>3104</v>
      </c>
      <c r="O2305" s="118">
        <v>13.8</v>
      </c>
      <c r="P2305" s="118">
        <v>55.7</v>
      </c>
      <c r="Q2305" s="119">
        <f t="shared" si="35"/>
        <v>0</v>
      </c>
      <c r="R2305" s="122" t="s">
        <v>234</v>
      </c>
      <c r="S2305" s="121" t="s">
        <v>4127</v>
      </c>
      <c r="T2305" s="120" t="s">
        <v>147</v>
      </c>
      <c r="U2305" s="120" t="s">
        <v>147</v>
      </c>
    </row>
    <row r="2306" spans="7:21" s="145" customFormat="1" hidden="1">
      <c r="G2306" s="152"/>
      <c r="N2306" s="114" t="s">
        <v>3105</v>
      </c>
      <c r="O2306" s="118">
        <v>3.7</v>
      </c>
      <c r="P2306" s="118">
        <v>16.7</v>
      </c>
      <c r="Q2306" s="119">
        <f t="shared" si="35"/>
        <v>0</v>
      </c>
      <c r="R2306" s="122" t="s">
        <v>666</v>
      </c>
      <c r="S2306" s="121" t="s">
        <v>4265</v>
      </c>
      <c r="T2306" s="120" t="s">
        <v>147</v>
      </c>
      <c r="U2306" s="120" t="s">
        <v>147</v>
      </c>
    </row>
    <row r="2307" spans="7:21" s="145" customFormat="1" hidden="1">
      <c r="G2307" s="152"/>
      <c r="N2307" s="114" t="s">
        <v>3106</v>
      </c>
      <c r="O2307" s="118">
        <v>14</v>
      </c>
      <c r="P2307" s="118">
        <v>1.1000000000000001</v>
      </c>
      <c r="Q2307" s="119">
        <f t="shared" si="35"/>
        <v>0</v>
      </c>
      <c r="R2307" s="122" t="s">
        <v>468</v>
      </c>
      <c r="S2307" s="121" t="s">
        <v>4256</v>
      </c>
      <c r="T2307" s="120" t="s">
        <v>147</v>
      </c>
      <c r="U2307" s="120" t="s">
        <v>147</v>
      </c>
    </row>
    <row r="2308" spans="7:21" s="145" customFormat="1" hidden="1">
      <c r="G2308" s="152"/>
      <c r="N2308" s="114" t="s">
        <v>3107</v>
      </c>
      <c r="O2308" s="118">
        <v>21.9</v>
      </c>
      <c r="P2308" s="118">
        <v>0</v>
      </c>
      <c r="Q2308" s="119">
        <f t="shared" ref="Q2308:Q2371" si="36">SUM(T2308:U2308)</f>
        <v>0</v>
      </c>
      <c r="R2308" s="122" t="s">
        <v>548</v>
      </c>
      <c r="S2308" s="121" t="s">
        <v>4274</v>
      </c>
      <c r="T2308" s="120" t="s">
        <v>147</v>
      </c>
      <c r="U2308" s="120" t="s">
        <v>147</v>
      </c>
    </row>
    <row r="2309" spans="7:21" s="145" customFormat="1" hidden="1">
      <c r="G2309" s="152"/>
      <c r="N2309" s="114" t="s">
        <v>3108</v>
      </c>
      <c r="O2309" s="118">
        <v>21.2</v>
      </c>
      <c r="P2309" s="118">
        <v>0</v>
      </c>
      <c r="Q2309" s="119">
        <f t="shared" si="36"/>
        <v>0</v>
      </c>
      <c r="R2309" s="122" t="s">
        <v>223</v>
      </c>
      <c r="S2309" s="121" t="s">
        <v>3894</v>
      </c>
      <c r="T2309" s="120" t="s">
        <v>147</v>
      </c>
      <c r="U2309" s="120" t="s">
        <v>147</v>
      </c>
    </row>
    <row r="2310" spans="7:21" s="145" customFormat="1" hidden="1">
      <c r="G2310" s="152"/>
      <c r="N2310" s="114" t="s">
        <v>2989</v>
      </c>
      <c r="O2310" s="118">
        <v>12.7</v>
      </c>
      <c r="P2310" s="118">
        <v>0</v>
      </c>
      <c r="Q2310" s="119">
        <f t="shared" si="36"/>
        <v>0</v>
      </c>
      <c r="R2310" s="122" t="s">
        <v>377</v>
      </c>
      <c r="S2310" s="121" t="s">
        <v>4473</v>
      </c>
      <c r="T2310" s="120" t="s">
        <v>147</v>
      </c>
      <c r="U2310" s="120" t="s">
        <v>147</v>
      </c>
    </row>
    <row r="2311" spans="7:21" s="145" customFormat="1" hidden="1">
      <c r="G2311" s="152"/>
      <c r="N2311" s="114" t="s">
        <v>2990</v>
      </c>
      <c r="O2311" s="118">
        <v>1.4</v>
      </c>
      <c r="P2311" s="118">
        <v>1.7</v>
      </c>
      <c r="Q2311" s="119">
        <f t="shared" si="36"/>
        <v>0</v>
      </c>
      <c r="R2311" s="120" t="s">
        <v>147</v>
      </c>
      <c r="S2311" s="121" t="s">
        <v>4376</v>
      </c>
      <c r="T2311" s="120" t="s">
        <v>147</v>
      </c>
      <c r="U2311" s="120" t="s">
        <v>147</v>
      </c>
    </row>
    <row r="2312" spans="7:21" s="145" customFormat="1" hidden="1">
      <c r="G2312" s="152"/>
      <c r="N2312" s="114" t="s">
        <v>2991</v>
      </c>
      <c r="O2312" s="118">
        <v>3.5</v>
      </c>
      <c r="P2312" s="118">
        <v>3.5</v>
      </c>
      <c r="Q2312" s="119">
        <f t="shared" si="36"/>
        <v>0</v>
      </c>
      <c r="R2312" s="120" t="s">
        <v>147</v>
      </c>
      <c r="S2312" s="121" t="s">
        <v>3952</v>
      </c>
      <c r="T2312" s="120" t="s">
        <v>147</v>
      </c>
      <c r="U2312" s="120" t="s">
        <v>147</v>
      </c>
    </row>
    <row r="2313" spans="7:21" s="145" customFormat="1" hidden="1">
      <c r="G2313" s="152"/>
      <c r="N2313" s="114" t="s">
        <v>2894</v>
      </c>
      <c r="O2313" s="118">
        <v>0.7</v>
      </c>
      <c r="P2313" s="118">
        <v>1.9</v>
      </c>
      <c r="Q2313" s="119">
        <f t="shared" si="36"/>
        <v>0</v>
      </c>
      <c r="R2313" s="122" t="s">
        <v>166</v>
      </c>
      <c r="S2313" s="121" t="s">
        <v>4052</v>
      </c>
      <c r="T2313" s="120" t="s">
        <v>147</v>
      </c>
      <c r="U2313" s="120" t="s">
        <v>147</v>
      </c>
    </row>
    <row r="2314" spans="7:21" s="145" customFormat="1" hidden="1">
      <c r="G2314" s="152"/>
      <c r="N2314" s="114" t="s">
        <v>2895</v>
      </c>
      <c r="O2314" s="118">
        <v>0.8</v>
      </c>
      <c r="P2314" s="118">
        <v>2.9</v>
      </c>
      <c r="Q2314" s="119">
        <f t="shared" si="36"/>
        <v>0</v>
      </c>
      <c r="R2314" s="120" t="s">
        <v>30</v>
      </c>
      <c r="S2314" s="121" t="s">
        <v>3780</v>
      </c>
      <c r="T2314" s="120" t="s">
        <v>147</v>
      </c>
      <c r="U2314" s="120" t="s">
        <v>147</v>
      </c>
    </row>
    <row r="2315" spans="7:21" s="145" customFormat="1" hidden="1">
      <c r="G2315" s="152"/>
      <c r="N2315" s="114" t="s">
        <v>2896</v>
      </c>
      <c r="O2315" s="118">
        <v>2.1</v>
      </c>
      <c r="P2315" s="118">
        <v>69.3</v>
      </c>
      <c r="Q2315" s="119">
        <f t="shared" si="36"/>
        <v>0</v>
      </c>
      <c r="R2315" s="120" t="s">
        <v>147</v>
      </c>
      <c r="S2315" s="121" t="s">
        <v>4040</v>
      </c>
      <c r="T2315" s="120" t="s">
        <v>147</v>
      </c>
      <c r="U2315" s="120" t="s">
        <v>147</v>
      </c>
    </row>
    <row r="2316" spans="7:21" s="145" customFormat="1" hidden="1">
      <c r="G2316" s="152"/>
      <c r="N2316" s="114" t="s">
        <v>2897</v>
      </c>
      <c r="O2316" s="118">
        <v>4.4000000000000004</v>
      </c>
      <c r="P2316" s="118">
        <v>5.8</v>
      </c>
      <c r="Q2316" s="119">
        <f t="shared" si="36"/>
        <v>0</v>
      </c>
      <c r="R2316" s="122" t="s">
        <v>2898</v>
      </c>
      <c r="S2316" s="121" t="s">
        <v>4551</v>
      </c>
      <c r="T2316" s="120" t="s">
        <v>147</v>
      </c>
      <c r="U2316" s="120" t="s">
        <v>147</v>
      </c>
    </row>
    <row r="2317" spans="7:21" s="145" customFormat="1" hidden="1">
      <c r="G2317" s="152"/>
      <c r="N2317" s="114" t="s">
        <v>3002</v>
      </c>
      <c r="O2317" s="118">
        <v>3.3</v>
      </c>
      <c r="P2317" s="118">
        <v>8.1</v>
      </c>
      <c r="Q2317" s="119">
        <f t="shared" si="36"/>
        <v>0</v>
      </c>
      <c r="R2317" s="122" t="s">
        <v>3003</v>
      </c>
      <c r="S2317" s="121" t="s">
        <v>3891</v>
      </c>
      <c r="T2317" s="120" t="s">
        <v>147</v>
      </c>
      <c r="U2317" s="120" t="s">
        <v>147</v>
      </c>
    </row>
    <row r="2318" spans="7:21" s="145" customFormat="1" hidden="1">
      <c r="G2318" s="152"/>
      <c r="N2318" s="114" t="s">
        <v>3001</v>
      </c>
      <c r="O2318" s="118">
        <v>1</v>
      </c>
      <c r="P2318" s="118">
        <v>16.3</v>
      </c>
      <c r="Q2318" s="119">
        <f t="shared" si="36"/>
        <v>0</v>
      </c>
      <c r="R2318" s="120" t="s">
        <v>147</v>
      </c>
      <c r="S2318" s="121" t="s">
        <v>4550</v>
      </c>
      <c r="T2318" s="120" t="s">
        <v>147</v>
      </c>
      <c r="U2318" s="120" t="s">
        <v>147</v>
      </c>
    </row>
    <row r="2319" spans="7:21" s="145" customFormat="1" hidden="1">
      <c r="G2319" s="152"/>
      <c r="N2319" s="114" t="s">
        <v>3223</v>
      </c>
      <c r="O2319" s="118">
        <v>3.8</v>
      </c>
      <c r="P2319" s="118">
        <v>4.8</v>
      </c>
      <c r="Q2319" s="119">
        <f t="shared" si="36"/>
        <v>0</v>
      </c>
      <c r="R2319" s="120" t="s">
        <v>147</v>
      </c>
      <c r="S2319" s="121" t="s">
        <v>4548</v>
      </c>
      <c r="T2319" s="120" t="s">
        <v>147</v>
      </c>
      <c r="U2319" s="120" t="s">
        <v>147</v>
      </c>
    </row>
    <row r="2320" spans="7:21" s="145" customFormat="1" hidden="1">
      <c r="G2320" s="152"/>
      <c r="N2320" s="114" t="s">
        <v>3224</v>
      </c>
      <c r="O2320" s="118">
        <v>1.4</v>
      </c>
      <c r="P2320" s="118">
        <v>4.5999999999999996</v>
      </c>
      <c r="Q2320" s="119">
        <f t="shared" si="36"/>
        <v>0</v>
      </c>
      <c r="R2320" s="122" t="s">
        <v>166</v>
      </c>
      <c r="S2320" s="121" t="s">
        <v>3772</v>
      </c>
      <c r="T2320" s="120" t="s">
        <v>147</v>
      </c>
      <c r="U2320" s="120" t="s">
        <v>147</v>
      </c>
    </row>
    <row r="2321" spans="7:21" s="145" customFormat="1" hidden="1">
      <c r="G2321" s="152"/>
      <c r="N2321" s="114" t="s">
        <v>3225</v>
      </c>
      <c r="O2321" s="118">
        <v>1.2</v>
      </c>
      <c r="P2321" s="118">
        <v>15</v>
      </c>
      <c r="Q2321" s="119">
        <f t="shared" si="36"/>
        <v>0</v>
      </c>
      <c r="R2321" s="122" t="s">
        <v>166</v>
      </c>
      <c r="S2321" s="121" t="s">
        <v>4226</v>
      </c>
      <c r="T2321" s="120" t="s">
        <v>147</v>
      </c>
      <c r="U2321" s="120" t="s">
        <v>147</v>
      </c>
    </row>
    <row r="2322" spans="7:21" s="145" customFormat="1" hidden="1">
      <c r="G2322" s="152"/>
      <c r="N2322" s="114" t="s">
        <v>3226</v>
      </c>
      <c r="O2322" s="118">
        <v>1.4</v>
      </c>
      <c r="P2322" s="118">
        <v>4.4000000000000004</v>
      </c>
      <c r="Q2322" s="119">
        <f t="shared" si="36"/>
        <v>0</v>
      </c>
      <c r="R2322" s="122" t="s">
        <v>166</v>
      </c>
      <c r="S2322" s="121" t="s">
        <v>4540</v>
      </c>
      <c r="T2322" s="120" t="s">
        <v>147</v>
      </c>
      <c r="U2322" s="120" t="s">
        <v>147</v>
      </c>
    </row>
    <row r="2323" spans="7:21" s="145" customFormat="1" hidden="1">
      <c r="G2323" s="152"/>
      <c r="N2323" s="114" t="s">
        <v>3227</v>
      </c>
      <c r="O2323" s="118">
        <v>1.2</v>
      </c>
      <c r="P2323" s="118">
        <v>3.8</v>
      </c>
      <c r="Q2323" s="119">
        <f t="shared" si="36"/>
        <v>0</v>
      </c>
      <c r="R2323" s="122" t="s">
        <v>2294</v>
      </c>
      <c r="S2323" s="121" t="s">
        <v>3995</v>
      </c>
      <c r="T2323" s="120" t="s">
        <v>147</v>
      </c>
      <c r="U2323" s="120" t="s">
        <v>147</v>
      </c>
    </row>
    <row r="2324" spans="7:21" s="145" customFormat="1" hidden="1">
      <c r="G2324" s="152"/>
      <c r="N2324" s="114" t="s">
        <v>3228</v>
      </c>
      <c r="O2324" s="118">
        <v>7.1</v>
      </c>
      <c r="P2324" s="118">
        <v>15</v>
      </c>
      <c r="Q2324" s="119">
        <f t="shared" si="36"/>
        <v>0</v>
      </c>
      <c r="R2324" s="122" t="s">
        <v>2231</v>
      </c>
      <c r="S2324" s="121" t="s">
        <v>3969</v>
      </c>
      <c r="T2324" s="120" t="s">
        <v>147</v>
      </c>
      <c r="U2324" s="120" t="s">
        <v>147</v>
      </c>
    </row>
    <row r="2325" spans="7:21" s="145" customFormat="1" hidden="1">
      <c r="G2325" s="152"/>
      <c r="N2325" s="114" t="s">
        <v>3229</v>
      </c>
      <c r="O2325" s="118">
        <v>9.1999999999999993</v>
      </c>
      <c r="P2325" s="118">
        <v>15.6</v>
      </c>
      <c r="Q2325" s="119">
        <f t="shared" si="36"/>
        <v>0</v>
      </c>
      <c r="R2325" s="122" t="s">
        <v>1544</v>
      </c>
      <c r="S2325" s="121" t="s">
        <v>4034</v>
      </c>
      <c r="T2325" s="120" t="s">
        <v>147</v>
      </c>
      <c r="U2325" s="120" t="s">
        <v>147</v>
      </c>
    </row>
    <row r="2326" spans="7:21" s="145" customFormat="1" hidden="1">
      <c r="G2326" s="152"/>
      <c r="N2326" s="114" t="s">
        <v>3230</v>
      </c>
      <c r="O2326" s="118">
        <v>3</v>
      </c>
      <c r="P2326" s="118">
        <v>28.2</v>
      </c>
      <c r="Q2326" s="119">
        <f t="shared" si="36"/>
        <v>0</v>
      </c>
      <c r="R2326" s="122" t="s">
        <v>956</v>
      </c>
      <c r="S2326" s="121" t="s">
        <v>4148</v>
      </c>
      <c r="T2326" s="120" t="s">
        <v>147</v>
      </c>
      <c r="U2326" s="120" t="s">
        <v>147</v>
      </c>
    </row>
    <row r="2327" spans="7:21" s="145" customFormat="1" hidden="1">
      <c r="G2327" s="152"/>
      <c r="N2327" s="114" t="s">
        <v>3123</v>
      </c>
      <c r="O2327" s="118">
        <v>24.5</v>
      </c>
      <c r="P2327" s="118">
        <v>0</v>
      </c>
      <c r="Q2327" s="119">
        <f t="shared" si="36"/>
        <v>0</v>
      </c>
      <c r="R2327" s="122" t="s">
        <v>719</v>
      </c>
      <c r="S2327" s="121" t="s">
        <v>3972</v>
      </c>
      <c r="T2327" s="120" t="s">
        <v>147</v>
      </c>
      <c r="U2327" s="120" t="s">
        <v>147</v>
      </c>
    </row>
    <row r="2328" spans="7:21" s="145" customFormat="1" hidden="1">
      <c r="G2328" s="152"/>
      <c r="N2328" s="114" t="s">
        <v>3123</v>
      </c>
      <c r="O2328" s="118">
        <v>12.5</v>
      </c>
      <c r="P2328" s="118">
        <v>0</v>
      </c>
      <c r="Q2328" s="119">
        <f t="shared" si="36"/>
        <v>0</v>
      </c>
      <c r="R2328" s="122" t="s">
        <v>213</v>
      </c>
      <c r="S2328" s="121" t="s">
        <v>3781</v>
      </c>
      <c r="T2328" s="120" t="s">
        <v>147</v>
      </c>
      <c r="U2328" s="120" t="s">
        <v>147</v>
      </c>
    </row>
    <row r="2329" spans="7:21" s="145" customFormat="1" hidden="1">
      <c r="G2329" s="152"/>
      <c r="N2329" s="114" t="s">
        <v>3247</v>
      </c>
      <c r="O2329" s="118">
        <v>24.5</v>
      </c>
      <c r="P2329" s="118">
        <v>0</v>
      </c>
      <c r="Q2329" s="119">
        <f t="shared" si="36"/>
        <v>0</v>
      </c>
      <c r="R2329" s="122" t="s">
        <v>466</v>
      </c>
      <c r="S2329" s="121" t="s">
        <v>3972</v>
      </c>
      <c r="T2329" s="120" t="s">
        <v>147</v>
      </c>
      <c r="U2329" s="120" t="s">
        <v>147</v>
      </c>
    </row>
    <row r="2330" spans="7:21" s="145" customFormat="1" hidden="1">
      <c r="G2330" s="152"/>
      <c r="N2330" s="114" t="s">
        <v>3248</v>
      </c>
      <c r="O2330" s="118">
        <v>12.5</v>
      </c>
      <c r="P2330" s="118">
        <v>0</v>
      </c>
      <c r="Q2330" s="119">
        <f t="shared" si="36"/>
        <v>0</v>
      </c>
      <c r="R2330" s="122" t="s">
        <v>213</v>
      </c>
      <c r="S2330" s="121" t="s">
        <v>3781</v>
      </c>
      <c r="T2330" s="120" t="s">
        <v>147</v>
      </c>
      <c r="U2330" s="120" t="s">
        <v>147</v>
      </c>
    </row>
    <row r="2331" spans="7:21" s="145" customFormat="1" hidden="1">
      <c r="G2331" s="152"/>
      <c r="N2331" s="114" t="s">
        <v>3133</v>
      </c>
      <c r="O2331" s="118">
        <v>19.600000000000001</v>
      </c>
      <c r="P2331" s="118">
        <v>0</v>
      </c>
      <c r="Q2331" s="119">
        <f t="shared" si="36"/>
        <v>0</v>
      </c>
      <c r="R2331" s="122" t="s">
        <v>213</v>
      </c>
      <c r="S2331" s="121" t="s">
        <v>4269</v>
      </c>
      <c r="T2331" s="120" t="s">
        <v>147</v>
      </c>
      <c r="U2331" s="120" t="s">
        <v>147</v>
      </c>
    </row>
    <row r="2332" spans="7:21" s="145" customFormat="1" hidden="1">
      <c r="G2332" s="152"/>
      <c r="N2332" s="114" t="s">
        <v>3134</v>
      </c>
      <c r="O2332" s="118">
        <v>1.1000000000000001</v>
      </c>
      <c r="P2332" s="118">
        <v>4.4000000000000004</v>
      </c>
      <c r="Q2332" s="119">
        <f t="shared" si="36"/>
        <v>0</v>
      </c>
      <c r="R2332" s="120" t="s">
        <v>147</v>
      </c>
      <c r="S2332" s="121" t="s">
        <v>4225</v>
      </c>
      <c r="T2332" s="120" t="s">
        <v>147</v>
      </c>
      <c r="U2332" s="120" t="s">
        <v>147</v>
      </c>
    </row>
    <row r="2333" spans="7:21" s="145" customFormat="1" hidden="1">
      <c r="G2333" s="152"/>
      <c r="N2333" s="114" t="s">
        <v>3135</v>
      </c>
      <c r="O2333" s="118">
        <v>0.9</v>
      </c>
      <c r="P2333" s="118">
        <v>13.3</v>
      </c>
      <c r="Q2333" s="119">
        <f t="shared" si="36"/>
        <v>0</v>
      </c>
      <c r="R2333" s="120" t="s">
        <v>30</v>
      </c>
      <c r="S2333" s="121" t="s">
        <v>4386</v>
      </c>
      <c r="T2333" s="120" t="s">
        <v>147</v>
      </c>
      <c r="U2333" s="120" t="s">
        <v>147</v>
      </c>
    </row>
    <row r="2334" spans="7:21" s="145" customFormat="1" hidden="1">
      <c r="G2334" s="152"/>
      <c r="N2334" s="114" t="s">
        <v>3136</v>
      </c>
      <c r="O2334" s="118">
        <v>0.9</v>
      </c>
      <c r="P2334" s="118">
        <v>3.8</v>
      </c>
      <c r="Q2334" s="119">
        <f t="shared" si="36"/>
        <v>0</v>
      </c>
      <c r="R2334" s="120" t="s">
        <v>30</v>
      </c>
      <c r="S2334" s="121" t="s">
        <v>4420</v>
      </c>
      <c r="T2334" s="120" t="s">
        <v>147</v>
      </c>
      <c r="U2334" s="120" t="s">
        <v>147</v>
      </c>
    </row>
    <row r="2335" spans="7:21" s="145" customFormat="1" hidden="1">
      <c r="G2335" s="152"/>
      <c r="N2335" s="114" t="s">
        <v>3137</v>
      </c>
      <c r="O2335" s="118">
        <v>18.399999999999999</v>
      </c>
      <c r="P2335" s="118">
        <v>0</v>
      </c>
      <c r="Q2335" s="119">
        <f t="shared" si="36"/>
        <v>0</v>
      </c>
      <c r="R2335" s="122" t="s">
        <v>234</v>
      </c>
      <c r="S2335" s="121" t="s">
        <v>4119</v>
      </c>
      <c r="T2335" s="120" t="s">
        <v>147</v>
      </c>
      <c r="U2335" s="120" t="s">
        <v>147</v>
      </c>
    </row>
    <row r="2336" spans="7:21" s="145" customFormat="1" hidden="1">
      <c r="G2336" s="152"/>
      <c r="N2336" s="114" t="s">
        <v>3138</v>
      </c>
      <c r="O2336" s="118">
        <v>1</v>
      </c>
      <c r="P2336" s="118">
        <v>36.6</v>
      </c>
      <c r="Q2336" s="119">
        <f t="shared" si="36"/>
        <v>0</v>
      </c>
      <c r="R2336" s="120" t="s">
        <v>30</v>
      </c>
      <c r="S2336" s="121" t="s">
        <v>4276</v>
      </c>
      <c r="T2336" s="120" t="s">
        <v>147</v>
      </c>
      <c r="U2336" s="120" t="s">
        <v>147</v>
      </c>
    </row>
    <row r="2337" spans="7:21" s="145" customFormat="1" hidden="1">
      <c r="G2337" s="152"/>
      <c r="N2337" s="114" t="s">
        <v>3139</v>
      </c>
      <c r="O2337" s="118">
        <v>1.2</v>
      </c>
      <c r="P2337" s="118">
        <v>27.6</v>
      </c>
      <c r="Q2337" s="119">
        <f t="shared" si="36"/>
        <v>0</v>
      </c>
      <c r="R2337" s="120" t="s">
        <v>30</v>
      </c>
      <c r="S2337" s="121" t="s">
        <v>3894</v>
      </c>
      <c r="T2337" s="120" t="s">
        <v>147</v>
      </c>
      <c r="U2337" s="120" t="s">
        <v>147</v>
      </c>
    </row>
    <row r="2338" spans="7:21" s="145" customFormat="1" hidden="1">
      <c r="G2338" s="152"/>
      <c r="N2338" s="114" t="s">
        <v>3140</v>
      </c>
      <c r="O2338" s="118">
        <v>0.9</v>
      </c>
      <c r="P2338" s="118">
        <v>0.8</v>
      </c>
      <c r="Q2338" s="119">
        <f t="shared" si="36"/>
        <v>0</v>
      </c>
      <c r="R2338" s="120" t="s">
        <v>30</v>
      </c>
      <c r="S2338" s="121" t="s">
        <v>4464</v>
      </c>
      <c r="T2338" s="120" t="s">
        <v>147</v>
      </c>
      <c r="U2338" s="120" t="s">
        <v>147</v>
      </c>
    </row>
    <row r="2339" spans="7:21" s="145" customFormat="1" hidden="1">
      <c r="G2339" s="152"/>
      <c r="N2339" s="114" t="s">
        <v>3250</v>
      </c>
      <c r="O2339" s="118">
        <v>0.9</v>
      </c>
      <c r="P2339" s="118">
        <v>11.5</v>
      </c>
      <c r="Q2339" s="119">
        <f t="shared" si="36"/>
        <v>0</v>
      </c>
      <c r="R2339" s="120" t="s">
        <v>30</v>
      </c>
      <c r="S2339" s="121" t="s">
        <v>3889</v>
      </c>
      <c r="T2339" s="120" t="s">
        <v>147</v>
      </c>
      <c r="U2339" s="120" t="s">
        <v>147</v>
      </c>
    </row>
    <row r="2340" spans="7:21" s="145" customFormat="1" hidden="1">
      <c r="G2340" s="152"/>
      <c r="N2340" s="114" t="s">
        <v>3251</v>
      </c>
      <c r="O2340" s="118">
        <v>0.9</v>
      </c>
      <c r="P2340" s="118">
        <v>0.7</v>
      </c>
      <c r="Q2340" s="119">
        <f t="shared" si="36"/>
        <v>0</v>
      </c>
      <c r="R2340" s="120" t="s">
        <v>30</v>
      </c>
      <c r="S2340" s="121" t="s">
        <v>4464</v>
      </c>
      <c r="T2340" s="120" t="s">
        <v>147</v>
      </c>
      <c r="U2340" s="120" t="s">
        <v>147</v>
      </c>
    </row>
    <row r="2341" spans="7:21" s="145" customFormat="1" hidden="1">
      <c r="G2341" s="152"/>
      <c r="N2341" s="114" t="s">
        <v>3252</v>
      </c>
      <c r="O2341" s="118">
        <v>5.6</v>
      </c>
      <c r="P2341" s="118">
        <v>34.1</v>
      </c>
      <c r="Q2341" s="119">
        <f t="shared" si="36"/>
        <v>0</v>
      </c>
      <c r="R2341" s="122" t="s">
        <v>2852</v>
      </c>
      <c r="S2341" s="121" t="s">
        <v>4467</v>
      </c>
      <c r="T2341" s="120" t="s">
        <v>147</v>
      </c>
      <c r="U2341" s="120" t="s">
        <v>147</v>
      </c>
    </row>
    <row r="2342" spans="7:21" s="145" customFormat="1" hidden="1">
      <c r="G2342" s="152"/>
      <c r="N2342" s="114" t="s">
        <v>3253</v>
      </c>
      <c r="O2342" s="118">
        <v>5.9</v>
      </c>
      <c r="P2342" s="118">
        <v>31.6</v>
      </c>
      <c r="Q2342" s="119">
        <f t="shared" si="36"/>
        <v>0</v>
      </c>
      <c r="R2342" s="122" t="s">
        <v>1172</v>
      </c>
      <c r="S2342" s="121" t="s">
        <v>4252</v>
      </c>
      <c r="T2342" s="120" t="s">
        <v>147</v>
      </c>
      <c r="U2342" s="120" t="s">
        <v>147</v>
      </c>
    </row>
    <row r="2343" spans="7:21" s="145" customFormat="1" hidden="1">
      <c r="G2343" s="152"/>
      <c r="N2343" s="114" t="s">
        <v>3254</v>
      </c>
      <c r="O2343" s="118">
        <v>4.9000000000000004</v>
      </c>
      <c r="P2343" s="118">
        <v>33.1</v>
      </c>
      <c r="Q2343" s="119">
        <f t="shared" si="36"/>
        <v>0</v>
      </c>
      <c r="R2343" s="122" t="s">
        <v>586</v>
      </c>
      <c r="S2343" s="121" t="s">
        <v>4260</v>
      </c>
      <c r="T2343" s="120" t="s">
        <v>147</v>
      </c>
      <c r="U2343" s="120" t="s">
        <v>147</v>
      </c>
    </row>
    <row r="2344" spans="7:21" s="145" customFormat="1" hidden="1">
      <c r="G2344" s="152"/>
      <c r="N2344" s="114" t="s">
        <v>3255</v>
      </c>
      <c r="O2344" s="118">
        <v>5.2</v>
      </c>
      <c r="P2344" s="118">
        <v>30.8</v>
      </c>
      <c r="Q2344" s="119">
        <f t="shared" si="36"/>
        <v>0</v>
      </c>
      <c r="R2344" s="122" t="s">
        <v>141</v>
      </c>
      <c r="S2344" s="121" t="s">
        <v>4076</v>
      </c>
      <c r="T2344" s="120" t="s">
        <v>147</v>
      </c>
      <c r="U2344" s="120" t="s">
        <v>147</v>
      </c>
    </row>
    <row r="2345" spans="7:21" s="145" customFormat="1" hidden="1">
      <c r="G2345" s="152"/>
      <c r="N2345" s="114" t="s">
        <v>3256</v>
      </c>
      <c r="O2345" s="118">
        <v>5.2</v>
      </c>
      <c r="P2345" s="118">
        <v>31.5</v>
      </c>
      <c r="Q2345" s="119">
        <f t="shared" si="36"/>
        <v>0</v>
      </c>
      <c r="R2345" s="122" t="s">
        <v>2294</v>
      </c>
      <c r="S2345" s="121" t="s">
        <v>4564</v>
      </c>
      <c r="T2345" s="120" t="s">
        <v>147</v>
      </c>
      <c r="U2345" s="120" t="s">
        <v>147</v>
      </c>
    </row>
    <row r="2346" spans="7:21" s="145" customFormat="1" hidden="1">
      <c r="G2346" s="152"/>
      <c r="N2346" s="114" t="s">
        <v>3257</v>
      </c>
      <c r="O2346" s="118">
        <v>5.5</v>
      </c>
      <c r="P2346" s="118">
        <v>29.1</v>
      </c>
      <c r="Q2346" s="119">
        <f t="shared" si="36"/>
        <v>0</v>
      </c>
      <c r="R2346" s="122" t="s">
        <v>586</v>
      </c>
      <c r="S2346" s="121" t="s">
        <v>4026</v>
      </c>
      <c r="T2346" s="120" t="s">
        <v>147</v>
      </c>
      <c r="U2346" s="120" t="s">
        <v>147</v>
      </c>
    </row>
    <row r="2347" spans="7:21" s="145" customFormat="1" hidden="1">
      <c r="G2347" s="152"/>
      <c r="N2347" s="114" t="s">
        <v>3364</v>
      </c>
      <c r="O2347" s="118">
        <v>5.8</v>
      </c>
      <c r="P2347" s="118">
        <v>37.299999999999997</v>
      </c>
      <c r="Q2347" s="119">
        <f t="shared" si="36"/>
        <v>0</v>
      </c>
      <c r="R2347" s="122" t="s">
        <v>377</v>
      </c>
      <c r="S2347" s="121" t="s">
        <v>4229</v>
      </c>
      <c r="T2347" s="120" t="s">
        <v>147</v>
      </c>
      <c r="U2347" s="120" t="s">
        <v>147</v>
      </c>
    </row>
    <row r="2348" spans="7:21" s="145" customFormat="1" hidden="1">
      <c r="G2348" s="152"/>
      <c r="N2348" s="114" t="s">
        <v>3365</v>
      </c>
      <c r="O2348" s="118">
        <v>6.2</v>
      </c>
      <c r="P2348" s="118">
        <v>34.700000000000003</v>
      </c>
      <c r="Q2348" s="119">
        <f t="shared" si="36"/>
        <v>0</v>
      </c>
      <c r="R2348" s="122" t="s">
        <v>189</v>
      </c>
      <c r="S2348" s="121" t="s">
        <v>3911</v>
      </c>
      <c r="T2348" s="120" t="s">
        <v>147</v>
      </c>
      <c r="U2348" s="120" t="s">
        <v>147</v>
      </c>
    </row>
    <row r="2349" spans="7:21" s="145" customFormat="1" hidden="1">
      <c r="G2349" s="152"/>
      <c r="N2349" s="114" t="s">
        <v>3366</v>
      </c>
      <c r="O2349" s="118">
        <v>3.3</v>
      </c>
      <c r="P2349" s="118">
        <v>28.7</v>
      </c>
      <c r="Q2349" s="119">
        <f t="shared" si="36"/>
        <v>0</v>
      </c>
      <c r="R2349" s="122" t="s">
        <v>954</v>
      </c>
      <c r="S2349" s="121" t="s">
        <v>4031</v>
      </c>
      <c r="T2349" s="120" t="s">
        <v>147</v>
      </c>
      <c r="U2349" s="120" t="s">
        <v>147</v>
      </c>
    </row>
    <row r="2350" spans="7:21" s="145" customFormat="1" hidden="1">
      <c r="G2350" s="152"/>
      <c r="N2350" s="114" t="s">
        <v>3367</v>
      </c>
      <c r="O2350" s="118">
        <v>8.9</v>
      </c>
      <c r="P2350" s="118">
        <v>77.599999999999994</v>
      </c>
      <c r="Q2350" s="119">
        <f t="shared" si="36"/>
        <v>0</v>
      </c>
      <c r="R2350" s="122" t="s">
        <v>737</v>
      </c>
      <c r="S2350" s="121" t="s">
        <v>3775</v>
      </c>
      <c r="T2350" s="120" t="s">
        <v>147</v>
      </c>
      <c r="U2350" s="120" t="s">
        <v>147</v>
      </c>
    </row>
    <row r="2351" spans="7:21" s="145" customFormat="1" hidden="1">
      <c r="G2351" s="152"/>
      <c r="N2351" s="114" t="s">
        <v>3259</v>
      </c>
      <c r="O2351" s="118">
        <v>3.2</v>
      </c>
      <c r="P2351" s="118">
        <v>35.299999999999997</v>
      </c>
      <c r="Q2351" s="119">
        <f t="shared" si="36"/>
        <v>0</v>
      </c>
      <c r="R2351" s="120" t="s">
        <v>147</v>
      </c>
      <c r="S2351" s="121" t="s">
        <v>4076</v>
      </c>
      <c r="T2351" s="120" t="s">
        <v>147</v>
      </c>
      <c r="U2351" s="120" t="s">
        <v>147</v>
      </c>
    </row>
    <row r="2352" spans="7:21" s="145" customFormat="1" hidden="1">
      <c r="G2352" s="152"/>
      <c r="N2352" s="114" t="s">
        <v>3260</v>
      </c>
      <c r="O2352" s="118">
        <v>7.5</v>
      </c>
      <c r="P2352" s="118">
        <v>82.1</v>
      </c>
      <c r="Q2352" s="119">
        <f t="shared" si="36"/>
        <v>0</v>
      </c>
      <c r="R2352" s="120" t="s">
        <v>147</v>
      </c>
      <c r="S2352" s="121" t="s">
        <v>4284</v>
      </c>
      <c r="T2352" s="120" t="s">
        <v>147</v>
      </c>
      <c r="U2352" s="120" t="s">
        <v>147</v>
      </c>
    </row>
    <row r="2353" spans="7:21" s="145" customFormat="1" hidden="1">
      <c r="G2353" s="152"/>
      <c r="N2353" s="114" t="s">
        <v>3261</v>
      </c>
      <c r="O2353" s="118">
        <v>3.6</v>
      </c>
      <c r="P2353" s="118">
        <v>29.2</v>
      </c>
      <c r="Q2353" s="119">
        <f t="shared" si="36"/>
        <v>0</v>
      </c>
      <c r="R2353" s="122" t="s">
        <v>2803</v>
      </c>
      <c r="S2353" s="121" t="s">
        <v>4149</v>
      </c>
      <c r="T2353" s="120" t="s">
        <v>147</v>
      </c>
      <c r="U2353" s="120" t="s">
        <v>147</v>
      </c>
    </row>
    <row r="2354" spans="7:21" s="145" customFormat="1" hidden="1">
      <c r="G2354" s="152"/>
      <c r="N2354" s="114" t="s">
        <v>3371</v>
      </c>
      <c r="O2354" s="118">
        <v>7.7</v>
      </c>
      <c r="P2354" s="118">
        <v>77</v>
      </c>
      <c r="Q2354" s="119">
        <f t="shared" si="36"/>
        <v>0</v>
      </c>
      <c r="R2354" s="122" t="s">
        <v>1626</v>
      </c>
      <c r="S2354" s="121" t="s">
        <v>3833</v>
      </c>
      <c r="T2354" s="120" t="s">
        <v>147</v>
      </c>
      <c r="U2354" s="120" t="s">
        <v>147</v>
      </c>
    </row>
    <row r="2355" spans="7:21" s="145" customFormat="1" hidden="1">
      <c r="G2355" s="152"/>
      <c r="N2355" s="114" t="s">
        <v>3372</v>
      </c>
      <c r="O2355" s="118">
        <v>3.9</v>
      </c>
      <c r="P2355" s="118">
        <v>28.1</v>
      </c>
      <c r="Q2355" s="119">
        <f t="shared" si="36"/>
        <v>0</v>
      </c>
      <c r="R2355" s="122" t="s">
        <v>875</v>
      </c>
      <c r="S2355" s="121" t="s">
        <v>3969</v>
      </c>
      <c r="T2355" s="120" t="s">
        <v>147</v>
      </c>
      <c r="U2355" s="120" t="s">
        <v>147</v>
      </c>
    </row>
    <row r="2356" spans="7:21" s="145" customFormat="1" hidden="1">
      <c r="G2356" s="152"/>
      <c r="N2356" s="114" t="s">
        <v>3373</v>
      </c>
      <c r="O2356" s="118">
        <v>4.3</v>
      </c>
      <c r="P2356" s="118">
        <v>33.299999999999997</v>
      </c>
      <c r="Q2356" s="119">
        <f t="shared" si="36"/>
        <v>0</v>
      </c>
      <c r="R2356" s="122" t="s">
        <v>982</v>
      </c>
      <c r="S2356" s="121" t="s">
        <v>4229</v>
      </c>
      <c r="T2356" s="120" t="s">
        <v>147</v>
      </c>
      <c r="U2356" s="120" t="s">
        <v>147</v>
      </c>
    </row>
    <row r="2357" spans="7:21" s="145" customFormat="1" hidden="1">
      <c r="G2357" s="152"/>
      <c r="N2357" s="114" t="s">
        <v>3154</v>
      </c>
      <c r="O2357" s="118">
        <v>2.5</v>
      </c>
      <c r="P2357" s="118">
        <v>24.3</v>
      </c>
      <c r="Q2357" s="119">
        <f t="shared" si="36"/>
        <v>0</v>
      </c>
      <c r="R2357" s="122" t="s">
        <v>392</v>
      </c>
      <c r="S2357" s="121" t="s">
        <v>3785</v>
      </c>
      <c r="T2357" s="120" t="s">
        <v>147</v>
      </c>
      <c r="U2357" s="120" t="s">
        <v>147</v>
      </c>
    </row>
    <row r="2358" spans="7:21" s="145" customFormat="1" hidden="1">
      <c r="G2358" s="152"/>
      <c r="N2358" s="114" t="s">
        <v>2932</v>
      </c>
      <c r="O2358" s="118">
        <v>4.0999999999999996</v>
      </c>
      <c r="P2358" s="118">
        <v>33.9</v>
      </c>
      <c r="Q2358" s="119">
        <f t="shared" si="36"/>
        <v>0</v>
      </c>
      <c r="R2358" s="122" t="s">
        <v>213</v>
      </c>
      <c r="S2358" s="121" t="s">
        <v>3970</v>
      </c>
      <c r="T2358" s="120" t="s">
        <v>147</v>
      </c>
      <c r="U2358" s="120" t="s">
        <v>147</v>
      </c>
    </row>
    <row r="2359" spans="7:21" s="145" customFormat="1" hidden="1">
      <c r="G2359" s="152"/>
      <c r="N2359" s="114" t="s">
        <v>2933</v>
      </c>
      <c r="O2359" s="118">
        <v>7</v>
      </c>
      <c r="P2359" s="118">
        <v>80.400000000000006</v>
      </c>
      <c r="Q2359" s="119">
        <f t="shared" si="36"/>
        <v>0</v>
      </c>
      <c r="R2359" s="122" t="s">
        <v>774</v>
      </c>
      <c r="S2359" s="121" t="s">
        <v>3915</v>
      </c>
      <c r="T2359" s="120" t="s">
        <v>147</v>
      </c>
      <c r="U2359" s="120" t="s">
        <v>147</v>
      </c>
    </row>
    <row r="2360" spans="7:21" s="145" customFormat="1" hidden="1">
      <c r="G2360" s="152"/>
      <c r="N2360" s="114" t="s">
        <v>3037</v>
      </c>
      <c r="O2360" s="118">
        <v>3.7</v>
      </c>
      <c r="P2360" s="118">
        <v>34</v>
      </c>
      <c r="Q2360" s="119">
        <f t="shared" si="36"/>
        <v>0</v>
      </c>
      <c r="R2360" s="122" t="s">
        <v>426</v>
      </c>
      <c r="S2360" s="121" t="s">
        <v>4125</v>
      </c>
      <c r="T2360" s="120" t="s">
        <v>147</v>
      </c>
      <c r="U2360" s="120" t="s">
        <v>147</v>
      </c>
    </row>
    <row r="2361" spans="7:21" s="145" customFormat="1" hidden="1">
      <c r="G2361" s="152"/>
      <c r="N2361" s="114" t="s">
        <v>3038</v>
      </c>
      <c r="O2361" s="118">
        <v>8</v>
      </c>
      <c r="P2361" s="118">
        <v>83.3</v>
      </c>
      <c r="Q2361" s="119">
        <f t="shared" si="36"/>
        <v>0</v>
      </c>
      <c r="R2361" s="122" t="s">
        <v>3039</v>
      </c>
      <c r="S2361" s="121" t="s">
        <v>4217</v>
      </c>
      <c r="T2361" s="120" t="s">
        <v>147</v>
      </c>
      <c r="U2361" s="120" t="s">
        <v>147</v>
      </c>
    </row>
    <row r="2362" spans="7:21" s="145" customFormat="1" hidden="1">
      <c r="G2362" s="152"/>
      <c r="N2362" s="114" t="s">
        <v>3164</v>
      </c>
      <c r="O2362" s="118">
        <v>2.2999999999999998</v>
      </c>
      <c r="P2362" s="118">
        <v>32.1</v>
      </c>
      <c r="Q2362" s="119">
        <f t="shared" si="36"/>
        <v>0</v>
      </c>
      <c r="R2362" s="122" t="s">
        <v>287</v>
      </c>
      <c r="S2362" s="121" t="s">
        <v>4027</v>
      </c>
      <c r="T2362" s="120" t="s">
        <v>147</v>
      </c>
      <c r="U2362" s="120" t="s">
        <v>147</v>
      </c>
    </row>
    <row r="2363" spans="7:21" s="145" customFormat="1" hidden="1">
      <c r="G2363" s="152"/>
      <c r="N2363" s="114" t="s">
        <v>3165</v>
      </c>
      <c r="O2363" s="118">
        <v>6.4</v>
      </c>
      <c r="P2363" s="118">
        <v>84.5</v>
      </c>
      <c r="Q2363" s="119">
        <f t="shared" si="36"/>
        <v>0</v>
      </c>
      <c r="R2363" s="122" t="s">
        <v>799</v>
      </c>
      <c r="S2363" s="121" t="s">
        <v>4065</v>
      </c>
      <c r="T2363" s="120" t="s">
        <v>147</v>
      </c>
      <c r="U2363" s="120" t="s">
        <v>147</v>
      </c>
    </row>
    <row r="2364" spans="7:21" s="145" customFormat="1" hidden="1">
      <c r="G2364" s="152"/>
      <c r="N2364" s="114" t="s">
        <v>2945</v>
      </c>
      <c r="O2364" s="118">
        <v>2.8</v>
      </c>
      <c r="P2364" s="118">
        <v>26.5</v>
      </c>
      <c r="Q2364" s="119">
        <f t="shared" si="36"/>
        <v>0</v>
      </c>
      <c r="R2364" s="122" t="s">
        <v>940</v>
      </c>
      <c r="S2364" s="121" t="s">
        <v>3904</v>
      </c>
      <c r="T2364" s="120" t="s">
        <v>147</v>
      </c>
      <c r="U2364" s="120" t="s">
        <v>147</v>
      </c>
    </row>
    <row r="2365" spans="7:21" s="145" customFormat="1" hidden="1">
      <c r="G2365" s="152"/>
      <c r="N2365" s="114" t="s">
        <v>2946</v>
      </c>
      <c r="O2365" s="118">
        <v>3.5</v>
      </c>
      <c r="P2365" s="118">
        <v>32.200000000000003</v>
      </c>
      <c r="Q2365" s="119">
        <f t="shared" si="36"/>
        <v>0</v>
      </c>
      <c r="R2365" s="122" t="s">
        <v>287</v>
      </c>
      <c r="S2365" s="121" t="s">
        <v>4032</v>
      </c>
      <c r="T2365" s="120" t="s">
        <v>147</v>
      </c>
      <c r="U2365" s="120" t="s">
        <v>147</v>
      </c>
    </row>
    <row r="2366" spans="7:21" s="145" customFormat="1" hidden="1">
      <c r="G2366" s="152"/>
      <c r="N2366" s="114" t="s">
        <v>3167</v>
      </c>
      <c r="O2366" s="118">
        <v>8.1</v>
      </c>
      <c r="P2366" s="118">
        <v>83.8</v>
      </c>
      <c r="Q2366" s="119">
        <f t="shared" si="36"/>
        <v>0</v>
      </c>
      <c r="R2366" s="122" t="s">
        <v>841</v>
      </c>
      <c r="S2366" s="121" t="s">
        <v>4478</v>
      </c>
      <c r="T2366" s="120" t="s">
        <v>147</v>
      </c>
      <c r="U2366" s="120" t="s">
        <v>147</v>
      </c>
    </row>
    <row r="2367" spans="7:21" s="145" customFormat="1" hidden="1">
      <c r="G2367" s="152"/>
      <c r="N2367" s="114" t="s">
        <v>3168</v>
      </c>
      <c r="O2367" s="118">
        <v>8.1</v>
      </c>
      <c r="P2367" s="118">
        <v>83.7</v>
      </c>
      <c r="Q2367" s="119">
        <f t="shared" si="36"/>
        <v>0</v>
      </c>
      <c r="R2367" s="122" t="s">
        <v>647</v>
      </c>
      <c r="S2367" s="121" t="s">
        <v>4390</v>
      </c>
      <c r="T2367" s="120" t="s">
        <v>147</v>
      </c>
      <c r="U2367" s="120" t="s">
        <v>147</v>
      </c>
    </row>
    <row r="2368" spans="7:21" s="145" customFormat="1" hidden="1">
      <c r="G2368" s="152"/>
      <c r="N2368" s="114" t="s">
        <v>3166</v>
      </c>
      <c r="O2368" s="118">
        <v>3.2</v>
      </c>
      <c r="P2368" s="118">
        <v>32.200000000000003</v>
      </c>
      <c r="Q2368" s="119">
        <f t="shared" si="36"/>
        <v>0</v>
      </c>
      <c r="R2368" s="122" t="s">
        <v>287</v>
      </c>
      <c r="S2368" s="121" t="s">
        <v>4032</v>
      </c>
      <c r="T2368" s="120" t="s">
        <v>147</v>
      </c>
      <c r="U2368" s="120" t="s">
        <v>147</v>
      </c>
    </row>
    <row r="2369" spans="7:21" s="145" customFormat="1" hidden="1">
      <c r="G2369" s="152"/>
      <c r="N2369" s="114" t="s">
        <v>3278</v>
      </c>
      <c r="O2369" s="118">
        <v>6.4</v>
      </c>
      <c r="P2369" s="118">
        <v>85.2</v>
      </c>
      <c r="Q2369" s="119">
        <f t="shared" si="36"/>
        <v>0</v>
      </c>
      <c r="R2369" s="122" t="s">
        <v>954</v>
      </c>
      <c r="S2369" s="121" t="s">
        <v>4055</v>
      </c>
      <c r="T2369" s="120" t="s">
        <v>147</v>
      </c>
      <c r="U2369" s="120" t="s">
        <v>147</v>
      </c>
    </row>
    <row r="2370" spans="7:21" s="145" customFormat="1" hidden="1">
      <c r="G2370" s="152"/>
      <c r="N2370" s="114" t="s">
        <v>3279</v>
      </c>
      <c r="O2370" s="118">
        <v>2.8</v>
      </c>
      <c r="P2370" s="118">
        <v>31.1</v>
      </c>
      <c r="Q2370" s="119">
        <f t="shared" si="36"/>
        <v>0</v>
      </c>
      <c r="R2370" s="122" t="s">
        <v>287</v>
      </c>
      <c r="S2370" s="121" t="s">
        <v>4031</v>
      </c>
      <c r="T2370" s="120" t="s">
        <v>147</v>
      </c>
      <c r="U2370" s="120" t="s">
        <v>147</v>
      </c>
    </row>
    <row r="2371" spans="7:21" s="145" customFormat="1" hidden="1">
      <c r="G2371" s="152"/>
      <c r="N2371" s="114" t="s">
        <v>3280</v>
      </c>
      <c r="O2371" s="118">
        <v>3</v>
      </c>
      <c r="P2371" s="118">
        <v>34.700000000000003</v>
      </c>
      <c r="Q2371" s="119">
        <f t="shared" si="36"/>
        <v>0</v>
      </c>
      <c r="R2371" s="122" t="s">
        <v>476</v>
      </c>
      <c r="S2371" s="121" t="s">
        <v>3735</v>
      </c>
      <c r="T2371" s="120" t="s">
        <v>147</v>
      </c>
      <c r="U2371" s="120" t="s">
        <v>147</v>
      </c>
    </row>
    <row r="2372" spans="7:21" s="145" customFormat="1" hidden="1">
      <c r="G2372" s="152"/>
      <c r="N2372" s="114" t="s">
        <v>3281</v>
      </c>
      <c r="O2372" s="118">
        <v>7</v>
      </c>
      <c r="P2372" s="118">
        <v>82.3</v>
      </c>
      <c r="Q2372" s="119">
        <f t="shared" ref="Q2372:Q2435" si="37">SUM(T2372:U2372)</f>
        <v>0</v>
      </c>
      <c r="R2372" s="122" t="s">
        <v>424</v>
      </c>
      <c r="S2372" s="121" t="s">
        <v>4312</v>
      </c>
      <c r="T2372" s="120" t="s">
        <v>147</v>
      </c>
      <c r="U2372" s="120" t="s">
        <v>147</v>
      </c>
    </row>
    <row r="2373" spans="7:21" s="145" customFormat="1" hidden="1">
      <c r="G2373" s="152"/>
      <c r="N2373" s="114" t="s">
        <v>3282</v>
      </c>
      <c r="O2373" s="118">
        <v>6.7</v>
      </c>
      <c r="P2373" s="118">
        <v>85.1</v>
      </c>
      <c r="Q2373" s="119">
        <f t="shared" si="37"/>
        <v>0</v>
      </c>
      <c r="R2373" s="122" t="s">
        <v>690</v>
      </c>
      <c r="S2373" s="121" t="s">
        <v>3775</v>
      </c>
      <c r="T2373" s="120" t="s">
        <v>147</v>
      </c>
      <c r="U2373" s="120" t="s">
        <v>147</v>
      </c>
    </row>
    <row r="2374" spans="7:21" s="145" customFormat="1" hidden="1">
      <c r="G2374" s="152"/>
      <c r="N2374" s="114" t="s">
        <v>3178</v>
      </c>
      <c r="O2374" s="118">
        <v>5.6</v>
      </c>
      <c r="P2374" s="118">
        <v>85.6</v>
      </c>
      <c r="Q2374" s="119">
        <f t="shared" si="37"/>
        <v>0</v>
      </c>
      <c r="R2374" s="122" t="s">
        <v>364</v>
      </c>
      <c r="S2374" s="121" t="s">
        <v>4065</v>
      </c>
      <c r="T2374" s="120" t="s">
        <v>147</v>
      </c>
      <c r="U2374" s="120" t="s">
        <v>147</v>
      </c>
    </row>
    <row r="2375" spans="7:21" s="145" customFormat="1" hidden="1">
      <c r="G2375" s="152"/>
      <c r="N2375" s="114" t="s">
        <v>3179</v>
      </c>
      <c r="O2375" s="118">
        <v>5.3</v>
      </c>
      <c r="P2375" s="118">
        <v>31.7</v>
      </c>
      <c r="Q2375" s="119">
        <f t="shared" si="37"/>
        <v>0</v>
      </c>
      <c r="R2375" s="122" t="s">
        <v>56</v>
      </c>
      <c r="S2375" s="121" t="s">
        <v>4145</v>
      </c>
      <c r="T2375" s="120" t="s">
        <v>147</v>
      </c>
      <c r="U2375" s="120" t="s">
        <v>147</v>
      </c>
    </row>
    <row r="2376" spans="7:21" s="145" customFormat="1" hidden="1">
      <c r="G2376" s="152"/>
      <c r="N2376" s="114" t="s">
        <v>3066</v>
      </c>
      <c r="O2376" s="118">
        <v>12.2</v>
      </c>
      <c r="P2376" s="118">
        <v>75.8</v>
      </c>
      <c r="Q2376" s="119">
        <f t="shared" si="37"/>
        <v>0</v>
      </c>
      <c r="R2376" s="122" t="s">
        <v>690</v>
      </c>
      <c r="S2376" s="121" t="s">
        <v>4471</v>
      </c>
      <c r="T2376" s="120" t="s">
        <v>147</v>
      </c>
      <c r="U2376" s="120" t="s">
        <v>147</v>
      </c>
    </row>
    <row r="2377" spans="7:21" s="145" customFormat="1" hidden="1">
      <c r="G2377" s="152"/>
      <c r="N2377" s="114" t="s">
        <v>3299</v>
      </c>
      <c r="O2377" s="118">
        <v>8.9</v>
      </c>
      <c r="P2377" s="118">
        <v>25.3</v>
      </c>
      <c r="Q2377" s="119">
        <f t="shared" si="37"/>
        <v>0</v>
      </c>
      <c r="R2377" s="122" t="s">
        <v>1478</v>
      </c>
      <c r="S2377" s="121" t="s">
        <v>22</v>
      </c>
      <c r="T2377" s="120" t="s">
        <v>147</v>
      </c>
      <c r="U2377" s="120" t="s">
        <v>147</v>
      </c>
    </row>
    <row r="2378" spans="7:21" s="145" customFormat="1" hidden="1">
      <c r="G2378" s="152"/>
      <c r="N2378" s="114" t="s">
        <v>3300</v>
      </c>
      <c r="O2378" s="118">
        <v>3.3</v>
      </c>
      <c r="P2378" s="118">
        <v>35.6</v>
      </c>
      <c r="Q2378" s="119">
        <f t="shared" si="37"/>
        <v>0</v>
      </c>
      <c r="R2378" s="122" t="s">
        <v>924</v>
      </c>
      <c r="S2378" s="121" t="s">
        <v>4121</v>
      </c>
      <c r="T2378" s="120" t="s">
        <v>147</v>
      </c>
      <c r="U2378" s="120" t="s">
        <v>147</v>
      </c>
    </row>
    <row r="2379" spans="7:21" s="145" customFormat="1" hidden="1">
      <c r="G2379" s="152"/>
      <c r="N2379" s="114" t="s">
        <v>3301</v>
      </c>
      <c r="O2379" s="118">
        <v>4</v>
      </c>
      <c r="P2379" s="118">
        <v>17.3</v>
      </c>
      <c r="Q2379" s="119">
        <f t="shared" si="37"/>
        <v>0</v>
      </c>
      <c r="R2379" s="122" t="s">
        <v>875</v>
      </c>
      <c r="S2379" s="121" t="s">
        <v>4398</v>
      </c>
      <c r="T2379" s="120" t="s">
        <v>147</v>
      </c>
      <c r="U2379" s="120" t="s">
        <v>147</v>
      </c>
    </row>
    <row r="2380" spans="7:21" s="145" customFormat="1" hidden="1">
      <c r="G2380" s="152"/>
      <c r="N2380" s="114" t="s">
        <v>3302</v>
      </c>
      <c r="O2380" s="118">
        <v>3.8</v>
      </c>
      <c r="P2380" s="118">
        <v>18.5</v>
      </c>
      <c r="Q2380" s="119">
        <f t="shared" si="37"/>
        <v>0</v>
      </c>
      <c r="R2380" s="122" t="s">
        <v>2353</v>
      </c>
      <c r="S2380" s="121" t="s">
        <v>3918</v>
      </c>
      <c r="T2380" s="120" t="s">
        <v>147</v>
      </c>
      <c r="U2380" s="120" t="s">
        <v>147</v>
      </c>
    </row>
    <row r="2381" spans="7:21" s="145" customFormat="1" hidden="1">
      <c r="G2381" s="152"/>
      <c r="N2381" s="114" t="s">
        <v>3186</v>
      </c>
      <c r="O2381" s="118">
        <v>5.6</v>
      </c>
      <c r="P2381" s="118">
        <v>30.8</v>
      </c>
      <c r="Q2381" s="119">
        <f t="shared" si="37"/>
        <v>0</v>
      </c>
      <c r="R2381" s="122" t="s">
        <v>1146</v>
      </c>
      <c r="S2381" s="121" t="s">
        <v>3944</v>
      </c>
      <c r="T2381" s="120" t="s">
        <v>147</v>
      </c>
      <c r="U2381" s="120" t="s">
        <v>147</v>
      </c>
    </row>
    <row r="2382" spans="7:21" s="145" customFormat="1" hidden="1">
      <c r="G2382" s="152"/>
      <c r="N2382" s="114" t="s">
        <v>3187</v>
      </c>
      <c r="O2382" s="118">
        <v>5.6</v>
      </c>
      <c r="P2382" s="118">
        <v>30.8</v>
      </c>
      <c r="Q2382" s="119">
        <f t="shared" si="37"/>
        <v>0</v>
      </c>
      <c r="R2382" s="122" t="s">
        <v>797</v>
      </c>
      <c r="S2382" s="121" t="s">
        <v>3944</v>
      </c>
      <c r="T2382" s="120" t="s">
        <v>147</v>
      </c>
      <c r="U2382" s="120" t="s">
        <v>147</v>
      </c>
    </row>
    <row r="2383" spans="7:21" s="145" customFormat="1" hidden="1">
      <c r="G2383" s="152"/>
      <c r="N2383" s="114" t="s">
        <v>3188</v>
      </c>
      <c r="O2383" s="118">
        <v>8</v>
      </c>
      <c r="P2383" s="118">
        <v>16</v>
      </c>
      <c r="Q2383" s="119">
        <f t="shared" si="37"/>
        <v>0</v>
      </c>
      <c r="R2383" s="122" t="s">
        <v>3189</v>
      </c>
      <c r="S2383" s="121" t="s">
        <v>4129</v>
      </c>
      <c r="T2383" s="120" t="s">
        <v>147</v>
      </c>
      <c r="U2383" s="120" t="s">
        <v>147</v>
      </c>
    </row>
    <row r="2384" spans="7:21" s="145" customFormat="1" hidden="1">
      <c r="G2384" s="152"/>
      <c r="N2384" s="114" t="s">
        <v>3303</v>
      </c>
      <c r="O2384" s="118">
        <v>8</v>
      </c>
      <c r="P2384" s="118">
        <v>16</v>
      </c>
      <c r="Q2384" s="119">
        <f t="shared" si="37"/>
        <v>0</v>
      </c>
      <c r="R2384" s="122" t="s">
        <v>581</v>
      </c>
      <c r="S2384" s="121" t="s">
        <v>4129</v>
      </c>
      <c r="T2384" s="120" t="s">
        <v>147</v>
      </c>
      <c r="U2384" s="120" t="s">
        <v>147</v>
      </c>
    </row>
    <row r="2385" spans="7:21" s="145" customFormat="1" hidden="1">
      <c r="G2385" s="152"/>
      <c r="N2385" s="114" t="s">
        <v>3304</v>
      </c>
      <c r="O2385" s="118">
        <v>8.9</v>
      </c>
      <c r="P2385" s="118">
        <v>22</v>
      </c>
      <c r="Q2385" s="119">
        <f t="shared" si="37"/>
        <v>0</v>
      </c>
      <c r="R2385" s="122" t="s">
        <v>661</v>
      </c>
      <c r="S2385" s="121" t="s">
        <v>3963</v>
      </c>
      <c r="T2385" s="120" t="s">
        <v>147</v>
      </c>
      <c r="U2385" s="120" t="s">
        <v>147</v>
      </c>
    </row>
    <row r="2386" spans="7:21" s="145" customFormat="1" hidden="1">
      <c r="G2386" s="152"/>
      <c r="N2386" s="114" t="s">
        <v>3305</v>
      </c>
      <c r="O2386" s="118">
        <v>8.9</v>
      </c>
      <c r="P2386" s="118">
        <v>22</v>
      </c>
      <c r="Q2386" s="119">
        <f t="shared" si="37"/>
        <v>0</v>
      </c>
      <c r="R2386" s="122" t="s">
        <v>1146</v>
      </c>
      <c r="S2386" s="121" t="s">
        <v>3963</v>
      </c>
      <c r="T2386" s="120" t="s">
        <v>147</v>
      </c>
      <c r="U2386" s="120" t="s">
        <v>147</v>
      </c>
    </row>
    <row r="2387" spans="7:21" s="145" customFormat="1" hidden="1">
      <c r="G2387" s="152"/>
      <c r="N2387" s="114" t="s">
        <v>3306</v>
      </c>
      <c r="O2387" s="118">
        <v>1.5</v>
      </c>
      <c r="P2387" s="118">
        <v>13.2</v>
      </c>
      <c r="Q2387" s="119">
        <f t="shared" si="37"/>
        <v>0</v>
      </c>
      <c r="R2387" s="122" t="s">
        <v>1244</v>
      </c>
      <c r="S2387" s="121" t="s">
        <v>3896</v>
      </c>
      <c r="T2387" s="120" t="s">
        <v>147</v>
      </c>
      <c r="U2387" s="120" t="s">
        <v>147</v>
      </c>
    </row>
    <row r="2388" spans="7:21" s="145" customFormat="1" hidden="1">
      <c r="G2388" s="152"/>
      <c r="N2388" s="114" t="s">
        <v>3307</v>
      </c>
      <c r="O2388" s="118">
        <v>1.5</v>
      </c>
      <c r="P2388" s="118">
        <v>13.2</v>
      </c>
      <c r="Q2388" s="119">
        <f t="shared" si="37"/>
        <v>0</v>
      </c>
      <c r="R2388" s="122" t="s">
        <v>586</v>
      </c>
      <c r="S2388" s="121" t="s">
        <v>3896</v>
      </c>
      <c r="T2388" s="120" t="s">
        <v>147</v>
      </c>
      <c r="U2388" s="120" t="s">
        <v>147</v>
      </c>
    </row>
    <row r="2389" spans="7:21" s="145" customFormat="1" hidden="1">
      <c r="G2389" s="152"/>
      <c r="N2389" s="114" t="s">
        <v>3308</v>
      </c>
      <c r="O2389" s="118">
        <v>5.3</v>
      </c>
      <c r="P2389" s="118">
        <v>61.8</v>
      </c>
      <c r="Q2389" s="119">
        <f t="shared" si="37"/>
        <v>0</v>
      </c>
      <c r="R2389" s="122" t="s">
        <v>604</v>
      </c>
      <c r="S2389" s="121" t="s">
        <v>4408</v>
      </c>
      <c r="T2389" s="120" t="s">
        <v>147</v>
      </c>
      <c r="U2389" s="120" t="s">
        <v>147</v>
      </c>
    </row>
    <row r="2390" spans="7:21" s="145" customFormat="1" hidden="1">
      <c r="G2390" s="152"/>
      <c r="N2390" s="114" t="s">
        <v>3309</v>
      </c>
      <c r="O2390" s="118">
        <v>14.7</v>
      </c>
      <c r="P2390" s="118">
        <v>10.3</v>
      </c>
      <c r="Q2390" s="119">
        <f t="shared" si="37"/>
        <v>0</v>
      </c>
      <c r="R2390" s="120" t="s">
        <v>369</v>
      </c>
      <c r="S2390" s="121" t="s">
        <v>4424</v>
      </c>
      <c r="T2390" s="120" t="s">
        <v>147</v>
      </c>
      <c r="U2390" s="120" t="s">
        <v>147</v>
      </c>
    </row>
    <row r="2391" spans="7:21" s="145" customFormat="1" hidden="1">
      <c r="G2391" s="152"/>
      <c r="N2391" s="114" t="s">
        <v>3418</v>
      </c>
      <c r="O2391" s="118">
        <v>13.7</v>
      </c>
      <c r="P2391" s="118">
        <v>9.6</v>
      </c>
      <c r="Q2391" s="119">
        <f t="shared" si="37"/>
        <v>0</v>
      </c>
      <c r="R2391" s="120" t="s">
        <v>1098</v>
      </c>
      <c r="S2391" s="121" t="s">
        <v>4248</v>
      </c>
      <c r="T2391" s="120" t="s">
        <v>147</v>
      </c>
      <c r="U2391" s="120" t="s">
        <v>147</v>
      </c>
    </row>
    <row r="2392" spans="7:21" s="145" customFormat="1" hidden="1">
      <c r="G2392" s="152"/>
      <c r="N2392" s="114" t="s">
        <v>3419</v>
      </c>
      <c r="O2392" s="118">
        <v>14.7</v>
      </c>
      <c r="P2392" s="118">
        <v>10.3</v>
      </c>
      <c r="Q2392" s="119">
        <f t="shared" si="37"/>
        <v>0</v>
      </c>
      <c r="R2392" s="120" t="s">
        <v>740</v>
      </c>
      <c r="S2392" s="121" t="s">
        <v>4424</v>
      </c>
      <c r="T2392" s="120" t="s">
        <v>147</v>
      </c>
      <c r="U2392" s="120" t="s">
        <v>147</v>
      </c>
    </row>
    <row r="2393" spans="7:21" s="145" customFormat="1" hidden="1">
      <c r="G2393" s="152"/>
      <c r="N2393" s="114" t="s">
        <v>3420</v>
      </c>
      <c r="O2393" s="118">
        <v>13.7</v>
      </c>
      <c r="P2393" s="118">
        <v>9.6</v>
      </c>
      <c r="Q2393" s="119">
        <f t="shared" si="37"/>
        <v>0</v>
      </c>
      <c r="R2393" s="120" t="s">
        <v>196</v>
      </c>
      <c r="S2393" s="121" t="s">
        <v>4248</v>
      </c>
      <c r="T2393" s="120" t="s">
        <v>147</v>
      </c>
      <c r="U2393" s="120" t="s">
        <v>147</v>
      </c>
    </row>
    <row r="2394" spans="7:21" s="145" customFormat="1" hidden="1">
      <c r="G2394" s="152"/>
      <c r="N2394" s="114" t="s">
        <v>3312</v>
      </c>
      <c r="O2394" s="118">
        <v>14.7</v>
      </c>
      <c r="P2394" s="118">
        <v>10.3</v>
      </c>
      <c r="Q2394" s="119">
        <f t="shared" si="37"/>
        <v>0</v>
      </c>
      <c r="R2394" s="122" t="s">
        <v>277</v>
      </c>
      <c r="S2394" s="121" t="s">
        <v>4424</v>
      </c>
      <c r="T2394" s="120" t="s">
        <v>147</v>
      </c>
      <c r="U2394" s="120" t="s">
        <v>147</v>
      </c>
    </row>
    <row r="2395" spans="7:21" s="145" customFormat="1" hidden="1">
      <c r="G2395" s="152"/>
      <c r="N2395" s="114" t="s">
        <v>3425</v>
      </c>
      <c r="O2395" s="118">
        <v>13.7</v>
      </c>
      <c r="P2395" s="118">
        <v>9.6</v>
      </c>
      <c r="Q2395" s="119">
        <f t="shared" si="37"/>
        <v>0</v>
      </c>
      <c r="R2395" s="122" t="s">
        <v>604</v>
      </c>
      <c r="S2395" s="121" t="s">
        <v>4248</v>
      </c>
      <c r="T2395" s="120" t="s">
        <v>147</v>
      </c>
      <c r="U2395" s="120" t="s">
        <v>147</v>
      </c>
    </row>
    <row r="2396" spans="7:21" s="145" customFormat="1" hidden="1">
      <c r="G2396" s="152"/>
      <c r="N2396" s="114" t="s">
        <v>3426</v>
      </c>
      <c r="O2396" s="118">
        <v>14.7</v>
      </c>
      <c r="P2396" s="118">
        <v>10.3</v>
      </c>
      <c r="Q2396" s="119">
        <f t="shared" si="37"/>
        <v>0</v>
      </c>
      <c r="R2396" s="120" t="s">
        <v>403</v>
      </c>
      <c r="S2396" s="121" t="s">
        <v>4424</v>
      </c>
      <c r="T2396" s="120" t="s">
        <v>147</v>
      </c>
      <c r="U2396" s="120" t="s">
        <v>147</v>
      </c>
    </row>
    <row r="2397" spans="7:21" s="145" customFormat="1" hidden="1">
      <c r="G2397" s="152"/>
      <c r="N2397" s="114" t="s">
        <v>3208</v>
      </c>
      <c r="O2397" s="118">
        <v>13.7</v>
      </c>
      <c r="P2397" s="118">
        <v>9.6</v>
      </c>
      <c r="Q2397" s="119">
        <f t="shared" si="37"/>
        <v>0</v>
      </c>
      <c r="R2397" s="120" t="s">
        <v>369</v>
      </c>
      <c r="S2397" s="121" t="s">
        <v>4248</v>
      </c>
      <c r="T2397" s="120" t="s">
        <v>147</v>
      </c>
      <c r="U2397" s="120" t="s">
        <v>147</v>
      </c>
    </row>
    <row r="2398" spans="7:21" s="145" customFormat="1" hidden="1">
      <c r="G2398" s="152"/>
      <c r="N2398" s="114" t="s">
        <v>3209</v>
      </c>
      <c r="O2398" s="118">
        <v>16.600000000000001</v>
      </c>
      <c r="P2398" s="118">
        <v>0</v>
      </c>
      <c r="Q2398" s="119">
        <f t="shared" si="37"/>
        <v>0</v>
      </c>
      <c r="R2398" s="122" t="s">
        <v>661</v>
      </c>
      <c r="S2398" s="121" t="s">
        <v>4273</v>
      </c>
      <c r="T2398" s="120" t="s">
        <v>147</v>
      </c>
      <c r="U2398" s="120" t="s">
        <v>147</v>
      </c>
    </row>
    <row r="2399" spans="7:21" s="145" customFormat="1" hidden="1">
      <c r="G2399" s="152"/>
      <c r="N2399" s="114" t="s">
        <v>3092</v>
      </c>
      <c r="O2399" s="118">
        <v>3.6</v>
      </c>
      <c r="P2399" s="118" t="s">
        <v>30</v>
      </c>
      <c r="Q2399" s="119">
        <f t="shared" si="37"/>
        <v>0</v>
      </c>
      <c r="R2399" s="122" t="s">
        <v>174</v>
      </c>
      <c r="S2399" s="121" t="s">
        <v>4544</v>
      </c>
      <c r="T2399" s="120" t="s">
        <v>147</v>
      </c>
      <c r="U2399" s="120" t="s">
        <v>147</v>
      </c>
    </row>
    <row r="2400" spans="7:21" s="145" customFormat="1" hidden="1">
      <c r="G2400" s="152"/>
      <c r="N2400" s="114" t="s">
        <v>3093</v>
      </c>
      <c r="O2400" s="118">
        <v>12.4</v>
      </c>
      <c r="P2400" s="118">
        <v>8.9</v>
      </c>
      <c r="Q2400" s="119">
        <f t="shared" si="37"/>
        <v>0</v>
      </c>
      <c r="R2400" s="120" t="s">
        <v>147</v>
      </c>
      <c r="S2400" s="121" t="s">
        <v>4417</v>
      </c>
      <c r="T2400" s="120" t="s">
        <v>147</v>
      </c>
      <c r="U2400" s="120" t="s">
        <v>147</v>
      </c>
    </row>
    <row r="2401" spans="7:21" s="145" customFormat="1" hidden="1">
      <c r="G2401" s="152"/>
      <c r="N2401" s="114" t="s">
        <v>3094</v>
      </c>
      <c r="O2401" s="118">
        <v>21.7</v>
      </c>
      <c r="P2401" s="118">
        <v>0</v>
      </c>
      <c r="Q2401" s="119">
        <f t="shared" si="37"/>
        <v>0</v>
      </c>
      <c r="R2401" s="122" t="s">
        <v>468</v>
      </c>
      <c r="S2401" s="121" t="s">
        <v>4077</v>
      </c>
      <c r="T2401" s="120" t="s">
        <v>147</v>
      </c>
      <c r="U2401" s="120" t="s">
        <v>147</v>
      </c>
    </row>
    <row r="2402" spans="7:21" s="145" customFormat="1" hidden="1">
      <c r="G2402" s="152"/>
      <c r="N2402" s="114" t="s">
        <v>3095</v>
      </c>
      <c r="O2402" s="118">
        <v>16.8</v>
      </c>
      <c r="P2402" s="118">
        <v>0</v>
      </c>
      <c r="Q2402" s="119">
        <f t="shared" si="37"/>
        <v>0</v>
      </c>
      <c r="R2402" s="122" t="s">
        <v>234</v>
      </c>
      <c r="S2402" s="121" t="s">
        <v>3773</v>
      </c>
      <c r="T2402" s="120" t="s">
        <v>147</v>
      </c>
      <c r="U2402" s="120" t="s">
        <v>147</v>
      </c>
    </row>
    <row r="2403" spans="7:21" s="145" customFormat="1" hidden="1">
      <c r="G2403" s="152"/>
      <c r="N2403" s="114" t="s">
        <v>3096</v>
      </c>
      <c r="O2403" s="118">
        <v>16.600000000000001</v>
      </c>
      <c r="P2403" s="118">
        <v>0</v>
      </c>
      <c r="Q2403" s="119">
        <f t="shared" si="37"/>
        <v>0</v>
      </c>
      <c r="R2403" s="120" t="s">
        <v>147</v>
      </c>
      <c r="S2403" s="121" t="s">
        <v>4549</v>
      </c>
      <c r="T2403" s="120" t="s">
        <v>147</v>
      </c>
      <c r="U2403" s="120" t="s">
        <v>147</v>
      </c>
    </row>
    <row r="2404" spans="7:21" s="145" customFormat="1" hidden="1">
      <c r="G2404" s="152"/>
      <c r="N2404" s="114" t="s">
        <v>3097</v>
      </c>
      <c r="O2404" s="118">
        <v>4.9000000000000004</v>
      </c>
      <c r="P2404" s="118">
        <v>46.4</v>
      </c>
      <c r="Q2404" s="119">
        <f t="shared" si="37"/>
        <v>0</v>
      </c>
      <c r="R2404" s="122" t="s">
        <v>3098</v>
      </c>
      <c r="S2404" s="121" t="s">
        <v>4261</v>
      </c>
      <c r="T2404" s="120" t="s">
        <v>147</v>
      </c>
      <c r="U2404" s="120" t="s">
        <v>147</v>
      </c>
    </row>
    <row r="2405" spans="7:21" s="145" customFormat="1" hidden="1">
      <c r="G2405" s="152"/>
      <c r="N2405" s="114" t="s">
        <v>3099</v>
      </c>
      <c r="O2405" s="118">
        <v>1.4</v>
      </c>
      <c r="P2405" s="118">
        <v>13.5</v>
      </c>
      <c r="Q2405" s="119">
        <f t="shared" si="37"/>
        <v>0</v>
      </c>
      <c r="R2405" s="122" t="s">
        <v>3100</v>
      </c>
      <c r="S2405" s="121" t="s">
        <v>4323</v>
      </c>
      <c r="T2405" s="120" t="s">
        <v>147</v>
      </c>
      <c r="U2405" s="120" t="s">
        <v>147</v>
      </c>
    </row>
    <row r="2406" spans="7:21" s="145" customFormat="1" hidden="1">
      <c r="G2406" s="152"/>
      <c r="N2406" s="114" t="s">
        <v>3101</v>
      </c>
      <c r="O2406" s="118">
        <v>10.1</v>
      </c>
      <c r="P2406" s="118">
        <v>4.5</v>
      </c>
      <c r="Q2406" s="119">
        <f t="shared" si="37"/>
        <v>0</v>
      </c>
      <c r="R2406" s="122" t="s">
        <v>3102</v>
      </c>
      <c r="S2406" s="121" t="s">
        <v>4468</v>
      </c>
      <c r="T2406" s="120" t="s">
        <v>147</v>
      </c>
      <c r="U2406" s="120" t="s">
        <v>147</v>
      </c>
    </row>
    <row r="2407" spans="7:21" s="145" customFormat="1" hidden="1">
      <c r="G2407" s="152"/>
      <c r="N2407" s="114" t="s">
        <v>3103</v>
      </c>
      <c r="O2407" s="118">
        <v>3.7</v>
      </c>
      <c r="P2407" s="118">
        <v>33.1</v>
      </c>
      <c r="Q2407" s="119">
        <f t="shared" si="37"/>
        <v>0</v>
      </c>
      <c r="R2407" s="122" t="s">
        <v>2992</v>
      </c>
      <c r="S2407" s="121" t="s">
        <v>3949</v>
      </c>
      <c r="T2407" s="120" t="s">
        <v>147</v>
      </c>
      <c r="U2407" s="120" t="s">
        <v>147</v>
      </c>
    </row>
    <row r="2408" spans="7:21" s="145" customFormat="1" hidden="1">
      <c r="G2408" s="152"/>
      <c r="N2408" s="114" t="s">
        <v>2993</v>
      </c>
      <c r="O2408" s="118">
        <v>6.5</v>
      </c>
      <c r="P2408" s="118">
        <v>73</v>
      </c>
      <c r="Q2408" s="119">
        <f t="shared" si="37"/>
        <v>0</v>
      </c>
      <c r="R2408" s="122" t="s">
        <v>926</v>
      </c>
      <c r="S2408" s="121" t="s">
        <v>4409</v>
      </c>
      <c r="T2408" s="120" t="s">
        <v>147</v>
      </c>
      <c r="U2408" s="120" t="s">
        <v>147</v>
      </c>
    </row>
    <row r="2409" spans="7:21" s="145" customFormat="1" hidden="1">
      <c r="G2409" s="152"/>
      <c r="N2409" s="114" t="s">
        <v>2994</v>
      </c>
      <c r="O2409" s="118">
        <v>3.3</v>
      </c>
      <c r="P2409" s="118">
        <v>5</v>
      </c>
      <c r="Q2409" s="119">
        <f t="shared" si="37"/>
        <v>0</v>
      </c>
      <c r="R2409" s="122" t="s">
        <v>2995</v>
      </c>
      <c r="S2409" s="121" t="s">
        <v>4447</v>
      </c>
      <c r="T2409" s="120" t="s">
        <v>147</v>
      </c>
      <c r="U2409" s="120" t="s">
        <v>147</v>
      </c>
    </row>
    <row r="2410" spans="7:21" s="145" customFormat="1" hidden="1">
      <c r="G2410" s="152"/>
      <c r="N2410" s="114" t="s">
        <v>2996</v>
      </c>
      <c r="O2410" s="118">
        <v>11.4</v>
      </c>
      <c r="P2410" s="118">
        <v>61.5</v>
      </c>
      <c r="Q2410" s="119">
        <f t="shared" si="37"/>
        <v>0</v>
      </c>
      <c r="R2410" s="120" t="s">
        <v>147</v>
      </c>
      <c r="S2410" s="121" t="s">
        <v>4131</v>
      </c>
      <c r="T2410" s="120" t="s">
        <v>147</v>
      </c>
      <c r="U2410" s="120" t="s">
        <v>147</v>
      </c>
    </row>
    <row r="2411" spans="7:21" s="145" customFormat="1" hidden="1">
      <c r="G2411" s="152"/>
      <c r="N2411" s="114" t="s">
        <v>2997</v>
      </c>
      <c r="O2411" s="118">
        <v>10.6</v>
      </c>
      <c r="P2411" s="118">
        <v>42.7</v>
      </c>
      <c r="Q2411" s="119">
        <f t="shared" si="37"/>
        <v>0</v>
      </c>
      <c r="R2411" s="122" t="s">
        <v>2000</v>
      </c>
      <c r="S2411" s="121" t="s">
        <v>4504</v>
      </c>
      <c r="T2411" s="120" t="s">
        <v>147</v>
      </c>
      <c r="U2411" s="120" t="s">
        <v>147</v>
      </c>
    </row>
    <row r="2412" spans="7:21" s="145" customFormat="1" hidden="1">
      <c r="G2412" s="152"/>
      <c r="N2412" s="114" t="s">
        <v>2998</v>
      </c>
      <c r="O2412" s="118">
        <v>3.9</v>
      </c>
      <c r="P2412" s="118">
        <v>15.6</v>
      </c>
      <c r="Q2412" s="119">
        <f t="shared" si="37"/>
        <v>0</v>
      </c>
      <c r="R2412" s="122" t="s">
        <v>663</v>
      </c>
      <c r="S2412" s="121" t="s">
        <v>3783</v>
      </c>
      <c r="T2412" s="120" t="s">
        <v>147</v>
      </c>
      <c r="U2412" s="120" t="s">
        <v>147</v>
      </c>
    </row>
    <row r="2413" spans="7:21" s="145" customFormat="1" hidden="1">
      <c r="G2413" s="152"/>
      <c r="N2413" s="114" t="s">
        <v>2999</v>
      </c>
      <c r="O2413" s="118">
        <v>0.2</v>
      </c>
      <c r="P2413" s="118">
        <v>94</v>
      </c>
      <c r="Q2413" s="119">
        <f t="shared" si="37"/>
        <v>0</v>
      </c>
      <c r="R2413" s="122" t="s">
        <v>166</v>
      </c>
      <c r="S2413" s="121" t="s">
        <v>3775</v>
      </c>
      <c r="T2413" s="120" t="s">
        <v>147</v>
      </c>
      <c r="U2413" s="120" t="s">
        <v>147</v>
      </c>
    </row>
    <row r="2414" spans="7:21" s="145" customFormat="1" hidden="1">
      <c r="G2414" s="152"/>
      <c r="N2414" s="114" t="s">
        <v>3000</v>
      </c>
      <c r="O2414" s="118">
        <v>1.5</v>
      </c>
      <c r="P2414" s="118">
        <v>21.2</v>
      </c>
      <c r="Q2414" s="119">
        <f t="shared" si="37"/>
        <v>0</v>
      </c>
      <c r="R2414" s="120" t="s">
        <v>147</v>
      </c>
      <c r="S2414" s="121">
        <v>326</v>
      </c>
      <c r="T2414" s="120" t="s">
        <v>147</v>
      </c>
      <c r="U2414" s="120" t="s">
        <v>147</v>
      </c>
    </row>
    <row r="2415" spans="7:21" s="145" customFormat="1" hidden="1">
      <c r="G2415" s="152"/>
      <c r="N2415" s="114" t="s">
        <v>3222</v>
      </c>
      <c r="O2415" s="118">
        <v>1</v>
      </c>
      <c r="P2415" s="118">
        <v>15.5</v>
      </c>
      <c r="Q2415" s="119">
        <f t="shared" si="37"/>
        <v>0</v>
      </c>
      <c r="R2415" s="122" t="s">
        <v>1513</v>
      </c>
      <c r="S2415" s="121" t="s">
        <v>4076</v>
      </c>
      <c r="T2415" s="120" t="s">
        <v>147</v>
      </c>
      <c r="U2415" s="120" t="s">
        <v>147</v>
      </c>
    </row>
    <row r="2416" spans="7:21" s="145" customFormat="1" hidden="1">
      <c r="G2416" s="152"/>
      <c r="N2416" s="114" t="s">
        <v>3220</v>
      </c>
      <c r="O2416" s="118">
        <v>1.9</v>
      </c>
      <c r="P2416" s="118">
        <v>9.5</v>
      </c>
      <c r="Q2416" s="119">
        <f t="shared" si="37"/>
        <v>0</v>
      </c>
      <c r="R2416" s="120" t="s">
        <v>147</v>
      </c>
      <c r="S2416" s="121" t="s">
        <v>3996</v>
      </c>
      <c r="T2416" s="120" t="s">
        <v>147</v>
      </c>
      <c r="U2416" s="120" t="s">
        <v>147</v>
      </c>
    </row>
    <row r="2417" spans="7:21" s="145" customFormat="1" hidden="1">
      <c r="G2417" s="152"/>
      <c r="N2417" s="114" t="s">
        <v>3221</v>
      </c>
      <c r="O2417" s="118">
        <v>2.7</v>
      </c>
      <c r="P2417" s="118">
        <v>1.9</v>
      </c>
      <c r="Q2417" s="119">
        <f t="shared" si="37"/>
        <v>0</v>
      </c>
      <c r="R2417" s="122" t="s">
        <v>1847</v>
      </c>
      <c r="S2417" s="121" t="s">
        <v>4031</v>
      </c>
      <c r="T2417" s="120" t="s">
        <v>147</v>
      </c>
      <c r="U2417" s="120" t="s">
        <v>147</v>
      </c>
    </row>
    <row r="2418" spans="7:21" s="145" customFormat="1" hidden="1">
      <c r="G2418" s="152"/>
      <c r="N2418" s="114" t="s">
        <v>3447</v>
      </c>
      <c r="O2418" s="118">
        <v>1</v>
      </c>
      <c r="P2418" s="118">
        <v>1.6</v>
      </c>
      <c r="Q2418" s="119">
        <f t="shared" si="37"/>
        <v>0</v>
      </c>
      <c r="R2418" s="122" t="s">
        <v>51</v>
      </c>
      <c r="S2418" s="121" t="s">
        <v>4313</v>
      </c>
      <c r="T2418" s="120" t="s">
        <v>147</v>
      </c>
      <c r="U2418" s="120" t="s">
        <v>147</v>
      </c>
    </row>
    <row r="2419" spans="7:21" s="145" customFormat="1" hidden="1">
      <c r="G2419" s="152"/>
      <c r="N2419" s="114" t="s">
        <v>3448</v>
      </c>
      <c r="O2419" s="118">
        <v>3.7</v>
      </c>
      <c r="P2419" s="118">
        <v>17.5</v>
      </c>
      <c r="Q2419" s="119">
        <f t="shared" si="37"/>
        <v>0</v>
      </c>
      <c r="R2419" s="122" t="s">
        <v>1149</v>
      </c>
      <c r="S2419" s="121" t="s">
        <v>4450</v>
      </c>
      <c r="T2419" s="120" t="s">
        <v>147</v>
      </c>
      <c r="U2419" s="120" t="s">
        <v>147</v>
      </c>
    </row>
    <row r="2420" spans="7:21" s="145" customFormat="1" hidden="1">
      <c r="G2420" s="152"/>
      <c r="N2420" s="114" t="s">
        <v>3330</v>
      </c>
      <c r="O2420" s="118">
        <v>1.5</v>
      </c>
      <c r="P2420" s="118">
        <v>15.8</v>
      </c>
      <c r="Q2420" s="119">
        <f t="shared" si="37"/>
        <v>0</v>
      </c>
      <c r="R2420" s="120" t="s">
        <v>147</v>
      </c>
      <c r="S2420" s="121" t="s">
        <v>4447</v>
      </c>
      <c r="T2420" s="120" t="s">
        <v>147</v>
      </c>
      <c r="U2420" s="120" t="s">
        <v>147</v>
      </c>
    </row>
    <row r="2421" spans="7:21" s="145" customFormat="1" hidden="1">
      <c r="G2421" s="152"/>
      <c r="N2421" s="114" t="s">
        <v>3331</v>
      </c>
      <c r="O2421" s="118">
        <v>1.6</v>
      </c>
      <c r="P2421" s="118">
        <v>12.7</v>
      </c>
      <c r="Q2421" s="119">
        <f t="shared" si="37"/>
        <v>0</v>
      </c>
      <c r="R2421" s="122" t="s">
        <v>1513</v>
      </c>
      <c r="S2421" s="121" t="s">
        <v>3849</v>
      </c>
      <c r="T2421" s="120" t="s">
        <v>147</v>
      </c>
      <c r="U2421" s="120" t="s">
        <v>147</v>
      </c>
    </row>
    <row r="2422" spans="7:21" s="145" customFormat="1" hidden="1">
      <c r="G2422" s="152"/>
      <c r="N2422" s="114" t="s">
        <v>3332</v>
      </c>
      <c r="O2422" s="118">
        <v>1.5</v>
      </c>
      <c r="P2422" s="118">
        <v>12.3</v>
      </c>
      <c r="Q2422" s="119">
        <f t="shared" si="37"/>
        <v>0</v>
      </c>
      <c r="R2422" s="120" t="s">
        <v>147</v>
      </c>
      <c r="S2422" s="121" t="s">
        <v>4564</v>
      </c>
      <c r="T2422" s="120" t="s">
        <v>147</v>
      </c>
      <c r="U2422" s="120" t="s">
        <v>147</v>
      </c>
    </row>
    <row r="2423" spans="7:21" s="145" customFormat="1" hidden="1">
      <c r="G2423" s="152"/>
      <c r="N2423" s="114" t="s">
        <v>3333</v>
      </c>
      <c r="O2423" s="118">
        <v>3.5</v>
      </c>
      <c r="P2423" s="118">
        <v>21.6</v>
      </c>
      <c r="Q2423" s="119">
        <f t="shared" si="37"/>
        <v>0</v>
      </c>
      <c r="R2423" s="122" t="s">
        <v>193</v>
      </c>
      <c r="S2423" s="121" t="s">
        <v>3919</v>
      </c>
      <c r="T2423" s="120" t="s">
        <v>147</v>
      </c>
      <c r="U2423" s="120" t="s">
        <v>147</v>
      </c>
    </row>
    <row r="2424" spans="7:21" s="145" customFormat="1" hidden="1">
      <c r="G2424" s="152"/>
      <c r="N2424" s="114" t="s">
        <v>3334</v>
      </c>
      <c r="O2424" s="118">
        <v>3.1</v>
      </c>
      <c r="P2424" s="118">
        <v>24.5</v>
      </c>
      <c r="Q2424" s="119">
        <f t="shared" si="37"/>
        <v>0</v>
      </c>
      <c r="R2424" s="122" t="s">
        <v>3335</v>
      </c>
      <c r="S2424" s="121" t="s">
        <v>4275</v>
      </c>
      <c r="T2424" s="120" t="s">
        <v>147</v>
      </c>
      <c r="U2424" s="120" t="s">
        <v>147</v>
      </c>
    </row>
    <row r="2425" spans="7:21" s="145" customFormat="1" hidden="1">
      <c r="G2425" s="152"/>
      <c r="N2425" s="114" t="s">
        <v>3231</v>
      </c>
      <c r="O2425" s="118">
        <v>0.6</v>
      </c>
      <c r="P2425" s="118">
        <v>4.9000000000000004</v>
      </c>
      <c r="Q2425" s="119">
        <f t="shared" si="37"/>
        <v>0</v>
      </c>
      <c r="R2425" s="120" t="s">
        <v>147</v>
      </c>
      <c r="S2425" s="121" t="s">
        <v>4455</v>
      </c>
      <c r="T2425" s="120" t="s">
        <v>147</v>
      </c>
      <c r="U2425" s="120" t="s">
        <v>147</v>
      </c>
    </row>
    <row r="2426" spans="7:21" s="145" customFormat="1" hidden="1">
      <c r="G2426" s="152"/>
      <c r="N2426" s="114" t="s">
        <v>3232</v>
      </c>
      <c r="O2426" s="118">
        <v>1.5</v>
      </c>
      <c r="P2426" s="118">
        <v>7.9</v>
      </c>
      <c r="Q2426" s="119">
        <f t="shared" si="37"/>
        <v>0</v>
      </c>
      <c r="R2426" s="122" t="s">
        <v>3233</v>
      </c>
      <c r="S2426" s="121" t="s">
        <v>4025</v>
      </c>
      <c r="T2426" s="120" t="s">
        <v>147</v>
      </c>
      <c r="U2426" s="120" t="s">
        <v>147</v>
      </c>
    </row>
    <row r="2427" spans="7:21" s="145" customFormat="1" hidden="1">
      <c r="G2427" s="152"/>
      <c r="N2427" s="114" t="s">
        <v>3238</v>
      </c>
      <c r="O2427" s="118">
        <v>3.1</v>
      </c>
      <c r="P2427" s="118">
        <v>13.8</v>
      </c>
      <c r="Q2427" s="119">
        <f t="shared" si="37"/>
        <v>0</v>
      </c>
      <c r="R2427" s="122" t="s">
        <v>543</v>
      </c>
      <c r="S2427" s="121" t="s">
        <v>4031</v>
      </c>
      <c r="T2427" s="120" t="s">
        <v>147</v>
      </c>
      <c r="U2427" s="120" t="s">
        <v>147</v>
      </c>
    </row>
    <row r="2428" spans="7:21" s="145" customFormat="1" hidden="1">
      <c r="G2428" s="152"/>
      <c r="N2428" s="114" t="s">
        <v>3239</v>
      </c>
      <c r="O2428" s="118">
        <v>20.9</v>
      </c>
      <c r="P2428" s="118">
        <v>0.5</v>
      </c>
      <c r="Q2428" s="119">
        <f t="shared" si="37"/>
        <v>0</v>
      </c>
      <c r="R2428" s="122" t="s">
        <v>2330</v>
      </c>
      <c r="S2428" s="121" t="s">
        <v>4059</v>
      </c>
      <c r="T2428" s="120" t="s">
        <v>147</v>
      </c>
      <c r="U2428" s="120" t="s">
        <v>147</v>
      </c>
    </row>
    <row r="2429" spans="7:21" s="145" customFormat="1" hidden="1">
      <c r="G2429" s="152"/>
      <c r="N2429" s="114" t="s">
        <v>3240</v>
      </c>
      <c r="O2429" s="118">
        <v>25.1</v>
      </c>
      <c r="P2429" s="118">
        <v>1.9</v>
      </c>
      <c r="Q2429" s="119">
        <f t="shared" si="37"/>
        <v>0</v>
      </c>
      <c r="R2429" s="122" t="s">
        <v>3126</v>
      </c>
      <c r="S2429" s="121" t="s">
        <v>4410</v>
      </c>
      <c r="T2429" s="120" t="s">
        <v>147</v>
      </c>
      <c r="U2429" s="120" t="s">
        <v>147</v>
      </c>
    </row>
    <row r="2430" spans="7:21" s="145" customFormat="1" hidden="1">
      <c r="G2430" s="152"/>
      <c r="N2430" s="114" t="s">
        <v>3127</v>
      </c>
      <c r="O2430" s="118">
        <v>9.9</v>
      </c>
      <c r="P2430" s="118">
        <v>2.4</v>
      </c>
      <c r="Q2430" s="119">
        <f t="shared" si="37"/>
        <v>0</v>
      </c>
      <c r="R2430" s="120" t="s">
        <v>147</v>
      </c>
      <c r="S2430" s="121" t="s">
        <v>3960</v>
      </c>
      <c r="T2430" s="120" t="s">
        <v>147</v>
      </c>
      <c r="U2430" s="120" t="s">
        <v>147</v>
      </c>
    </row>
    <row r="2431" spans="7:21" s="145" customFormat="1" hidden="1">
      <c r="G2431" s="152"/>
      <c r="N2431" s="114" t="s">
        <v>3128</v>
      </c>
      <c r="O2431" s="118">
        <v>11.8</v>
      </c>
      <c r="P2431" s="118">
        <v>18</v>
      </c>
      <c r="Q2431" s="119">
        <f t="shared" si="37"/>
        <v>0</v>
      </c>
      <c r="R2431" s="120" t="s">
        <v>147</v>
      </c>
      <c r="S2431" s="121" t="s">
        <v>4293</v>
      </c>
      <c r="T2431" s="120" t="s">
        <v>147</v>
      </c>
      <c r="U2431" s="120" t="s">
        <v>147</v>
      </c>
    </row>
    <row r="2432" spans="7:21" s="145" customFormat="1" hidden="1">
      <c r="G2432" s="152"/>
      <c r="N2432" s="114" t="s">
        <v>3355</v>
      </c>
      <c r="O2432" s="118">
        <v>25.2</v>
      </c>
      <c r="P2432" s="118">
        <v>0</v>
      </c>
      <c r="Q2432" s="119">
        <f t="shared" si="37"/>
        <v>0</v>
      </c>
      <c r="R2432" s="122" t="s">
        <v>884</v>
      </c>
      <c r="S2432" s="121" t="s">
        <v>4045</v>
      </c>
      <c r="T2432" s="120" t="s">
        <v>147</v>
      </c>
      <c r="U2432" s="120" t="s">
        <v>147</v>
      </c>
    </row>
    <row r="2433" spans="7:21" s="145" customFormat="1" hidden="1">
      <c r="G2433" s="152"/>
      <c r="N2433" s="114" t="s">
        <v>3356</v>
      </c>
      <c r="O2433" s="118">
        <v>24.6</v>
      </c>
      <c r="P2433" s="118">
        <v>0</v>
      </c>
      <c r="Q2433" s="119">
        <f t="shared" si="37"/>
        <v>0</v>
      </c>
      <c r="R2433" s="122" t="s">
        <v>3357</v>
      </c>
      <c r="S2433" s="121" t="s">
        <v>3849</v>
      </c>
      <c r="T2433" s="120" t="s">
        <v>147</v>
      </c>
      <c r="U2433" s="120" t="s">
        <v>147</v>
      </c>
    </row>
    <row r="2434" spans="7:21" s="145" customFormat="1" hidden="1">
      <c r="G2434" s="152"/>
      <c r="N2434" s="114" t="s">
        <v>3249</v>
      </c>
      <c r="O2434" s="118">
        <v>21.4</v>
      </c>
      <c r="P2434" s="118">
        <v>0</v>
      </c>
      <c r="Q2434" s="119">
        <f t="shared" si="37"/>
        <v>0</v>
      </c>
      <c r="R2434" s="122" t="s">
        <v>3245</v>
      </c>
      <c r="S2434" s="121" t="s">
        <v>3730</v>
      </c>
      <c r="T2434" s="120" t="s">
        <v>147</v>
      </c>
      <c r="U2434" s="120" t="s">
        <v>147</v>
      </c>
    </row>
    <row r="2435" spans="7:21" s="145" customFormat="1" hidden="1">
      <c r="G2435" s="152"/>
      <c r="N2435" s="114" t="s">
        <v>3246</v>
      </c>
      <c r="O2435" s="118">
        <v>20.399999999999999</v>
      </c>
      <c r="P2435" s="118">
        <v>0</v>
      </c>
      <c r="Q2435" s="119">
        <f t="shared" si="37"/>
        <v>0</v>
      </c>
      <c r="R2435" s="122" t="s">
        <v>3470</v>
      </c>
      <c r="S2435" s="121" t="s">
        <v>4136</v>
      </c>
      <c r="T2435" s="120" t="s">
        <v>147</v>
      </c>
      <c r="U2435" s="120" t="s">
        <v>147</v>
      </c>
    </row>
    <row r="2436" spans="7:21" s="145" customFormat="1" hidden="1">
      <c r="G2436" s="152"/>
      <c r="N2436" s="114" t="s">
        <v>3358</v>
      </c>
      <c r="O2436" s="118">
        <v>23.6</v>
      </c>
      <c r="P2436" s="118">
        <v>0</v>
      </c>
      <c r="Q2436" s="119">
        <f t="shared" ref="Q2436:Q2499" si="38">SUM(T2436:U2436)</f>
        <v>0</v>
      </c>
      <c r="R2436" s="122" t="s">
        <v>371</v>
      </c>
      <c r="S2436" s="121" t="s">
        <v>3991</v>
      </c>
      <c r="T2436" s="120" t="s">
        <v>147</v>
      </c>
      <c r="U2436" s="120" t="s">
        <v>147</v>
      </c>
    </row>
    <row r="2437" spans="7:21" s="145" customFormat="1" hidden="1">
      <c r="G2437" s="152"/>
      <c r="N2437" s="114" t="s">
        <v>3359</v>
      </c>
      <c r="O2437" s="118">
        <v>20.5</v>
      </c>
      <c r="P2437" s="118">
        <v>0</v>
      </c>
      <c r="Q2437" s="119">
        <f t="shared" si="38"/>
        <v>0</v>
      </c>
      <c r="R2437" s="122" t="s">
        <v>597</v>
      </c>
      <c r="S2437" s="121" t="s">
        <v>3940</v>
      </c>
      <c r="T2437" s="120" t="s">
        <v>147</v>
      </c>
      <c r="U2437" s="120" t="s">
        <v>147</v>
      </c>
    </row>
    <row r="2438" spans="7:21" s="145" customFormat="1" hidden="1">
      <c r="G2438" s="152"/>
      <c r="N2438" s="114" t="s">
        <v>3360</v>
      </c>
      <c r="O2438" s="118">
        <v>23.6</v>
      </c>
      <c r="P2438" s="118">
        <v>0</v>
      </c>
      <c r="Q2438" s="119">
        <f t="shared" si="38"/>
        <v>0</v>
      </c>
      <c r="R2438" s="122" t="s">
        <v>3361</v>
      </c>
      <c r="S2438" s="121" t="s">
        <v>4032</v>
      </c>
      <c r="T2438" s="120" t="s">
        <v>147</v>
      </c>
      <c r="U2438" s="120" t="s">
        <v>147</v>
      </c>
    </row>
    <row r="2439" spans="7:21" s="145" customFormat="1" hidden="1">
      <c r="G2439" s="152"/>
      <c r="N2439" s="114" t="s">
        <v>3362</v>
      </c>
      <c r="O2439" s="118">
        <v>23.5</v>
      </c>
      <c r="P2439" s="118">
        <v>0</v>
      </c>
      <c r="Q2439" s="119">
        <f t="shared" si="38"/>
        <v>0</v>
      </c>
      <c r="R2439" s="122" t="s">
        <v>852</v>
      </c>
      <c r="S2439" s="121" t="s">
        <v>3919</v>
      </c>
      <c r="T2439" s="120" t="s">
        <v>147</v>
      </c>
      <c r="U2439" s="120" t="s">
        <v>147</v>
      </c>
    </row>
    <row r="2440" spans="7:21" s="145" customFormat="1" hidden="1">
      <c r="G2440" s="152"/>
      <c r="N2440" s="114" t="s">
        <v>3363</v>
      </c>
      <c r="O2440" s="118">
        <v>23.2</v>
      </c>
      <c r="P2440" s="118">
        <v>0</v>
      </c>
      <c r="Q2440" s="119">
        <f t="shared" si="38"/>
        <v>0</v>
      </c>
      <c r="R2440" s="122" t="s">
        <v>1485</v>
      </c>
      <c r="S2440" s="121" t="s">
        <v>4230</v>
      </c>
      <c r="T2440" s="120" t="s">
        <v>147</v>
      </c>
      <c r="U2440" s="120" t="s">
        <v>147</v>
      </c>
    </row>
    <row r="2441" spans="7:21" s="145" customFormat="1" hidden="1">
      <c r="G2441" s="152"/>
      <c r="N2441" s="114" t="s">
        <v>3480</v>
      </c>
      <c r="O2441" s="118">
        <v>22.8</v>
      </c>
      <c r="P2441" s="118">
        <v>0.5</v>
      </c>
      <c r="Q2441" s="119">
        <f t="shared" si="38"/>
        <v>0</v>
      </c>
      <c r="R2441" s="122" t="s">
        <v>3100</v>
      </c>
      <c r="S2441" s="121" t="s">
        <v>4121</v>
      </c>
      <c r="T2441" s="120" t="s">
        <v>147</v>
      </c>
      <c r="U2441" s="120" t="s">
        <v>147</v>
      </c>
    </row>
    <row r="2442" spans="7:21" s="145" customFormat="1" hidden="1">
      <c r="G2442" s="152"/>
      <c r="N2442" s="114" t="s">
        <v>3481</v>
      </c>
      <c r="O2442" s="118">
        <v>25.4</v>
      </c>
      <c r="P2442" s="118">
        <v>1.3</v>
      </c>
      <c r="Q2442" s="119">
        <f t="shared" si="38"/>
        <v>0</v>
      </c>
      <c r="R2442" s="122" t="s">
        <v>2992</v>
      </c>
      <c r="S2442" s="121" t="s">
        <v>4229</v>
      </c>
      <c r="T2442" s="120" t="s">
        <v>147</v>
      </c>
      <c r="U2442" s="120" t="s">
        <v>147</v>
      </c>
    </row>
    <row r="2443" spans="7:21" s="145" customFormat="1" hidden="1">
      <c r="G2443" s="152"/>
      <c r="N2443" s="114" t="s">
        <v>3482</v>
      </c>
      <c r="O2443" s="118">
        <v>26.5</v>
      </c>
      <c r="P2443" s="118">
        <v>0</v>
      </c>
      <c r="Q2443" s="119">
        <f t="shared" si="38"/>
        <v>0</v>
      </c>
      <c r="R2443" s="122" t="s">
        <v>2339</v>
      </c>
      <c r="S2443" s="121" t="s">
        <v>4402</v>
      </c>
      <c r="T2443" s="120" t="s">
        <v>147</v>
      </c>
      <c r="U2443" s="120" t="s">
        <v>147</v>
      </c>
    </row>
    <row r="2444" spans="7:21" s="145" customFormat="1" hidden="1">
      <c r="G2444" s="152"/>
      <c r="N2444" s="114" t="s">
        <v>3483</v>
      </c>
      <c r="O2444" s="118">
        <v>22.1</v>
      </c>
      <c r="P2444" s="118">
        <v>0</v>
      </c>
      <c r="Q2444" s="119">
        <f t="shared" si="38"/>
        <v>0</v>
      </c>
      <c r="R2444" s="122" t="s">
        <v>1241</v>
      </c>
      <c r="S2444" s="121" t="s">
        <v>3911</v>
      </c>
      <c r="T2444" s="120" t="s">
        <v>147</v>
      </c>
      <c r="U2444" s="120" t="s">
        <v>147</v>
      </c>
    </row>
    <row r="2445" spans="7:21" s="145" customFormat="1" hidden="1">
      <c r="G2445" s="152"/>
      <c r="N2445" s="114" t="s">
        <v>3484</v>
      </c>
      <c r="O2445" s="118">
        <v>25.9</v>
      </c>
      <c r="P2445" s="118">
        <v>0</v>
      </c>
      <c r="Q2445" s="119">
        <f t="shared" si="38"/>
        <v>0</v>
      </c>
      <c r="R2445" s="122" t="s">
        <v>1721</v>
      </c>
      <c r="S2445" s="121" t="s">
        <v>4033</v>
      </c>
      <c r="T2445" s="120" t="s">
        <v>147</v>
      </c>
      <c r="U2445" s="120" t="s">
        <v>147</v>
      </c>
    </row>
    <row r="2446" spans="7:21" s="145" customFormat="1" hidden="1">
      <c r="G2446" s="152"/>
      <c r="N2446" s="114" t="s">
        <v>3485</v>
      </c>
      <c r="O2446" s="118">
        <v>25.3</v>
      </c>
      <c r="P2446" s="118">
        <v>0</v>
      </c>
      <c r="Q2446" s="119">
        <f t="shared" si="38"/>
        <v>0</v>
      </c>
      <c r="R2446" s="122" t="s">
        <v>3148</v>
      </c>
      <c r="S2446" s="121" t="s">
        <v>4099</v>
      </c>
      <c r="T2446" s="120" t="s">
        <v>147</v>
      </c>
      <c r="U2446" s="120" t="s">
        <v>147</v>
      </c>
    </row>
    <row r="2447" spans="7:21" s="145" customFormat="1" hidden="1">
      <c r="G2447" s="152"/>
      <c r="N2447" s="114" t="s">
        <v>3486</v>
      </c>
      <c r="O2447" s="118">
        <v>1.1000000000000001</v>
      </c>
      <c r="P2447" s="118">
        <v>8.6</v>
      </c>
      <c r="Q2447" s="119">
        <f t="shared" si="38"/>
        <v>0</v>
      </c>
      <c r="R2447" s="120" t="s">
        <v>147</v>
      </c>
      <c r="S2447" s="121" t="s">
        <v>4041</v>
      </c>
      <c r="T2447" s="120" t="s">
        <v>147</v>
      </c>
      <c r="U2447" s="120" t="s">
        <v>147</v>
      </c>
    </row>
    <row r="2448" spans="7:21" s="145" customFormat="1" hidden="1">
      <c r="G2448" s="152"/>
      <c r="N2448" s="114" t="s">
        <v>3487</v>
      </c>
      <c r="O2448" s="118">
        <v>1.3</v>
      </c>
      <c r="P2448" s="118">
        <v>10.199999999999999</v>
      </c>
      <c r="Q2448" s="119">
        <f t="shared" si="38"/>
        <v>0</v>
      </c>
      <c r="R2448" s="120" t="s">
        <v>147</v>
      </c>
      <c r="S2448" s="121" t="s">
        <v>4554</v>
      </c>
      <c r="T2448" s="120" t="s">
        <v>147</v>
      </c>
      <c r="U2448" s="120" t="s">
        <v>147</v>
      </c>
    </row>
    <row r="2449" spans="7:21" s="145" customFormat="1" hidden="1">
      <c r="G2449" s="152"/>
      <c r="N2449" s="114" t="s">
        <v>3368</v>
      </c>
      <c r="O2449" s="118">
        <v>0</v>
      </c>
      <c r="P2449" s="118">
        <v>0</v>
      </c>
      <c r="Q2449" s="119">
        <f t="shared" si="38"/>
        <v>0</v>
      </c>
      <c r="R2449" s="122" t="s">
        <v>418</v>
      </c>
      <c r="S2449" s="121" t="s">
        <v>4212</v>
      </c>
      <c r="T2449" s="120" t="s">
        <v>147</v>
      </c>
      <c r="U2449" s="120" t="s">
        <v>147</v>
      </c>
    </row>
    <row r="2450" spans="7:21" s="145" customFormat="1" hidden="1">
      <c r="G2450" s="152"/>
      <c r="N2450" s="114" t="s">
        <v>3369</v>
      </c>
      <c r="O2450" s="118">
        <v>33.9</v>
      </c>
      <c r="P2450" s="118">
        <v>0</v>
      </c>
      <c r="Q2450" s="119">
        <f t="shared" si="38"/>
        <v>0</v>
      </c>
      <c r="R2450" s="120" t="s">
        <v>147</v>
      </c>
      <c r="S2450" s="121" t="s">
        <v>4125</v>
      </c>
      <c r="T2450" s="120" t="s">
        <v>147</v>
      </c>
      <c r="U2450" s="120" t="s">
        <v>147</v>
      </c>
    </row>
    <row r="2451" spans="7:21" s="145" customFormat="1" hidden="1">
      <c r="G2451" s="152"/>
      <c r="N2451" s="114" t="s">
        <v>3370</v>
      </c>
      <c r="O2451" s="118">
        <v>3.1</v>
      </c>
      <c r="P2451" s="118">
        <v>7.7</v>
      </c>
      <c r="Q2451" s="119">
        <f t="shared" si="38"/>
        <v>0</v>
      </c>
      <c r="R2451" s="122" t="s">
        <v>2803</v>
      </c>
      <c r="S2451" s="121" t="s">
        <v>4375</v>
      </c>
      <c r="T2451" s="120" t="s">
        <v>147</v>
      </c>
      <c r="U2451" s="120" t="s">
        <v>147</v>
      </c>
    </row>
    <row r="2452" spans="7:21" s="145" customFormat="1" hidden="1">
      <c r="G2452" s="152"/>
      <c r="N2452" s="114" t="s">
        <v>3491</v>
      </c>
      <c r="O2452" s="118">
        <v>11.1</v>
      </c>
      <c r="P2452" s="118">
        <v>23.1</v>
      </c>
      <c r="Q2452" s="119">
        <f t="shared" si="38"/>
        <v>0</v>
      </c>
      <c r="R2452" s="122" t="s">
        <v>2227</v>
      </c>
      <c r="S2452" s="121" t="s">
        <v>4293</v>
      </c>
      <c r="T2452" s="120" t="s">
        <v>147</v>
      </c>
      <c r="U2452" s="120" t="s">
        <v>147</v>
      </c>
    </row>
    <row r="2453" spans="7:21" s="145" customFormat="1" hidden="1">
      <c r="G2453" s="152"/>
      <c r="N2453" s="114" t="s">
        <v>3374</v>
      </c>
      <c r="O2453" s="118">
        <v>8.1</v>
      </c>
      <c r="P2453" s="118">
        <v>16.899999999999999</v>
      </c>
      <c r="Q2453" s="119">
        <f t="shared" si="38"/>
        <v>0</v>
      </c>
      <c r="R2453" s="122" t="s">
        <v>3375</v>
      </c>
      <c r="S2453" s="121" t="s">
        <v>4341</v>
      </c>
      <c r="T2453" s="120" t="s">
        <v>147</v>
      </c>
      <c r="U2453" s="120" t="s">
        <v>147</v>
      </c>
    </row>
    <row r="2454" spans="7:21" s="145" customFormat="1" hidden="1">
      <c r="G2454" s="152"/>
      <c r="N2454" s="114" t="s">
        <v>3267</v>
      </c>
      <c r="O2454" s="118">
        <v>5.0999999999999996</v>
      </c>
      <c r="P2454" s="118">
        <v>30</v>
      </c>
      <c r="Q2454" s="119">
        <f t="shared" si="38"/>
        <v>0</v>
      </c>
      <c r="R2454" s="122" t="s">
        <v>2399</v>
      </c>
      <c r="S2454" s="121" t="s">
        <v>4136</v>
      </c>
      <c r="T2454" s="120" t="s">
        <v>147</v>
      </c>
      <c r="U2454" s="120" t="s">
        <v>147</v>
      </c>
    </row>
    <row r="2455" spans="7:21" s="145" customFormat="1" hidden="1">
      <c r="G2455" s="152"/>
      <c r="N2455" s="114" t="s">
        <v>3268</v>
      </c>
      <c r="O2455" s="118">
        <v>8.1999999999999993</v>
      </c>
      <c r="P2455" s="118">
        <v>24.1</v>
      </c>
      <c r="Q2455" s="119">
        <f t="shared" si="38"/>
        <v>0</v>
      </c>
      <c r="R2455" s="122" t="s">
        <v>1377</v>
      </c>
      <c r="S2455" s="121" t="s">
        <v>3827</v>
      </c>
      <c r="T2455" s="120" t="s">
        <v>147</v>
      </c>
      <c r="U2455" s="120" t="s">
        <v>147</v>
      </c>
    </row>
    <row r="2456" spans="7:21" s="145" customFormat="1" hidden="1">
      <c r="G2456" s="152"/>
      <c r="N2456" s="114" t="s">
        <v>3269</v>
      </c>
      <c r="O2456" s="118">
        <v>12</v>
      </c>
      <c r="P2456" s="118">
        <v>27.7</v>
      </c>
      <c r="Q2456" s="119">
        <f t="shared" si="38"/>
        <v>0</v>
      </c>
      <c r="R2456" s="122" t="s">
        <v>3155</v>
      </c>
      <c r="S2456" s="121" t="s">
        <v>4403</v>
      </c>
      <c r="T2456" s="120" t="s">
        <v>147</v>
      </c>
      <c r="U2456" s="120" t="s">
        <v>147</v>
      </c>
    </row>
    <row r="2457" spans="7:21" s="145" customFormat="1" hidden="1">
      <c r="G2457" s="152"/>
      <c r="N2457" s="114" t="s">
        <v>3156</v>
      </c>
      <c r="O2457" s="118">
        <v>10.7</v>
      </c>
      <c r="P2457" s="118">
        <v>22.5</v>
      </c>
      <c r="Q2457" s="119">
        <f t="shared" si="38"/>
        <v>0</v>
      </c>
      <c r="R2457" s="122" t="s">
        <v>1756</v>
      </c>
      <c r="S2457" s="121" t="s">
        <v>3942</v>
      </c>
      <c r="T2457" s="120" t="s">
        <v>147</v>
      </c>
      <c r="U2457" s="120" t="s">
        <v>147</v>
      </c>
    </row>
    <row r="2458" spans="7:21" s="145" customFormat="1" hidden="1">
      <c r="G2458" s="152"/>
      <c r="N2458" s="114" t="s">
        <v>3157</v>
      </c>
      <c r="O2458" s="118">
        <v>8.8000000000000007</v>
      </c>
      <c r="P2458" s="118">
        <v>28.5</v>
      </c>
      <c r="Q2458" s="119">
        <f t="shared" si="38"/>
        <v>0</v>
      </c>
      <c r="R2458" s="122" t="s">
        <v>1754</v>
      </c>
      <c r="S2458" s="121" t="s">
        <v>4129</v>
      </c>
      <c r="T2458" s="120" t="s">
        <v>147</v>
      </c>
      <c r="U2458" s="120" t="s">
        <v>147</v>
      </c>
    </row>
    <row r="2459" spans="7:21" s="145" customFormat="1" hidden="1">
      <c r="G2459" s="152"/>
      <c r="N2459" s="114" t="s">
        <v>3158</v>
      </c>
      <c r="O2459" s="118">
        <v>8.1999999999999993</v>
      </c>
      <c r="P2459" s="118">
        <v>25</v>
      </c>
      <c r="Q2459" s="119">
        <f t="shared" si="38"/>
        <v>0</v>
      </c>
      <c r="R2459" s="122" t="s">
        <v>3159</v>
      </c>
      <c r="S2459" s="121" t="s">
        <v>4260</v>
      </c>
      <c r="T2459" s="120" t="s">
        <v>147</v>
      </c>
      <c r="U2459" s="120" t="s">
        <v>147</v>
      </c>
    </row>
    <row r="2460" spans="7:21" s="145" customFormat="1" hidden="1">
      <c r="G2460" s="152"/>
      <c r="N2460" s="114" t="s">
        <v>3276</v>
      </c>
      <c r="O2460" s="118">
        <v>12.5</v>
      </c>
      <c r="P2460" s="118">
        <v>25.3</v>
      </c>
      <c r="Q2460" s="119">
        <f t="shared" si="38"/>
        <v>0</v>
      </c>
      <c r="R2460" s="122" t="s">
        <v>3277</v>
      </c>
      <c r="S2460" s="121" t="s">
        <v>4200</v>
      </c>
      <c r="T2460" s="120" t="s">
        <v>147</v>
      </c>
      <c r="U2460" s="120" t="s">
        <v>147</v>
      </c>
    </row>
    <row r="2461" spans="7:21" s="145" customFormat="1" hidden="1">
      <c r="G2461" s="152"/>
      <c r="N2461" s="114" t="s">
        <v>3043</v>
      </c>
      <c r="O2461" s="118">
        <v>0.6</v>
      </c>
      <c r="P2461" s="118">
        <v>15.5</v>
      </c>
      <c r="Q2461" s="119">
        <f t="shared" si="38"/>
        <v>0</v>
      </c>
      <c r="R2461" s="120" t="s">
        <v>147</v>
      </c>
      <c r="S2461" s="121" t="s">
        <v>4550</v>
      </c>
      <c r="T2461" s="120" t="s">
        <v>147</v>
      </c>
      <c r="U2461" s="120" t="s">
        <v>147</v>
      </c>
    </row>
    <row r="2462" spans="7:21" s="145" customFormat="1" hidden="1">
      <c r="G2462" s="152"/>
      <c r="N2462" s="114" t="s">
        <v>3044</v>
      </c>
      <c r="O2462" s="118">
        <v>22.1</v>
      </c>
      <c r="P2462" s="118">
        <v>0</v>
      </c>
      <c r="Q2462" s="119">
        <f t="shared" si="38"/>
        <v>0</v>
      </c>
      <c r="R2462" s="122" t="s">
        <v>1357</v>
      </c>
      <c r="S2462" s="121" t="s">
        <v>4467</v>
      </c>
      <c r="T2462" s="120" t="s">
        <v>147</v>
      </c>
      <c r="U2462" s="120" t="s">
        <v>147</v>
      </c>
    </row>
    <row r="2463" spans="7:21" s="145" customFormat="1" hidden="1">
      <c r="G2463" s="152"/>
      <c r="N2463" s="114" t="s">
        <v>3045</v>
      </c>
      <c r="O2463" s="118">
        <v>23.3</v>
      </c>
      <c r="P2463" s="118">
        <v>0</v>
      </c>
      <c r="Q2463" s="119">
        <f t="shared" si="38"/>
        <v>0</v>
      </c>
      <c r="R2463" s="122" t="s">
        <v>2183</v>
      </c>
      <c r="S2463" s="121" t="s">
        <v>3826</v>
      </c>
      <c r="T2463" s="120" t="s">
        <v>147</v>
      </c>
      <c r="U2463" s="120" t="s">
        <v>147</v>
      </c>
    </row>
    <row r="2464" spans="7:21" s="145" customFormat="1" hidden="1">
      <c r="G2464" s="152"/>
      <c r="N2464" s="114" t="s">
        <v>3388</v>
      </c>
      <c r="O2464" s="118">
        <v>23.3</v>
      </c>
      <c r="P2464" s="118">
        <v>0</v>
      </c>
      <c r="Q2464" s="119">
        <f t="shared" si="38"/>
        <v>0</v>
      </c>
      <c r="R2464" s="122" t="s">
        <v>1381</v>
      </c>
      <c r="S2464" s="121" t="s">
        <v>3826</v>
      </c>
      <c r="T2464" s="120" t="s">
        <v>147</v>
      </c>
      <c r="U2464" s="120" t="s">
        <v>147</v>
      </c>
    </row>
    <row r="2465" spans="7:21" s="145" customFormat="1" hidden="1">
      <c r="G2465" s="152"/>
      <c r="N2465" s="114" t="s">
        <v>3513</v>
      </c>
      <c r="O2465" s="118">
        <v>18.5</v>
      </c>
      <c r="P2465" s="118">
        <v>0.9</v>
      </c>
      <c r="Q2465" s="119">
        <f t="shared" si="38"/>
        <v>0</v>
      </c>
      <c r="R2465" s="122" t="s">
        <v>2050</v>
      </c>
      <c r="S2465" s="121" t="s">
        <v>4128</v>
      </c>
      <c r="T2465" s="120" t="s">
        <v>147</v>
      </c>
      <c r="U2465" s="120" t="s">
        <v>147</v>
      </c>
    </row>
    <row r="2466" spans="7:21" s="145" customFormat="1" hidden="1">
      <c r="G2466" s="152"/>
      <c r="N2466" s="114" t="s">
        <v>3514</v>
      </c>
      <c r="O2466" s="118">
        <v>25.4</v>
      </c>
      <c r="P2466" s="118">
        <v>0</v>
      </c>
      <c r="Q2466" s="119">
        <f t="shared" si="38"/>
        <v>0</v>
      </c>
      <c r="R2466" s="122" t="s">
        <v>3515</v>
      </c>
      <c r="S2466" s="121" t="s">
        <v>3942</v>
      </c>
      <c r="T2466" s="120" t="s">
        <v>147</v>
      </c>
      <c r="U2466" s="120" t="s">
        <v>147</v>
      </c>
    </row>
    <row r="2467" spans="7:21" s="145" customFormat="1" hidden="1">
      <c r="G2467" s="152"/>
      <c r="N2467" s="114" t="s">
        <v>3389</v>
      </c>
      <c r="O2467" s="118">
        <v>16</v>
      </c>
      <c r="P2467" s="118">
        <v>0</v>
      </c>
      <c r="Q2467" s="119">
        <f t="shared" si="38"/>
        <v>0</v>
      </c>
      <c r="R2467" s="122" t="s">
        <v>3390</v>
      </c>
      <c r="S2467" s="121" t="s">
        <v>3961</v>
      </c>
      <c r="T2467" s="120" t="s">
        <v>147</v>
      </c>
      <c r="U2467" s="120" t="s">
        <v>147</v>
      </c>
    </row>
    <row r="2468" spans="7:21" s="145" customFormat="1" hidden="1">
      <c r="G2468" s="152"/>
      <c r="N2468" s="114" t="s">
        <v>3391</v>
      </c>
      <c r="O2468" s="118">
        <v>19.8</v>
      </c>
      <c r="P2468" s="118">
        <v>0</v>
      </c>
      <c r="Q2468" s="119">
        <f t="shared" si="38"/>
        <v>0</v>
      </c>
      <c r="R2468" s="122" t="s">
        <v>335</v>
      </c>
      <c r="S2468" s="121" t="s">
        <v>3785</v>
      </c>
      <c r="T2468" s="120" t="s">
        <v>147</v>
      </c>
      <c r="U2468" s="120" t="s">
        <v>30</v>
      </c>
    </row>
    <row r="2469" spans="7:21" s="145" customFormat="1" hidden="1">
      <c r="G2469" s="152"/>
      <c r="N2469" s="114" t="s">
        <v>3392</v>
      </c>
      <c r="O2469" s="118">
        <v>19.3</v>
      </c>
      <c r="P2469" s="118">
        <v>40.9</v>
      </c>
      <c r="Q2469" s="119">
        <f t="shared" si="38"/>
        <v>0</v>
      </c>
      <c r="R2469" s="122" t="s">
        <v>3393</v>
      </c>
      <c r="S2469" s="121" t="s">
        <v>4511</v>
      </c>
      <c r="T2469" s="120" t="s">
        <v>147</v>
      </c>
      <c r="U2469" s="120" t="s">
        <v>147</v>
      </c>
    </row>
    <row r="2470" spans="7:21" s="145" customFormat="1" hidden="1">
      <c r="G2470" s="152"/>
      <c r="N2470" s="114" t="s">
        <v>3283</v>
      </c>
      <c r="O2470" s="118">
        <v>0.5</v>
      </c>
      <c r="P2470" s="118">
        <v>22.1</v>
      </c>
      <c r="Q2470" s="119">
        <f t="shared" si="38"/>
        <v>0</v>
      </c>
      <c r="R2470" s="120" t="s">
        <v>30</v>
      </c>
      <c r="S2470" s="121" t="s">
        <v>4461</v>
      </c>
      <c r="T2470" s="120" t="s">
        <v>147</v>
      </c>
      <c r="U2470" s="120" t="s">
        <v>147</v>
      </c>
    </row>
    <row r="2471" spans="7:21" s="145" customFormat="1" hidden="1">
      <c r="G2471" s="152"/>
      <c r="N2471" s="114" t="s">
        <v>3284</v>
      </c>
      <c r="O2471" s="118">
        <v>1.4</v>
      </c>
      <c r="P2471" s="118">
        <v>19.899999999999999</v>
      </c>
      <c r="Q2471" s="119">
        <f t="shared" si="38"/>
        <v>0</v>
      </c>
      <c r="R2471" s="122" t="s">
        <v>56</v>
      </c>
      <c r="S2471" s="121" t="s">
        <v>4560</v>
      </c>
      <c r="T2471" s="120" t="s">
        <v>147</v>
      </c>
      <c r="U2471" s="120" t="s">
        <v>147</v>
      </c>
    </row>
    <row r="2472" spans="7:21" s="145" customFormat="1" hidden="1">
      <c r="G2472" s="152"/>
      <c r="N2472" s="114" t="s">
        <v>3175</v>
      </c>
      <c r="O2472" s="118">
        <v>1.2</v>
      </c>
      <c r="P2472" s="118">
        <v>6.6</v>
      </c>
      <c r="Q2472" s="119">
        <f t="shared" si="38"/>
        <v>0</v>
      </c>
      <c r="R2472" s="122" t="s">
        <v>3176</v>
      </c>
      <c r="S2472" s="121" t="s">
        <v>4147</v>
      </c>
      <c r="T2472" s="120" t="s">
        <v>147</v>
      </c>
      <c r="U2472" s="120" t="s">
        <v>147</v>
      </c>
    </row>
    <row r="2473" spans="7:21" s="145" customFormat="1" hidden="1">
      <c r="G2473" s="152"/>
      <c r="N2473" s="114" t="s">
        <v>3287</v>
      </c>
      <c r="O2473" s="118">
        <v>1</v>
      </c>
      <c r="P2473" s="118">
        <v>6.5</v>
      </c>
      <c r="Q2473" s="119">
        <f t="shared" si="38"/>
        <v>0</v>
      </c>
      <c r="R2473" s="122" t="s">
        <v>3288</v>
      </c>
      <c r="S2473" s="121" t="s">
        <v>4219</v>
      </c>
      <c r="T2473" s="120" t="s">
        <v>147</v>
      </c>
      <c r="U2473" s="120" t="s">
        <v>147</v>
      </c>
    </row>
    <row r="2474" spans="7:21" s="145" customFormat="1" hidden="1">
      <c r="G2474" s="152"/>
      <c r="N2474" s="114" t="s">
        <v>3289</v>
      </c>
      <c r="O2474" s="118">
        <v>1.1000000000000001</v>
      </c>
      <c r="P2474" s="118">
        <v>9.8000000000000007</v>
      </c>
      <c r="Q2474" s="119">
        <f t="shared" si="38"/>
        <v>0</v>
      </c>
      <c r="R2474" s="122" t="s">
        <v>566</v>
      </c>
      <c r="S2474" s="121" t="s">
        <v>4560</v>
      </c>
      <c r="T2474" s="120" t="s">
        <v>147</v>
      </c>
      <c r="U2474" s="120" t="s">
        <v>147</v>
      </c>
    </row>
    <row r="2475" spans="7:21" s="145" customFormat="1" hidden="1">
      <c r="G2475" s="152"/>
      <c r="N2475" s="114" t="s">
        <v>3180</v>
      </c>
      <c r="O2475" s="118">
        <v>1.7</v>
      </c>
      <c r="P2475" s="118">
        <v>6.1</v>
      </c>
      <c r="Q2475" s="119">
        <f t="shared" si="38"/>
        <v>0</v>
      </c>
      <c r="R2475" s="122" t="s">
        <v>1146</v>
      </c>
      <c r="S2475" s="121" t="s">
        <v>3945</v>
      </c>
      <c r="T2475" s="120" t="s">
        <v>147</v>
      </c>
      <c r="U2475" s="120" t="s">
        <v>147</v>
      </c>
    </row>
    <row r="2476" spans="7:21" s="145" customFormat="1" hidden="1">
      <c r="G2476" s="152"/>
      <c r="N2476" s="114" t="s">
        <v>3181</v>
      </c>
      <c r="O2476" s="118">
        <v>9.6999999999999993</v>
      </c>
      <c r="P2476" s="118">
        <v>68.2</v>
      </c>
      <c r="Q2476" s="119">
        <f t="shared" si="38"/>
        <v>0</v>
      </c>
      <c r="R2476" s="120" t="s">
        <v>147</v>
      </c>
      <c r="S2476" s="121" t="s">
        <v>4483</v>
      </c>
      <c r="T2476" s="120" t="s">
        <v>147</v>
      </c>
      <c r="U2476" s="120" t="s">
        <v>147</v>
      </c>
    </row>
    <row r="2477" spans="7:21" s="145" customFormat="1" hidden="1">
      <c r="G2477" s="152"/>
      <c r="N2477" s="114" t="s">
        <v>3182</v>
      </c>
      <c r="O2477" s="118">
        <v>1.1000000000000001</v>
      </c>
      <c r="P2477" s="118">
        <v>7.3</v>
      </c>
      <c r="Q2477" s="119">
        <f t="shared" si="38"/>
        <v>0</v>
      </c>
      <c r="R2477" s="120" t="s">
        <v>147</v>
      </c>
      <c r="S2477" s="121" t="s">
        <v>4289</v>
      </c>
      <c r="T2477" s="120" t="s">
        <v>147</v>
      </c>
      <c r="U2477" s="120" t="s">
        <v>147</v>
      </c>
    </row>
    <row r="2478" spans="7:21" s="145" customFormat="1" hidden="1">
      <c r="G2478" s="152"/>
      <c r="N2478" s="114" t="s">
        <v>3410</v>
      </c>
      <c r="O2478" s="118">
        <v>0.5</v>
      </c>
      <c r="P2478" s="118">
        <v>7.1</v>
      </c>
      <c r="Q2478" s="119">
        <f t="shared" si="38"/>
        <v>0</v>
      </c>
      <c r="R2478" s="122" t="s">
        <v>548</v>
      </c>
      <c r="S2478" s="121" t="s">
        <v>4496</v>
      </c>
      <c r="T2478" s="120" t="s">
        <v>147</v>
      </c>
      <c r="U2478" s="120" t="s">
        <v>147</v>
      </c>
    </row>
    <row r="2479" spans="7:21" s="145" customFormat="1" hidden="1">
      <c r="G2479" s="152"/>
      <c r="N2479" s="114" t="s">
        <v>3296</v>
      </c>
      <c r="O2479" s="118">
        <v>1.7</v>
      </c>
      <c r="P2479" s="118">
        <v>10.9</v>
      </c>
      <c r="Q2479" s="119">
        <f t="shared" si="38"/>
        <v>0</v>
      </c>
      <c r="R2479" s="122" t="s">
        <v>3311</v>
      </c>
      <c r="S2479" s="121" t="s">
        <v>4027</v>
      </c>
      <c r="T2479" s="120" t="s">
        <v>147</v>
      </c>
      <c r="U2479" s="120" t="s">
        <v>147</v>
      </c>
    </row>
    <row r="2480" spans="7:21" s="145" customFormat="1" hidden="1">
      <c r="G2480" s="152"/>
      <c r="N2480" s="114" t="s">
        <v>3297</v>
      </c>
      <c r="O2480" s="118">
        <v>4.9000000000000004</v>
      </c>
      <c r="P2480" s="118">
        <v>3.8</v>
      </c>
      <c r="Q2480" s="119">
        <f t="shared" si="38"/>
        <v>0</v>
      </c>
      <c r="R2480" s="122" t="s">
        <v>3298</v>
      </c>
      <c r="S2480" s="121" t="s">
        <v>4537</v>
      </c>
      <c r="T2480" s="120" t="s">
        <v>147</v>
      </c>
      <c r="U2480" s="120" t="s">
        <v>147</v>
      </c>
    </row>
    <row r="2481" spans="7:21" s="145" customFormat="1" hidden="1">
      <c r="G2481" s="152"/>
      <c r="N2481" s="114" t="s">
        <v>3411</v>
      </c>
      <c r="O2481" s="118">
        <v>5.0999999999999996</v>
      </c>
      <c r="P2481" s="118">
        <v>5.8</v>
      </c>
      <c r="Q2481" s="119">
        <f t="shared" si="38"/>
        <v>0</v>
      </c>
      <c r="R2481" s="122" t="s">
        <v>3412</v>
      </c>
      <c r="S2481" s="121" t="s">
        <v>4148</v>
      </c>
      <c r="T2481" s="120" t="s">
        <v>147</v>
      </c>
      <c r="U2481" s="120" t="s">
        <v>147</v>
      </c>
    </row>
    <row r="2482" spans="7:21" s="145" customFormat="1" hidden="1">
      <c r="G2482" s="152"/>
      <c r="N2482" s="114" t="s">
        <v>3413</v>
      </c>
      <c r="O2482" s="118">
        <v>1.5</v>
      </c>
      <c r="P2482" s="118">
        <v>6.9</v>
      </c>
      <c r="Q2482" s="119">
        <f t="shared" si="38"/>
        <v>0</v>
      </c>
      <c r="R2482" s="122" t="s">
        <v>954</v>
      </c>
      <c r="S2482" s="121" t="s">
        <v>4333</v>
      </c>
      <c r="T2482" s="120" t="s">
        <v>147</v>
      </c>
      <c r="U2482" s="120" t="s">
        <v>147</v>
      </c>
    </row>
    <row r="2483" spans="7:21" s="145" customFormat="1" hidden="1">
      <c r="G2483" s="152"/>
      <c r="N2483" s="114" t="s">
        <v>3414</v>
      </c>
      <c r="O2483" s="118">
        <v>1.5</v>
      </c>
      <c r="P2483" s="118">
        <v>6.5</v>
      </c>
      <c r="Q2483" s="119">
        <f t="shared" si="38"/>
        <v>0</v>
      </c>
      <c r="R2483" s="122" t="s">
        <v>642</v>
      </c>
      <c r="S2483" s="121" t="s">
        <v>4415</v>
      </c>
      <c r="T2483" s="120" t="s">
        <v>147</v>
      </c>
      <c r="U2483" s="120" t="s">
        <v>147</v>
      </c>
    </row>
    <row r="2484" spans="7:21" s="145" customFormat="1" hidden="1">
      <c r="G2484" s="152"/>
      <c r="N2484" s="114" t="s">
        <v>3415</v>
      </c>
      <c r="O2484" s="118">
        <v>1.4</v>
      </c>
      <c r="P2484" s="118">
        <v>6.7</v>
      </c>
      <c r="Q2484" s="119">
        <f t="shared" si="38"/>
        <v>0</v>
      </c>
      <c r="R2484" s="122" t="s">
        <v>176</v>
      </c>
      <c r="S2484" s="121" t="s">
        <v>3952</v>
      </c>
      <c r="T2484" s="120" t="s">
        <v>147</v>
      </c>
      <c r="U2484" s="120" t="s">
        <v>147</v>
      </c>
    </row>
    <row r="2485" spans="7:21" s="145" customFormat="1" hidden="1">
      <c r="G2485" s="152"/>
      <c r="N2485" s="114" t="s">
        <v>3416</v>
      </c>
      <c r="O2485" s="118">
        <v>1.4</v>
      </c>
      <c r="P2485" s="118">
        <v>5.7</v>
      </c>
      <c r="Q2485" s="119">
        <f t="shared" si="38"/>
        <v>0</v>
      </c>
      <c r="R2485" s="122" t="s">
        <v>381</v>
      </c>
      <c r="S2485" s="121" t="s">
        <v>3954</v>
      </c>
      <c r="T2485" s="120" t="s">
        <v>147</v>
      </c>
      <c r="U2485" s="122" t="s">
        <v>436</v>
      </c>
    </row>
    <row r="2486" spans="7:21" s="145" customFormat="1" hidden="1">
      <c r="G2486" s="152"/>
      <c r="N2486" s="114" t="s">
        <v>3417</v>
      </c>
      <c r="O2486" s="118">
        <v>7.3</v>
      </c>
      <c r="P2486" s="118">
        <v>1</v>
      </c>
      <c r="Q2486" s="119">
        <f t="shared" si="38"/>
        <v>0</v>
      </c>
      <c r="R2486" s="122" t="s">
        <v>270</v>
      </c>
      <c r="S2486" s="121" t="s">
        <v>4148</v>
      </c>
      <c r="T2486" s="120" t="s">
        <v>147</v>
      </c>
      <c r="U2486" s="120" t="s">
        <v>147</v>
      </c>
    </row>
    <row r="2487" spans="7:21" s="145" customFormat="1" hidden="1">
      <c r="G2487" s="152"/>
      <c r="N2487" s="114" t="s">
        <v>3545</v>
      </c>
      <c r="O2487" s="118">
        <v>0.2</v>
      </c>
      <c r="P2487" s="118">
        <v>32.799999999999997</v>
      </c>
      <c r="Q2487" s="119">
        <f t="shared" si="38"/>
        <v>0</v>
      </c>
      <c r="R2487" s="120" t="s">
        <v>147</v>
      </c>
      <c r="S2487" s="121" t="s">
        <v>4076</v>
      </c>
      <c r="T2487" s="120" t="s">
        <v>147</v>
      </c>
      <c r="U2487" s="120" t="s">
        <v>147</v>
      </c>
    </row>
    <row r="2488" spans="7:21" s="145" customFormat="1" hidden="1">
      <c r="G2488" s="152"/>
      <c r="N2488" s="114" t="s">
        <v>3546</v>
      </c>
      <c r="O2488" s="118">
        <v>1.4</v>
      </c>
      <c r="P2488" s="118">
        <v>6</v>
      </c>
      <c r="Q2488" s="119">
        <f t="shared" si="38"/>
        <v>0</v>
      </c>
      <c r="R2488" s="122" t="s">
        <v>1619</v>
      </c>
      <c r="S2488" s="121" t="s">
        <v>3954</v>
      </c>
      <c r="T2488" s="120" t="s">
        <v>147</v>
      </c>
      <c r="U2488" s="120" t="s">
        <v>147</v>
      </c>
    </row>
    <row r="2489" spans="7:21" s="145" customFormat="1" hidden="1">
      <c r="G2489" s="152"/>
      <c r="N2489" s="114" t="s">
        <v>3547</v>
      </c>
      <c r="O2489" s="118">
        <v>1.5</v>
      </c>
      <c r="P2489" s="118">
        <v>6.5</v>
      </c>
      <c r="Q2489" s="119">
        <f t="shared" si="38"/>
        <v>0</v>
      </c>
      <c r="R2489" s="122" t="s">
        <v>618</v>
      </c>
      <c r="S2489" s="121" t="s">
        <v>4301</v>
      </c>
      <c r="T2489" s="120" t="s">
        <v>147</v>
      </c>
      <c r="U2489" s="120" t="s">
        <v>147</v>
      </c>
    </row>
    <row r="2490" spans="7:21" s="145" customFormat="1" hidden="1">
      <c r="G2490" s="152"/>
      <c r="N2490" s="114" t="s">
        <v>3548</v>
      </c>
      <c r="O2490" s="118">
        <v>0.9</v>
      </c>
      <c r="P2490" s="118">
        <v>8.1</v>
      </c>
      <c r="Q2490" s="119">
        <f t="shared" si="38"/>
        <v>0</v>
      </c>
      <c r="R2490" s="122" t="s">
        <v>710</v>
      </c>
      <c r="S2490" s="121" t="s">
        <v>4558</v>
      </c>
      <c r="T2490" s="120" t="s">
        <v>147</v>
      </c>
      <c r="U2490" s="120" t="s">
        <v>147</v>
      </c>
    </row>
    <row r="2491" spans="7:21" s="145" customFormat="1" hidden="1">
      <c r="G2491" s="152"/>
      <c r="N2491" s="114" t="s">
        <v>3549</v>
      </c>
      <c r="O2491" s="118">
        <v>1.6</v>
      </c>
      <c r="P2491" s="118">
        <v>5.7</v>
      </c>
      <c r="Q2491" s="119">
        <f t="shared" si="38"/>
        <v>0</v>
      </c>
      <c r="R2491" s="122" t="s">
        <v>3550</v>
      </c>
      <c r="S2491" s="121" t="s">
        <v>3910</v>
      </c>
      <c r="T2491" s="120" t="s">
        <v>147</v>
      </c>
      <c r="U2491" s="120" t="s">
        <v>147</v>
      </c>
    </row>
    <row r="2492" spans="7:21" s="145" customFormat="1" hidden="1">
      <c r="G2492" s="152"/>
      <c r="N2492" s="114" t="s">
        <v>3551</v>
      </c>
      <c r="O2492" s="118">
        <v>1.4</v>
      </c>
      <c r="P2492" s="118">
        <v>8.6999999999999993</v>
      </c>
      <c r="Q2492" s="119">
        <f t="shared" si="38"/>
        <v>0</v>
      </c>
      <c r="R2492" s="122" t="s">
        <v>234</v>
      </c>
      <c r="S2492" s="121" t="s">
        <v>4566</v>
      </c>
      <c r="T2492" s="120" t="s">
        <v>147</v>
      </c>
      <c r="U2492" s="120" t="s">
        <v>147</v>
      </c>
    </row>
    <row r="2493" spans="7:21" s="145" customFormat="1" hidden="1">
      <c r="G2493" s="152"/>
      <c r="N2493" s="114" t="s">
        <v>3552</v>
      </c>
      <c r="O2493" s="118">
        <v>1.1000000000000001</v>
      </c>
      <c r="P2493" s="118">
        <v>1.1000000000000001</v>
      </c>
      <c r="Q2493" s="119">
        <f t="shared" si="38"/>
        <v>0</v>
      </c>
      <c r="R2493" s="120" t="s">
        <v>30</v>
      </c>
      <c r="S2493" s="121" t="s">
        <v>4392</v>
      </c>
      <c r="T2493" s="120" t="s">
        <v>147</v>
      </c>
      <c r="U2493" s="120" t="s">
        <v>147</v>
      </c>
    </row>
    <row r="2494" spans="7:21" s="145" customFormat="1" hidden="1">
      <c r="G2494" s="152"/>
      <c r="N2494" s="114" t="s">
        <v>3421</v>
      </c>
      <c r="O2494" s="118">
        <v>8.4</v>
      </c>
      <c r="P2494" s="118">
        <v>27</v>
      </c>
      <c r="Q2494" s="119">
        <f t="shared" si="38"/>
        <v>0</v>
      </c>
      <c r="R2494" s="122" t="s">
        <v>3422</v>
      </c>
      <c r="S2494" s="121" t="s">
        <v>4065</v>
      </c>
      <c r="T2494" s="120" t="s">
        <v>147</v>
      </c>
      <c r="U2494" s="120" t="s">
        <v>147</v>
      </c>
    </row>
    <row r="2495" spans="7:21" s="145" customFormat="1" hidden="1">
      <c r="G2495" s="152"/>
      <c r="N2495" s="114" t="s">
        <v>3423</v>
      </c>
      <c r="O2495" s="118">
        <v>9.9</v>
      </c>
      <c r="P2495" s="118">
        <v>25.6</v>
      </c>
      <c r="Q2495" s="119">
        <f t="shared" si="38"/>
        <v>0</v>
      </c>
      <c r="R2495" s="122" t="s">
        <v>3427</v>
      </c>
      <c r="S2495" s="121" t="s">
        <v>4385</v>
      </c>
      <c r="T2495" s="120" t="s">
        <v>147</v>
      </c>
      <c r="U2495" s="120" t="s">
        <v>147</v>
      </c>
    </row>
    <row r="2496" spans="7:21" s="145" customFormat="1" hidden="1">
      <c r="G2496" s="152"/>
      <c r="N2496" s="114" t="s">
        <v>3428</v>
      </c>
      <c r="O2496" s="118">
        <v>17.600000000000001</v>
      </c>
      <c r="P2496" s="118">
        <v>10.7</v>
      </c>
      <c r="Q2496" s="119">
        <f t="shared" si="38"/>
        <v>0</v>
      </c>
      <c r="R2496" s="122" t="s">
        <v>3429</v>
      </c>
      <c r="S2496" s="121" t="s">
        <v>3830</v>
      </c>
      <c r="T2496" s="120" t="s">
        <v>147</v>
      </c>
      <c r="U2496" s="120" t="s">
        <v>147</v>
      </c>
    </row>
    <row r="2497" spans="7:21" s="145" customFormat="1" hidden="1">
      <c r="G2497" s="152"/>
      <c r="N2497" s="114" t="s">
        <v>3430</v>
      </c>
      <c r="O2497" s="118">
        <v>17.2</v>
      </c>
      <c r="P2497" s="118">
        <v>11</v>
      </c>
      <c r="Q2497" s="119">
        <f t="shared" si="38"/>
        <v>0</v>
      </c>
      <c r="R2497" s="122" t="s">
        <v>2920</v>
      </c>
      <c r="S2497" s="121" t="s">
        <v>4413</v>
      </c>
      <c r="T2497" s="120" t="s">
        <v>147</v>
      </c>
      <c r="U2497" s="120" t="s">
        <v>147</v>
      </c>
    </row>
    <row r="2498" spans="7:21" s="145" customFormat="1" hidden="1">
      <c r="G2498" s="152"/>
      <c r="N2498" s="114" t="s">
        <v>3431</v>
      </c>
      <c r="O2498" s="118">
        <v>12.7</v>
      </c>
      <c r="P2498" s="118">
        <v>8.4</v>
      </c>
      <c r="Q2498" s="119">
        <f t="shared" si="38"/>
        <v>0</v>
      </c>
      <c r="R2498" s="122" t="s">
        <v>3432</v>
      </c>
      <c r="S2498" s="121" t="s">
        <v>4405</v>
      </c>
      <c r="T2498" s="120" t="s">
        <v>147</v>
      </c>
      <c r="U2498" s="120" t="s">
        <v>147</v>
      </c>
    </row>
    <row r="2499" spans="7:21" s="145" customFormat="1" hidden="1">
      <c r="G2499" s="152"/>
      <c r="N2499" s="114" t="s">
        <v>3319</v>
      </c>
      <c r="O2499" s="118">
        <v>13.9</v>
      </c>
      <c r="P2499" s="118">
        <v>9.9</v>
      </c>
      <c r="Q2499" s="119">
        <f t="shared" si="38"/>
        <v>0</v>
      </c>
      <c r="R2499" s="122" t="s">
        <v>805</v>
      </c>
      <c r="S2499" s="121" t="s">
        <v>4157</v>
      </c>
      <c r="T2499" s="120" t="s">
        <v>147</v>
      </c>
      <c r="U2499" s="120" t="s">
        <v>147</v>
      </c>
    </row>
    <row r="2500" spans="7:21" s="145" customFormat="1" hidden="1">
      <c r="G2500" s="152"/>
      <c r="N2500" s="114" t="s">
        <v>3320</v>
      </c>
      <c r="O2500" s="118">
        <v>14.5</v>
      </c>
      <c r="P2500" s="118">
        <v>9.8000000000000007</v>
      </c>
      <c r="Q2500" s="119">
        <f t="shared" ref="Q2500:Q2563" si="39">SUM(T2500:U2500)</f>
        <v>0</v>
      </c>
      <c r="R2500" s="122" t="s">
        <v>2791</v>
      </c>
      <c r="S2500" s="121" t="s">
        <v>4327</v>
      </c>
      <c r="T2500" s="120" t="s">
        <v>147</v>
      </c>
      <c r="U2500" s="120" t="s">
        <v>147</v>
      </c>
    </row>
    <row r="2501" spans="7:21" s="145" customFormat="1" hidden="1">
      <c r="G2501" s="152"/>
      <c r="N2501" s="114" t="s">
        <v>3321</v>
      </c>
      <c r="O2501" s="118">
        <v>13.8</v>
      </c>
      <c r="P2501" s="118">
        <v>10</v>
      </c>
      <c r="Q2501" s="119">
        <f t="shared" si="39"/>
        <v>0</v>
      </c>
      <c r="R2501" s="122" t="s">
        <v>258</v>
      </c>
      <c r="S2501" s="121" t="s">
        <v>4080</v>
      </c>
      <c r="T2501" s="120" t="s">
        <v>147</v>
      </c>
      <c r="U2501" s="120" t="s">
        <v>147</v>
      </c>
    </row>
    <row r="2502" spans="7:21" s="145" customFormat="1" hidden="1">
      <c r="G2502" s="152"/>
      <c r="N2502" s="114" t="s">
        <v>3210</v>
      </c>
      <c r="O2502" s="118">
        <v>14.8</v>
      </c>
      <c r="P2502" s="118">
        <v>10.5</v>
      </c>
      <c r="Q2502" s="119">
        <f t="shared" si="39"/>
        <v>0</v>
      </c>
      <c r="R2502" s="122" t="s">
        <v>347</v>
      </c>
      <c r="S2502" s="121" t="s">
        <v>4233</v>
      </c>
      <c r="T2502" s="120" t="s">
        <v>147</v>
      </c>
      <c r="U2502" s="120" t="s">
        <v>147</v>
      </c>
    </row>
    <row r="2503" spans="7:21" s="145" customFormat="1" hidden="1">
      <c r="G2503" s="152"/>
      <c r="N2503" s="114" t="s">
        <v>3218</v>
      </c>
      <c r="O2503" s="118">
        <v>11.9</v>
      </c>
      <c r="P2503" s="118">
        <v>9.6</v>
      </c>
      <c r="Q2503" s="119">
        <f t="shared" si="39"/>
        <v>0</v>
      </c>
      <c r="R2503" s="122" t="s">
        <v>3219</v>
      </c>
      <c r="S2503" s="121" t="s">
        <v>4127</v>
      </c>
      <c r="T2503" s="120" t="s">
        <v>147</v>
      </c>
      <c r="U2503" s="120" t="s">
        <v>147</v>
      </c>
    </row>
    <row r="2504" spans="7:21" s="145" customFormat="1" hidden="1">
      <c r="G2504" s="152"/>
      <c r="N2504" s="114" t="s">
        <v>3327</v>
      </c>
      <c r="O2504" s="118">
        <v>14.9</v>
      </c>
      <c r="P2504" s="118">
        <v>8.8000000000000007</v>
      </c>
      <c r="Q2504" s="119">
        <f t="shared" si="39"/>
        <v>0</v>
      </c>
      <c r="R2504" s="122" t="s">
        <v>2533</v>
      </c>
      <c r="S2504" s="121" t="s">
        <v>4276</v>
      </c>
      <c r="T2504" s="120" t="s">
        <v>147</v>
      </c>
      <c r="U2504" s="120" t="s">
        <v>147</v>
      </c>
    </row>
    <row r="2505" spans="7:21" s="145" customFormat="1" hidden="1">
      <c r="G2505" s="152"/>
      <c r="N2505" s="114" t="s">
        <v>3328</v>
      </c>
      <c r="O2505" s="118">
        <v>16.2</v>
      </c>
      <c r="P2505" s="118">
        <v>10.7</v>
      </c>
      <c r="Q2505" s="119">
        <f t="shared" si="39"/>
        <v>0</v>
      </c>
      <c r="R2505" s="122" t="s">
        <v>3329</v>
      </c>
      <c r="S2505" s="121" t="s">
        <v>3919</v>
      </c>
      <c r="T2505" s="120" t="s">
        <v>147</v>
      </c>
      <c r="U2505" s="120" t="s">
        <v>147</v>
      </c>
    </row>
    <row r="2506" spans="7:21" s="145" customFormat="1" hidden="1">
      <c r="G2506" s="152"/>
      <c r="N2506" s="114" t="s">
        <v>3109</v>
      </c>
      <c r="O2506" s="118">
        <v>14.4</v>
      </c>
      <c r="P2506" s="118">
        <v>8.6999999999999993</v>
      </c>
      <c r="Q2506" s="119">
        <f t="shared" si="39"/>
        <v>0</v>
      </c>
      <c r="R2506" s="122" t="s">
        <v>260</v>
      </c>
      <c r="S2506" s="121" t="s">
        <v>3908</v>
      </c>
      <c r="T2506" s="120" t="s">
        <v>147</v>
      </c>
      <c r="U2506" s="120" t="s">
        <v>147</v>
      </c>
    </row>
    <row r="2507" spans="7:21" s="145" customFormat="1" hidden="1">
      <c r="G2507" s="152"/>
      <c r="N2507" s="114" t="s">
        <v>3446</v>
      </c>
      <c r="O2507" s="118">
        <v>17.899999999999999</v>
      </c>
      <c r="P2507" s="118">
        <v>2.5</v>
      </c>
      <c r="Q2507" s="119">
        <f t="shared" si="39"/>
        <v>0</v>
      </c>
      <c r="R2507" s="122" t="s">
        <v>972</v>
      </c>
      <c r="S2507" s="121" t="s">
        <v>3809</v>
      </c>
      <c r="T2507" s="120" t="s">
        <v>147</v>
      </c>
      <c r="U2507" s="120" t="s">
        <v>147</v>
      </c>
    </row>
    <row r="2508" spans="7:21" s="145" customFormat="1" hidden="1">
      <c r="G2508" s="152"/>
      <c r="N2508" s="114" t="s">
        <v>3581</v>
      </c>
      <c r="O2508" s="118">
        <v>19</v>
      </c>
      <c r="P2508" s="118">
        <v>2.2999999999999998</v>
      </c>
      <c r="Q2508" s="119">
        <f t="shared" si="39"/>
        <v>0</v>
      </c>
      <c r="R2508" s="122" t="s">
        <v>3582</v>
      </c>
      <c r="S2508" s="121" t="s">
        <v>4221</v>
      </c>
      <c r="T2508" s="120" t="s">
        <v>147</v>
      </c>
      <c r="U2508" s="120" t="s">
        <v>147</v>
      </c>
    </row>
    <row r="2509" spans="7:21" s="145" customFormat="1" hidden="1">
      <c r="G2509" s="152"/>
      <c r="N2509" s="114" t="s">
        <v>3449</v>
      </c>
      <c r="O2509" s="118">
        <v>13.8</v>
      </c>
      <c r="P2509" s="118">
        <v>2.6</v>
      </c>
      <c r="Q2509" s="119">
        <f t="shared" si="39"/>
        <v>0</v>
      </c>
      <c r="R2509" s="122" t="s">
        <v>2093</v>
      </c>
      <c r="S2509" s="121" t="s">
        <v>4144</v>
      </c>
      <c r="T2509" s="120" t="s">
        <v>147</v>
      </c>
      <c r="U2509" s="120" t="s">
        <v>147</v>
      </c>
    </row>
    <row r="2510" spans="7:21" s="145" customFormat="1" hidden="1">
      <c r="G2510" s="152"/>
      <c r="N2510" s="114" t="s">
        <v>3450</v>
      </c>
      <c r="O2510" s="118">
        <v>14.9</v>
      </c>
      <c r="P2510" s="118">
        <v>9.1999999999999993</v>
      </c>
      <c r="Q2510" s="119">
        <f t="shared" si="39"/>
        <v>0</v>
      </c>
      <c r="R2510" s="122" t="s">
        <v>3451</v>
      </c>
      <c r="S2510" s="121" t="s">
        <v>3911</v>
      </c>
      <c r="T2510" s="120" t="s">
        <v>147</v>
      </c>
      <c r="U2510" s="120" t="s">
        <v>147</v>
      </c>
    </row>
    <row r="2511" spans="7:21" s="145" customFormat="1" hidden="1">
      <c r="G2511" s="152"/>
      <c r="N2511" s="114" t="s">
        <v>3452</v>
      </c>
      <c r="O2511" s="118">
        <v>13.8</v>
      </c>
      <c r="P2511" s="118">
        <v>10.8</v>
      </c>
      <c r="Q2511" s="119">
        <f t="shared" si="39"/>
        <v>0</v>
      </c>
      <c r="R2511" s="122" t="s">
        <v>3146</v>
      </c>
      <c r="S2511" s="121" t="s">
        <v>4498</v>
      </c>
      <c r="T2511" s="120" t="s">
        <v>147</v>
      </c>
      <c r="U2511" s="120" t="s">
        <v>147</v>
      </c>
    </row>
    <row r="2512" spans="7:21" s="145" customFormat="1" hidden="1">
      <c r="G2512" s="152"/>
      <c r="N2512" s="114" t="s">
        <v>3453</v>
      </c>
      <c r="O2512" s="118">
        <v>23.2</v>
      </c>
      <c r="P2512" s="118">
        <v>3.4</v>
      </c>
      <c r="Q2512" s="119">
        <f t="shared" si="39"/>
        <v>0</v>
      </c>
      <c r="R2512" s="122" t="s">
        <v>468</v>
      </c>
      <c r="S2512" s="121" t="s">
        <v>3902</v>
      </c>
      <c r="T2512" s="120" t="s">
        <v>147</v>
      </c>
      <c r="U2512" s="120" t="s">
        <v>147</v>
      </c>
    </row>
    <row r="2513" spans="7:21" s="145" customFormat="1" hidden="1">
      <c r="G2513" s="152"/>
      <c r="N2513" s="114" t="s">
        <v>3454</v>
      </c>
      <c r="O2513" s="118">
        <v>11.6</v>
      </c>
      <c r="P2513" s="118">
        <v>24.3</v>
      </c>
      <c r="Q2513" s="119">
        <f t="shared" si="39"/>
        <v>0</v>
      </c>
      <c r="R2513" s="122" t="s">
        <v>193</v>
      </c>
      <c r="S2513" s="121" t="s">
        <v>4045</v>
      </c>
      <c r="T2513" s="120" t="s">
        <v>147</v>
      </c>
      <c r="U2513" s="120" t="s">
        <v>147</v>
      </c>
    </row>
    <row r="2514" spans="7:21" s="145" customFormat="1" hidden="1">
      <c r="G2514" s="152"/>
      <c r="N2514" s="114" t="s">
        <v>3336</v>
      </c>
      <c r="O2514" s="118">
        <v>10.6</v>
      </c>
      <c r="P2514" s="118">
        <v>22.2</v>
      </c>
      <c r="Q2514" s="119">
        <f t="shared" si="39"/>
        <v>0</v>
      </c>
      <c r="R2514" s="122" t="s">
        <v>1392</v>
      </c>
      <c r="S2514" s="121" t="s">
        <v>4129</v>
      </c>
      <c r="T2514" s="120" t="s">
        <v>147</v>
      </c>
      <c r="U2514" s="120" t="s">
        <v>147</v>
      </c>
    </row>
    <row r="2515" spans="7:21" s="145" customFormat="1" hidden="1">
      <c r="G2515" s="152"/>
      <c r="N2515" s="114" t="s">
        <v>3337</v>
      </c>
      <c r="O2515" s="118">
        <v>10.6</v>
      </c>
      <c r="P2515" s="118">
        <v>22.2</v>
      </c>
      <c r="Q2515" s="119">
        <f t="shared" si="39"/>
        <v>0</v>
      </c>
      <c r="R2515" s="122" t="s">
        <v>446</v>
      </c>
      <c r="S2515" s="121" t="s">
        <v>4129</v>
      </c>
      <c r="T2515" s="120" t="s">
        <v>147</v>
      </c>
      <c r="U2515" s="120" t="s">
        <v>147</v>
      </c>
    </row>
    <row r="2516" spans="7:21" s="145" customFormat="1" hidden="1">
      <c r="G2516" s="152"/>
      <c r="N2516" s="114" t="s">
        <v>3234</v>
      </c>
      <c r="O2516" s="118">
        <v>10.1</v>
      </c>
      <c r="P2516" s="118">
        <v>45.3</v>
      </c>
      <c r="Q2516" s="119">
        <f t="shared" si="39"/>
        <v>0</v>
      </c>
      <c r="R2516" s="122" t="s">
        <v>3235</v>
      </c>
      <c r="S2516" s="121" t="s">
        <v>4058</v>
      </c>
      <c r="T2516" s="120" t="s">
        <v>147</v>
      </c>
      <c r="U2516" s="120" t="s">
        <v>147</v>
      </c>
    </row>
    <row r="2517" spans="7:21" s="145" customFormat="1" hidden="1">
      <c r="G2517" s="152"/>
      <c r="N2517" s="114" t="s">
        <v>3236</v>
      </c>
      <c r="O2517" s="118">
        <v>6.5</v>
      </c>
      <c r="P2517" s="118">
        <v>56.2</v>
      </c>
      <c r="Q2517" s="119">
        <f t="shared" si="39"/>
        <v>0</v>
      </c>
      <c r="R2517" s="122" t="s">
        <v>3237</v>
      </c>
      <c r="S2517" s="121" t="s">
        <v>4342</v>
      </c>
      <c r="T2517" s="120" t="s">
        <v>147</v>
      </c>
      <c r="U2517" s="120" t="s">
        <v>147</v>
      </c>
    </row>
    <row r="2518" spans="7:21" s="145" customFormat="1" hidden="1">
      <c r="G2518" s="152"/>
      <c r="N2518" s="114" t="s">
        <v>3341</v>
      </c>
      <c r="O2518" s="118">
        <v>7.7</v>
      </c>
      <c r="P2518" s="118">
        <v>50.8</v>
      </c>
      <c r="Q2518" s="119">
        <f t="shared" si="39"/>
        <v>0</v>
      </c>
      <c r="R2518" s="122" t="s">
        <v>986</v>
      </c>
      <c r="S2518" s="121" t="s">
        <v>4387</v>
      </c>
      <c r="T2518" s="120" t="s">
        <v>147</v>
      </c>
      <c r="U2518" s="120" t="s">
        <v>147</v>
      </c>
    </row>
    <row r="2519" spans="7:21" s="145" customFormat="1" hidden="1">
      <c r="G2519" s="152"/>
      <c r="N2519" s="114" t="s">
        <v>3342</v>
      </c>
      <c r="O2519" s="118">
        <v>7.2</v>
      </c>
      <c r="P2519" s="118">
        <v>55.9</v>
      </c>
      <c r="Q2519" s="119">
        <f t="shared" si="39"/>
        <v>0</v>
      </c>
      <c r="R2519" s="122" t="s">
        <v>556</v>
      </c>
      <c r="S2519" s="121" t="s">
        <v>4065</v>
      </c>
      <c r="T2519" s="120" t="s">
        <v>147</v>
      </c>
      <c r="U2519" s="120" t="s">
        <v>147</v>
      </c>
    </row>
    <row r="2520" spans="7:21" s="145" customFormat="1" hidden="1">
      <c r="G2520" s="152"/>
      <c r="N2520" s="114" t="s">
        <v>3343</v>
      </c>
      <c r="O2520" s="118">
        <v>7.2</v>
      </c>
      <c r="P2520" s="118">
        <v>55.2</v>
      </c>
      <c r="Q2520" s="119">
        <f t="shared" si="39"/>
        <v>0</v>
      </c>
      <c r="R2520" s="122" t="s">
        <v>3241</v>
      </c>
      <c r="S2520" s="121" t="s">
        <v>4056</v>
      </c>
      <c r="T2520" s="120" t="s">
        <v>147</v>
      </c>
      <c r="U2520" s="120" t="s">
        <v>147</v>
      </c>
    </row>
    <row r="2521" spans="7:21" s="145" customFormat="1" hidden="1">
      <c r="G2521" s="152"/>
      <c r="N2521" s="114" t="s">
        <v>3242</v>
      </c>
      <c r="O2521" s="118">
        <v>4.8</v>
      </c>
      <c r="P2521" s="118">
        <v>36.799999999999997</v>
      </c>
      <c r="Q2521" s="119">
        <f t="shared" si="39"/>
        <v>0</v>
      </c>
      <c r="R2521" s="122" t="s">
        <v>784</v>
      </c>
      <c r="S2521" s="121" t="s">
        <v>3901</v>
      </c>
      <c r="T2521" s="120" t="s">
        <v>147</v>
      </c>
      <c r="U2521" s="120" t="s">
        <v>147</v>
      </c>
    </row>
    <row r="2522" spans="7:21" s="145" customFormat="1" hidden="1">
      <c r="G2522" s="152"/>
      <c r="N2522" s="114" t="s">
        <v>3243</v>
      </c>
      <c r="O2522" s="118">
        <v>8.1999999999999993</v>
      </c>
      <c r="P2522" s="118">
        <v>46.6</v>
      </c>
      <c r="Q2522" s="119">
        <f t="shared" si="39"/>
        <v>0</v>
      </c>
      <c r="R2522" s="122" t="s">
        <v>1103</v>
      </c>
      <c r="S2522" s="121" t="s">
        <v>3997</v>
      </c>
      <c r="T2522" s="120" t="s">
        <v>147</v>
      </c>
      <c r="U2522" s="120" t="s">
        <v>147</v>
      </c>
    </row>
    <row r="2523" spans="7:21" s="145" customFormat="1" hidden="1">
      <c r="G2523" s="152"/>
      <c r="N2523" s="114" t="s">
        <v>3244</v>
      </c>
      <c r="O2523" s="118">
        <v>6.8</v>
      </c>
      <c r="P2523" s="118">
        <v>4</v>
      </c>
      <c r="Q2523" s="119">
        <f t="shared" si="39"/>
        <v>0</v>
      </c>
      <c r="R2523" s="122" t="s">
        <v>283</v>
      </c>
      <c r="S2523" s="121" t="s">
        <v>4320</v>
      </c>
      <c r="T2523" s="120" t="s">
        <v>147</v>
      </c>
      <c r="U2523" s="120" t="s">
        <v>147</v>
      </c>
    </row>
    <row r="2524" spans="7:21" s="145" customFormat="1" hidden="1">
      <c r="G2524" s="152"/>
      <c r="N2524" s="114" t="s">
        <v>3353</v>
      </c>
      <c r="O2524" s="118">
        <v>12</v>
      </c>
      <c r="P2524" s="118">
        <v>13.1</v>
      </c>
      <c r="Q2524" s="119">
        <f t="shared" si="39"/>
        <v>0</v>
      </c>
      <c r="R2524" s="122" t="s">
        <v>483</v>
      </c>
      <c r="S2524" s="121" t="s">
        <v>4479</v>
      </c>
      <c r="T2524" s="120" t="s">
        <v>147</v>
      </c>
      <c r="U2524" s="120" t="s">
        <v>147</v>
      </c>
    </row>
    <row r="2525" spans="7:21" s="145" customFormat="1" hidden="1">
      <c r="G2525" s="152"/>
      <c r="N2525" s="114" t="s">
        <v>3354</v>
      </c>
      <c r="O2525" s="118">
        <v>6.6</v>
      </c>
      <c r="P2525" s="118">
        <v>41.1</v>
      </c>
      <c r="Q2525" s="119">
        <f t="shared" si="39"/>
        <v>0</v>
      </c>
      <c r="R2525" s="122" t="s">
        <v>3469</v>
      </c>
      <c r="S2525" s="121" t="s">
        <v>3990</v>
      </c>
      <c r="T2525" s="120" t="s">
        <v>147</v>
      </c>
      <c r="U2525" s="120" t="s">
        <v>147</v>
      </c>
    </row>
    <row r="2526" spans="7:21" s="145" customFormat="1" hidden="1">
      <c r="G2526" s="152"/>
      <c r="N2526" s="114" t="s">
        <v>3602</v>
      </c>
      <c r="O2526" s="118">
        <v>5.6</v>
      </c>
      <c r="P2526" s="118">
        <v>43</v>
      </c>
      <c r="Q2526" s="119">
        <f t="shared" si="39"/>
        <v>0</v>
      </c>
      <c r="R2526" s="122" t="s">
        <v>1798</v>
      </c>
      <c r="S2526" s="121" t="s">
        <v>3990</v>
      </c>
      <c r="T2526" s="120" t="s">
        <v>147</v>
      </c>
      <c r="U2526" s="120" t="s">
        <v>147</v>
      </c>
    </row>
    <row r="2527" spans="7:21" s="145" customFormat="1" hidden="1">
      <c r="G2527" s="152"/>
      <c r="N2527" s="114" t="s">
        <v>3471</v>
      </c>
      <c r="O2527" s="118">
        <v>15.6</v>
      </c>
      <c r="P2527" s="118">
        <v>2.9</v>
      </c>
      <c r="Q2527" s="119">
        <f t="shared" si="39"/>
        <v>0</v>
      </c>
      <c r="R2527" s="122" t="s">
        <v>213</v>
      </c>
      <c r="S2527" s="121" t="s">
        <v>4416</v>
      </c>
      <c r="T2527" s="120" t="s">
        <v>147</v>
      </c>
      <c r="U2527" s="120" t="s">
        <v>147</v>
      </c>
    </row>
    <row r="2528" spans="7:21" s="145" customFormat="1" hidden="1">
      <c r="G2528" s="152"/>
      <c r="N2528" s="114" t="s">
        <v>3472</v>
      </c>
      <c r="O2528" s="118">
        <v>7.3</v>
      </c>
      <c r="P2528" s="118">
        <v>14.9</v>
      </c>
      <c r="Q2528" s="119">
        <f t="shared" si="39"/>
        <v>0</v>
      </c>
      <c r="R2528" s="122" t="s">
        <v>381</v>
      </c>
      <c r="S2528" s="121" t="s">
        <v>4462</v>
      </c>
      <c r="T2528" s="120" t="s">
        <v>147</v>
      </c>
      <c r="U2528" s="120" t="s">
        <v>147</v>
      </c>
    </row>
    <row r="2529" spans="7:21" s="145" customFormat="1" hidden="1">
      <c r="G2529" s="152"/>
      <c r="N2529" s="114" t="s">
        <v>3473</v>
      </c>
      <c r="O2529" s="118">
        <v>1.4</v>
      </c>
      <c r="P2529" s="118">
        <v>0.6</v>
      </c>
      <c r="Q2529" s="119">
        <f t="shared" si="39"/>
        <v>0</v>
      </c>
      <c r="R2529" s="120" t="s">
        <v>30</v>
      </c>
      <c r="S2529" s="121" t="s">
        <v>3776</v>
      </c>
      <c r="T2529" s="120" t="s">
        <v>147</v>
      </c>
      <c r="U2529" s="120" t="s">
        <v>147</v>
      </c>
    </row>
    <row r="2530" spans="7:21" s="145" customFormat="1" hidden="1">
      <c r="G2530" s="152"/>
      <c r="N2530" s="114" t="s">
        <v>3474</v>
      </c>
      <c r="O2530" s="118">
        <v>1.5</v>
      </c>
      <c r="P2530" s="120" t="s">
        <v>30</v>
      </c>
      <c r="Q2530" s="119">
        <f t="shared" si="39"/>
        <v>0</v>
      </c>
      <c r="R2530" s="120" t="s">
        <v>30</v>
      </c>
      <c r="S2530" s="121" t="s">
        <v>3776</v>
      </c>
      <c r="T2530" s="120" t="s">
        <v>147</v>
      </c>
      <c r="U2530" s="120" t="s">
        <v>147</v>
      </c>
    </row>
    <row r="2531" spans="7:21" s="145" customFormat="1" hidden="1">
      <c r="G2531" s="152"/>
      <c r="N2531" s="114" t="s">
        <v>3475</v>
      </c>
      <c r="O2531" s="118">
        <v>7.1</v>
      </c>
      <c r="P2531" s="120" t="s">
        <v>30</v>
      </c>
      <c r="Q2531" s="119">
        <f t="shared" si="39"/>
        <v>0</v>
      </c>
      <c r="R2531" s="122" t="s">
        <v>234</v>
      </c>
      <c r="S2531" s="121" t="s">
        <v>4558</v>
      </c>
      <c r="T2531" s="120" t="s">
        <v>147</v>
      </c>
      <c r="U2531" s="120" t="s">
        <v>147</v>
      </c>
    </row>
    <row r="2532" spans="7:21" s="145" customFormat="1" hidden="1">
      <c r="G2532" s="152"/>
      <c r="N2532" s="114" t="s">
        <v>3476</v>
      </c>
      <c r="O2532" s="118">
        <v>30.7</v>
      </c>
      <c r="P2532" s="120" t="s">
        <v>30</v>
      </c>
      <c r="Q2532" s="119">
        <f t="shared" si="39"/>
        <v>0</v>
      </c>
      <c r="R2532" s="122" t="s">
        <v>468</v>
      </c>
      <c r="S2532" s="121" t="s">
        <v>4398</v>
      </c>
      <c r="T2532" s="120" t="s">
        <v>147</v>
      </c>
      <c r="U2532" s="120" t="s">
        <v>147</v>
      </c>
    </row>
    <row r="2533" spans="7:21" s="145" customFormat="1" hidden="1">
      <c r="G2533" s="152"/>
      <c r="N2533" s="114" t="s">
        <v>3477</v>
      </c>
      <c r="O2533" s="118">
        <v>12.4</v>
      </c>
      <c r="P2533" s="120" t="s">
        <v>30</v>
      </c>
      <c r="Q2533" s="119">
        <f t="shared" si="39"/>
        <v>0</v>
      </c>
      <c r="R2533" s="122" t="s">
        <v>213</v>
      </c>
      <c r="S2533" s="121" t="s">
        <v>3996</v>
      </c>
      <c r="T2533" s="120" t="s">
        <v>147</v>
      </c>
      <c r="U2533" s="120" t="s">
        <v>147</v>
      </c>
    </row>
    <row r="2534" spans="7:21" s="145" customFormat="1" hidden="1">
      <c r="G2534" s="152"/>
      <c r="N2534" s="114" t="s">
        <v>3478</v>
      </c>
      <c r="O2534" s="118">
        <v>10.6</v>
      </c>
      <c r="P2534" s="118">
        <v>77.900000000000006</v>
      </c>
      <c r="Q2534" s="119">
        <f t="shared" si="39"/>
        <v>0</v>
      </c>
      <c r="R2534" s="122" t="s">
        <v>424</v>
      </c>
      <c r="S2534" s="121" t="s">
        <v>4064</v>
      </c>
      <c r="T2534" s="120" t="s">
        <v>147</v>
      </c>
      <c r="U2534" s="120" t="s">
        <v>147</v>
      </c>
    </row>
    <row r="2535" spans="7:21" s="145" customFormat="1" hidden="1">
      <c r="G2535" s="152"/>
      <c r="N2535" s="114" t="s">
        <v>3479</v>
      </c>
      <c r="O2535" s="118">
        <v>12.9</v>
      </c>
      <c r="P2535" s="118">
        <v>16.7</v>
      </c>
      <c r="Q2535" s="119">
        <f t="shared" si="39"/>
        <v>0</v>
      </c>
      <c r="R2535" s="122" t="s">
        <v>1960</v>
      </c>
      <c r="S2535" s="121" t="s">
        <v>4316</v>
      </c>
      <c r="T2535" s="120" t="s">
        <v>147</v>
      </c>
      <c r="U2535" s="120" t="s">
        <v>147</v>
      </c>
    </row>
    <row r="2536" spans="7:21" s="145" customFormat="1" hidden="1">
      <c r="G2536" s="152"/>
      <c r="N2536" s="114" t="s">
        <v>3616</v>
      </c>
      <c r="O2536" s="118">
        <v>18.2</v>
      </c>
      <c r="P2536" s="118">
        <v>0.9</v>
      </c>
      <c r="Q2536" s="119">
        <f t="shared" si="39"/>
        <v>0</v>
      </c>
      <c r="R2536" s="122" t="s">
        <v>3617</v>
      </c>
      <c r="S2536" s="121" t="s">
        <v>4484</v>
      </c>
      <c r="T2536" s="120" t="s">
        <v>147</v>
      </c>
      <c r="U2536" s="120" t="s">
        <v>147</v>
      </c>
    </row>
    <row r="2537" spans="7:21" s="145" customFormat="1" hidden="1">
      <c r="G2537" s="152"/>
      <c r="N2537" s="114" t="s">
        <v>3618</v>
      </c>
      <c r="O2537" s="118">
        <v>18.8</v>
      </c>
      <c r="P2537" s="118">
        <v>47.1</v>
      </c>
      <c r="Q2537" s="119">
        <f t="shared" si="39"/>
        <v>0</v>
      </c>
      <c r="R2537" s="122" t="s">
        <v>1411</v>
      </c>
      <c r="S2537" s="121" t="s">
        <v>4485</v>
      </c>
      <c r="T2537" s="120" t="s">
        <v>147</v>
      </c>
      <c r="U2537" s="120" t="s">
        <v>147</v>
      </c>
    </row>
    <row r="2538" spans="7:21" s="145" customFormat="1" hidden="1">
      <c r="G2538" s="152"/>
      <c r="N2538" s="114" t="s">
        <v>3619</v>
      </c>
      <c r="O2538" s="118">
        <v>3.8</v>
      </c>
      <c r="P2538" s="118">
        <v>20.2</v>
      </c>
      <c r="Q2538" s="119">
        <f t="shared" si="39"/>
        <v>0</v>
      </c>
      <c r="R2538" s="122" t="s">
        <v>50</v>
      </c>
      <c r="S2538" s="121" t="s">
        <v>3783</v>
      </c>
      <c r="T2538" s="120" t="s">
        <v>147</v>
      </c>
      <c r="U2538" s="120" t="s">
        <v>147</v>
      </c>
    </row>
    <row r="2539" spans="7:21" s="145" customFormat="1" hidden="1">
      <c r="G2539" s="152"/>
      <c r="N2539" s="114" t="s">
        <v>3620</v>
      </c>
      <c r="O2539" s="118">
        <v>1.5</v>
      </c>
      <c r="P2539" s="118">
        <v>3.3</v>
      </c>
      <c r="Q2539" s="119">
        <f t="shared" si="39"/>
        <v>0</v>
      </c>
      <c r="R2539" s="120" t="s">
        <v>30</v>
      </c>
      <c r="S2539" s="121" t="s">
        <v>4037</v>
      </c>
      <c r="T2539" s="120" t="s">
        <v>147</v>
      </c>
      <c r="U2539" s="120" t="s">
        <v>147</v>
      </c>
    </row>
    <row r="2540" spans="7:21" s="145" customFormat="1" hidden="1">
      <c r="G2540" s="152"/>
      <c r="N2540" s="114" t="s">
        <v>3621</v>
      </c>
      <c r="O2540" s="118">
        <v>0.2</v>
      </c>
      <c r="P2540" s="118">
        <v>2.9</v>
      </c>
      <c r="Q2540" s="119">
        <f t="shared" si="39"/>
        <v>0</v>
      </c>
      <c r="R2540" s="120" t="s">
        <v>30</v>
      </c>
      <c r="S2540" s="121" t="s">
        <v>4041</v>
      </c>
      <c r="T2540" s="120" t="s">
        <v>147</v>
      </c>
      <c r="U2540" s="120" t="s">
        <v>147</v>
      </c>
    </row>
    <row r="2541" spans="7:21" s="145" customFormat="1" hidden="1">
      <c r="G2541" s="152"/>
      <c r="N2541" s="114" t="s">
        <v>3622</v>
      </c>
      <c r="O2541" s="120" t="s">
        <v>30</v>
      </c>
      <c r="P2541" s="118">
        <v>5</v>
      </c>
      <c r="Q2541" s="119">
        <f t="shared" si="39"/>
        <v>0</v>
      </c>
      <c r="R2541" s="120" t="s">
        <v>30</v>
      </c>
      <c r="S2541" s="121" t="s">
        <v>4540</v>
      </c>
      <c r="T2541" s="120" t="s">
        <v>147</v>
      </c>
      <c r="U2541" s="120" t="s">
        <v>147</v>
      </c>
    </row>
    <row r="2542" spans="7:21" s="145" customFormat="1" hidden="1">
      <c r="G2542" s="152"/>
      <c r="N2542" s="114" t="s">
        <v>3623</v>
      </c>
      <c r="O2542" s="118">
        <v>23</v>
      </c>
      <c r="P2542" s="118">
        <v>0</v>
      </c>
      <c r="Q2542" s="119">
        <f t="shared" si="39"/>
        <v>0</v>
      </c>
      <c r="R2542" s="122" t="s">
        <v>343</v>
      </c>
      <c r="S2542" s="121" t="s">
        <v>4462</v>
      </c>
      <c r="T2542" s="120" t="s">
        <v>147</v>
      </c>
      <c r="U2542" s="120" t="s">
        <v>147</v>
      </c>
    </row>
    <row r="2543" spans="7:21" s="145" customFormat="1" hidden="1">
      <c r="G2543" s="152"/>
      <c r="N2543" s="114" t="s">
        <v>3624</v>
      </c>
      <c r="O2543" s="118">
        <v>0.8</v>
      </c>
      <c r="P2543" s="118">
        <v>18.600000000000001</v>
      </c>
      <c r="Q2543" s="119">
        <f t="shared" si="39"/>
        <v>0</v>
      </c>
      <c r="R2543" s="120" t="s">
        <v>30</v>
      </c>
      <c r="S2543" s="121" t="s">
        <v>4256</v>
      </c>
      <c r="T2543" s="120" t="s">
        <v>147</v>
      </c>
      <c r="U2543" s="120" t="s">
        <v>147</v>
      </c>
    </row>
    <row r="2544" spans="7:21" s="145" customFormat="1" hidden="1">
      <c r="G2544" s="152"/>
      <c r="N2544" s="114" t="s">
        <v>3625</v>
      </c>
      <c r="O2544" s="118">
        <v>5.9</v>
      </c>
      <c r="P2544" s="118">
        <v>9.5</v>
      </c>
      <c r="Q2544" s="119">
        <f t="shared" si="39"/>
        <v>0</v>
      </c>
      <c r="R2544" s="122" t="s">
        <v>1684</v>
      </c>
      <c r="S2544" s="121" t="s">
        <v>3774</v>
      </c>
      <c r="T2544" s="120" t="s">
        <v>147</v>
      </c>
      <c r="U2544" s="120" t="s">
        <v>147</v>
      </c>
    </row>
    <row r="2545" spans="7:21" s="145" customFormat="1" hidden="1">
      <c r="G2545" s="152"/>
      <c r="N2545" s="114" t="s">
        <v>3488</v>
      </c>
      <c r="O2545" s="118">
        <v>4.5</v>
      </c>
      <c r="P2545" s="118">
        <v>16.100000000000001</v>
      </c>
      <c r="Q2545" s="119">
        <f t="shared" si="39"/>
        <v>0</v>
      </c>
      <c r="R2545" s="122" t="s">
        <v>213</v>
      </c>
      <c r="S2545" s="121" t="s">
        <v>3894</v>
      </c>
      <c r="T2545" s="120" t="s">
        <v>147</v>
      </c>
      <c r="U2545" s="120" t="s">
        <v>147</v>
      </c>
    </row>
    <row r="2546" spans="7:21" s="145" customFormat="1" hidden="1">
      <c r="G2546" s="152"/>
      <c r="N2546" s="114" t="s">
        <v>3489</v>
      </c>
      <c r="O2546" s="118">
        <v>1.9</v>
      </c>
      <c r="P2546" s="118">
        <v>13.3</v>
      </c>
      <c r="Q2546" s="119">
        <f t="shared" si="39"/>
        <v>0</v>
      </c>
      <c r="R2546" s="122" t="s">
        <v>332</v>
      </c>
      <c r="S2546" s="121" t="s">
        <v>4460</v>
      </c>
      <c r="T2546" s="120" t="s">
        <v>147</v>
      </c>
      <c r="U2546" s="120" t="s">
        <v>147</v>
      </c>
    </row>
    <row r="2547" spans="7:21" s="145" customFormat="1" hidden="1">
      <c r="G2547" s="152"/>
      <c r="N2547" s="114" t="s">
        <v>3490</v>
      </c>
      <c r="O2547" s="118">
        <v>0.1</v>
      </c>
      <c r="P2547" s="118">
        <v>5.9</v>
      </c>
      <c r="Q2547" s="119">
        <f t="shared" si="39"/>
        <v>0</v>
      </c>
      <c r="R2547" s="122" t="s">
        <v>418</v>
      </c>
      <c r="S2547" s="121" t="s">
        <v>4042</v>
      </c>
      <c r="T2547" s="120" t="s">
        <v>147</v>
      </c>
      <c r="U2547" s="120" t="s">
        <v>147</v>
      </c>
    </row>
    <row r="2548" spans="7:21" s="145" customFormat="1" hidden="1">
      <c r="G2548" s="152"/>
      <c r="N2548" s="114" t="s">
        <v>3628</v>
      </c>
      <c r="O2548" s="118">
        <v>13.6</v>
      </c>
      <c r="P2548" s="118">
        <v>15.4</v>
      </c>
      <c r="Q2548" s="119">
        <f t="shared" si="39"/>
        <v>0</v>
      </c>
      <c r="R2548" s="122" t="s">
        <v>3629</v>
      </c>
      <c r="S2548" s="121" t="s">
        <v>4298</v>
      </c>
      <c r="T2548" s="120" t="s">
        <v>147</v>
      </c>
      <c r="U2548" s="120" t="s">
        <v>147</v>
      </c>
    </row>
    <row r="2549" spans="7:21" s="145" customFormat="1" hidden="1">
      <c r="G2549" s="152"/>
      <c r="N2549" s="114" t="s">
        <v>3492</v>
      </c>
      <c r="O2549" s="118">
        <v>29</v>
      </c>
      <c r="P2549" s="118">
        <v>0</v>
      </c>
      <c r="Q2549" s="119">
        <f t="shared" si="39"/>
        <v>0</v>
      </c>
      <c r="R2549" s="122" t="s">
        <v>422</v>
      </c>
      <c r="S2549" s="121" t="s">
        <v>4099</v>
      </c>
      <c r="T2549" s="120" t="s">
        <v>147</v>
      </c>
      <c r="U2549" s="120" t="s">
        <v>147</v>
      </c>
    </row>
    <row r="2550" spans="7:21" s="145" customFormat="1" hidden="1">
      <c r="G2550" s="152"/>
      <c r="N2550" s="114" t="s">
        <v>3493</v>
      </c>
      <c r="O2550" s="118">
        <v>12.8</v>
      </c>
      <c r="P2550" s="118">
        <v>4.5999999999999996</v>
      </c>
      <c r="Q2550" s="119">
        <f t="shared" si="39"/>
        <v>0</v>
      </c>
      <c r="R2550" s="122" t="s">
        <v>624</v>
      </c>
      <c r="S2550" s="121" t="s">
        <v>4099</v>
      </c>
      <c r="T2550" s="120" t="s">
        <v>147</v>
      </c>
      <c r="U2550" s="120" t="s">
        <v>147</v>
      </c>
    </row>
    <row r="2551" spans="7:21" s="145" customFormat="1" hidden="1">
      <c r="G2551" s="152"/>
      <c r="N2551" s="114" t="s">
        <v>3494</v>
      </c>
      <c r="O2551" s="118">
        <v>5.3</v>
      </c>
      <c r="P2551" s="118">
        <v>62.2</v>
      </c>
      <c r="Q2551" s="119">
        <f t="shared" si="39"/>
        <v>0</v>
      </c>
      <c r="R2551" s="122" t="s">
        <v>3495</v>
      </c>
      <c r="S2551" s="121" t="s">
        <v>4529</v>
      </c>
      <c r="T2551" s="120" t="s">
        <v>147</v>
      </c>
      <c r="U2551" s="120" t="s">
        <v>147</v>
      </c>
    </row>
    <row r="2552" spans="7:21" s="145" customFormat="1" hidden="1">
      <c r="G2552" s="152"/>
      <c r="N2552" s="114" t="s">
        <v>3496</v>
      </c>
      <c r="O2552" s="118">
        <v>4.7</v>
      </c>
      <c r="P2552" s="118">
        <v>53.6</v>
      </c>
      <c r="Q2552" s="119">
        <f t="shared" si="39"/>
        <v>0</v>
      </c>
      <c r="R2552" s="122" t="s">
        <v>3497</v>
      </c>
      <c r="S2552" s="121" t="s">
        <v>4486</v>
      </c>
      <c r="T2552" s="120" t="s">
        <v>147</v>
      </c>
      <c r="U2552" s="120" t="s">
        <v>147</v>
      </c>
    </row>
    <row r="2553" spans="7:21" s="145" customFormat="1" hidden="1">
      <c r="G2553" s="152"/>
      <c r="N2553" s="114" t="s">
        <v>3498</v>
      </c>
      <c r="O2553" s="118">
        <v>23.8</v>
      </c>
      <c r="P2553" s="120" t="s">
        <v>30</v>
      </c>
      <c r="Q2553" s="119">
        <f t="shared" si="39"/>
        <v>0</v>
      </c>
      <c r="R2553" s="122" t="s">
        <v>468</v>
      </c>
      <c r="S2553" s="121" t="s">
        <v>3904</v>
      </c>
      <c r="T2553" s="120" t="s">
        <v>147</v>
      </c>
      <c r="U2553" s="120" t="s">
        <v>147</v>
      </c>
    </row>
    <row r="2554" spans="7:21" s="145" customFormat="1" hidden="1">
      <c r="G2554" s="152"/>
      <c r="N2554" s="114" t="s">
        <v>3376</v>
      </c>
      <c r="O2554" s="118">
        <v>7.9</v>
      </c>
      <c r="P2554" s="120" t="s">
        <v>30</v>
      </c>
      <c r="Q2554" s="119">
        <f t="shared" si="39"/>
        <v>0</v>
      </c>
      <c r="R2554" s="122" t="s">
        <v>166</v>
      </c>
      <c r="S2554" s="121" t="s">
        <v>4328</v>
      </c>
      <c r="T2554" s="120" t="s">
        <v>147</v>
      </c>
      <c r="U2554" s="120" t="s">
        <v>147</v>
      </c>
    </row>
    <row r="2555" spans="7:21" s="145" customFormat="1" hidden="1">
      <c r="G2555" s="152"/>
      <c r="N2555" s="114" t="s">
        <v>3377</v>
      </c>
      <c r="O2555" s="118">
        <v>20.8</v>
      </c>
      <c r="P2555" s="120" t="s">
        <v>30</v>
      </c>
      <c r="Q2555" s="119">
        <f t="shared" si="39"/>
        <v>0</v>
      </c>
      <c r="R2555" s="122" t="s">
        <v>343</v>
      </c>
      <c r="S2555" s="121" t="s">
        <v>4461</v>
      </c>
      <c r="T2555" s="120" t="s">
        <v>147</v>
      </c>
      <c r="U2555" s="120" t="s">
        <v>147</v>
      </c>
    </row>
    <row r="2556" spans="7:21" s="145" customFormat="1" hidden="1">
      <c r="G2556" s="152"/>
      <c r="N2556" s="114" t="s">
        <v>3378</v>
      </c>
      <c r="O2556" s="118">
        <v>55.8</v>
      </c>
      <c r="P2556" s="120" t="s">
        <v>30</v>
      </c>
      <c r="Q2556" s="119">
        <f t="shared" si="39"/>
        <v>0</v>
      </c>
      <c r="R2556" s="120" t="s">
        <v>468</v>
      </c>
      <c r="S2556" s="121" t="s">
        <v>4044</v>
      </c>
      <c r="T2556" s="120" t="s">
        <v>147</v>
      </c>
      <c r="U2556" s="120" t="s">
        <v>147</v>
      </c>
    </row>
    <row r="2557" spans="7:21" s="145" customFormat="1" hidden="1">
      <c r="G2557" s="152"/>
      <c r="N2557" s="114" t="s">
        <v>3379</v>
      </c>
      <c r="O2557" s="118">
        <v>16.5</v>
      </c>
      <c r="P2557" s="120" t="s">
        <v>30</v>
      </c>
      <c r="Q2557" s="119">
        <f t="shared" si="39"/>
        <v>0</v>
      </c>
      <c r="R2557" s="120" t="s">
        <v>166</v>
      </c>
      <c r="S2557" s="121" t="s">
        <v>4256</v>
      </c>
      <c r="T2557" s="120" t="s">
        <v>147</v>
      </c>
      <c r="U2557" s="120" t="s">
        <v>147</v>
      </c>
    </row>
    <row r="2558" spans="7:21" s="145" customFormat="1" hidden="1">
      <c r="G2558" s="152"/>
      <c r="N2558" s="114" t="s">
        <v>3270</v>
      </c>
      <c r="O2558" s="118">
        <v>18.899999999999999</v>
      </c>
      <c r="P2558" s="118">
        <v>0</v>
      </c>
      <c r="Q2558" s="119">
        <f t="shared" si="39"/>
        <v>0</v>
      </c>
      <c r="R2558" s="122" t="s">
        <v>166</v>
      </c>
      <c r="S2558" s="121" t="s">
        <v>4549</v>
      </c>
      <c r="T2558" s="120" t="s">
        <v>147</v>
      </c>
      <c r="U2558" s="120" t="s">
        <v>147</v>
      </c>
    </row>
    <row r="2559" spans="7:21" s="145" customFormat="1" hidden="1">
      <c r="G2559" s="152"/>
      <c r="N2559" s="114" t="s">
        <v>3160</v>
      </c>
      <c r="O2559" s="118">
        <v>14</v>
      </c>
      <c r="P2559" s="118">
        <v>0</v>
      </c>
      <c r="Q2559" s="119">
        <f t="shared" si="39"/>
        <v>0</v>
      </c>
      <c r="R2559" s="120" t="s">
        <v>30</v>
      </c>
      <c r="S2559" s="121" t="s">
        <v>3890</v>
      </c>
      <c r="T2559" s="120" t="s">
        <v>147</v>
      </c>
      <c r="U2559" s="120" t="s">
        <v>147</v>
      </c>
    </row>
    <row r="2560" spans="7:21" s="145" customFormat="1" hidden="1">
      <c r="G2560" s="152"/>
      <c r="N2560" s="114" t="s">
        <v>3161</v>
      </c>
      <c r="O2560" s="118">
        <v>15.1</v>
      </c>
      <c r="P2560" s="118">
        <v>0</v>
      </c>
      <c r="Q2560" s="119">
        <f t="shared" si="39"/>
        <v>0</v>
      </c>
      <c r="R2560" s="120" t="s">
        <v>30</v>
      </c>
      <c r="S2560" s="121" t="s">
        <v>3781</v>
      </c>
      <c r="T2560" s="120" t="s">
        <v>147</v>
      </c>
      <c r="U2560" s="120" t="s">
        <v>147</v>
      </c>
    </row>
    <row r="2561" spans="7:21" s="145" customFormat="1" hidden="1">
      <c r="G2561" s="152"/>
      <c r="N2561" s="114" t="s">
        <v>3162</v>
      </c>
      <c r="O2561" s="118">
        <v>5.4</v>
      </c>
      <c r="P2561" s="118">
        <v>73.900000000000006</v>
      </c>
      <c r="Q2561" s="119">
        <f t="shared" si="39"/>
        <v>0</v>
      </c>
      <c r="R2561" s="122" t="s">
        <v>2108</v>
      </c>
      <c r="S2561" s="121" t="s">
        <v>4508</v>
      </c>
      <c r="T2561" s="120" t="s">
        <v>147</v>
      </c>
      <c r="U2561" s="120" t="s">
        <v>147</v>
      </c>
    </row>
    <row r="2562" spans="7:21" s="145" customFormat="1" hidden="1">
      <c r="G2562" s="152"/>
      <c r="N2562" s="114" t="s">
        <v>3163</v>
      </c>
      <c r="O2562" s="118">
        <v>0.5</v>
      </c>
      <c r="P2562" s="118">
        <v>12.2</v>
      </c>
      <c r="Q2562" s="119">
        <f t="shared" si="39"/>
        <v>0</v>
      </c>
      <c r="R2562" s="120" t="s">
        <v>30</v>
      </c>
      <c r="S2562" s="121" t="s">
        <v>4375</v>
      </c>
      <c r="T2562" s="120" t="s">
        <v>147</v>
      </c>
      <c r="U2562" s="120" t="s">
        <v>147</v>
      </c>
    </row>
    <row r="2563" spans="7:21" s="145" customFormat="1" hidden="1">
      <c r="G2563" s="152"/>
      <c r="N2563" s="114" t="s">
        <v>3385</v>
      </c>
      <c r="O2563" s="118">
        <v>16.600000000000001</v>
      </c>
      <c r="P2563" s="118">
        <v>0</v>
      </c>
      <c r="Q2563" s="119">
        <f t="shared" si="39"/>
        <v>0</v>
      </c>
      <c r="R2563" s="122" t="s">
        <v>56</v>
      </c>
      <c r="S2563" s="121" t="s">
        <v>3996</v>
      </c>
      <c r="T2563" s="120" t="s">
        <v>147</v>
      </c>
      <c r="U2563" s="120" t="s">
        <v>147</v>
      </c>
    </row>
    <row r="2564" spans="7:21" s="145" customFormat="1" hidden="1">
      <c r="G2564" s="152"/>
      <c r="N2564" s="114" t="s">
        <v>3386</v>
      </c>
      <c r="O2564" s="118">
        <v>0.2</v>
      </c>
      <c r="P2564" s="118">
        <v>24.8</v>
      </c>
      <c r="Q2564" s="119">
        <f t="shared" ref="Q2564:Q2627" si="40">SUM(T2564:U2564)</f>
        <v>0</v>
      </c>
      <c r="R2564" s="120" t="s">
        <v>147</v>
      </c>
      <c r="S2564" s="121" t="s">
        <v>3967</v>
      </c>
      <c r="T2564" s="120" t="s">
        <v>147</v>
      </c>
      <c r="U2564" s="120" t="s">
        <v>147</v>
      </c>
    </row>
    <row r="2565" spans="7:21" s="145" customFormat="1" hidden="1">
      <c r="G2565" s="152"/>
      <c r="N2565" s="114" t="s">
        <v>3387</v>
      </c>
      <c r="O2565" s="118">
        <v>11.6</v>
      </c>
      <c r="P2565" s="118">
        <v>10.8</v>
      </c>
      <c r="Q2565" s="119">
        <f t="shared" si="40"/>
        <v>0</v>
      </c>
      <c r="R2565" s="122" t="s">
        <v>1549</v>
      </c>
      <c r="S2565" s="121" t="s">
        <v>4200</v>
      </c>
      <c r="T2565" s="120" t="s">
        <v>147</v>
      </c>
      <c r="U2565" s="120" t="s">
        <v>147</v>
      </c>
    </row>
    <row r="2566" spans="7:21" s="145" customFormat="1" hidden="1">
      <c r="G2566" s="152"/>
      <c r="N2566" s="114" t="s">
        <v>3511</v>
      </c>
      <c r="O2566" s="118">
        <v>7.7</v>
      </c>
      <c r="P2566" s="118">
        <v>10.5</v>
      </c>
      <c r="Q2566" s="119">
        <f t="shared" si="40"/>
        <v>0</v>
      </c>
      <c r="R2566" s="122" t="s">
        <v>3512</v>
      </c>
      <c r="S2566" s="121" t="s">
        <v>3727</v>
      </c>
      <c r="T2566" s="120" t="s">
        <v>147</v>
      </c>
      <c r="U2566" s="120" t="s">
        <v>147</v>
      </c>
    </row>
    <row r="2567" spans="7:21" s="145" customFormat="1" hidden="1">
      <c r="G2567" s="152"/>
      <c r="N2567" s="114" t="s">
        <v>3516</v>
      </c>
      <c r="O2567" s="118">
        <v>2.2999999999999998</v>
      </c>
      <c r="P2567" s="118">
        <v>3.8</v>
      </c>
      <c r="Q2567" s="119">
        <f t="shared" si="40"/>
        <v>0</v>
      </c>
      <c r="R2567" s="122" t="s">
        <v>3550</v>
      </c>
      <c r="S2567" s="121" t="s">
        <v>4557</v>
      </c>
      <c r="T2567" s="120" t="s">
        <v>147</v>
      </c>
      <c r="U2567" s="120" t="s">
        <v>147</v>
      </c>
    </row>
    <row r="2568" spans="7:21" s="145" customFormat="1" hidden="1">
      <c r="G2568" s="152"/>
      <c r="N2568" s="114" t="s">
        <v>3517</v>
      </c>
      <c r="O2568" s="118">
        <v>0.9</v>
      </c>
      <c r="P2568" s="118">
        <v>4.7</v>
      </c>
      <c r="Q2568" s="119">
        <f t="shared" si="40"/>
        <v>0</v>
      </c>
      <c r="R2568" s="122" t="s">
        <v>1552</v>
      </c>
      <c r="S2568" s="121" t="s">
        <v>4455</v>
      </c>
      <c r="T2568" s="120" t="s">
        <v>147</v>
      </c>
      <c r="U2568" s="120" t="s">
        <v>147</v>
      </c>
    </row>
    <row r="2569" spans="7:21" s="145" customFormat="1" hidden="1">
      <c r="G2569" s="152"/>
      <c r="N2569" s="114" t="s">
        <v>3518</v>
      </c>
      <c r="O2569" s="118">
        <v>0.3</v>
      </c>
      <c r="P2569" s="118">
        <v>3.8</v>
      </c>
      <c r="Q2569" s="119">
        <f t="shared" si="40"/>
        <v>0</v>
      </c>
      <c r="R2569" s="122" t="s">
        <v>364</v>
      </c>
      <c r="S2569" s="121" t="s">
        <v>4037</v>
      </c>
      <c r="T2569" s="120" t="s">
        <v>147</v>
      </c>
      <c r="U2569" s="120" t="s">
        <v>147</v>
      </c>
    </row>
    <row r="2570" spans="7:21" s="145" customFormat="1" hidden="1">
      <c r="G2570" s="152"/>
      <c r="N2570" s="114" t="s">
        <v>3519</v>
      </c>
      <c r="O2570" s="118">
        <v>17.100000000000001</v>
      </c>
      <c r="P2570" s="118">
        <v>56</v>
      </c>
      <c r="Q2570" s="119">
        <f t="shared" si="40"/>
        <v>0</v>
      </c>
      <c r="R2570" s="120" t="s">
        <v>147</v>
      </c>
      <c r="S2570" s="121" t="s">
        <v>4387</v>
      </c>
      <c r="T2570" s="120" t="s">
        <v>147</v>
      </c>
      <c r="U2570" s="120" t="s">
        <v>147</v>
      </c>
    </row>
    <row r="2571" spans="7:21" s="145" customFormat="1" hidden="1">
      <c r="G2571" s="152"/>
      <c r="N2571" s="114" t="s">
        <v>3520</v>
      </c>
      <c r="O2571" s="118">
        <v>1</v>
      </c>
      <c r="P2571" s="118">
        <v>3.2</v>
      </c>
      <c r="Q2571" s="119">
        <f t="shared" si="40"/>
        <v>0</v>
      </c>
      <c r="R2571" s="120" t="s">
        <v>147</v>
      </c>
      <c r="S2571" s="121" t="s">
        <v>4296</v>
      </c>
      <c r="T2571" s="120" t="s">
        <v>147</v>
      </c>
      <c r="U2571" s="120" t="s">
        <v>147</v>
      </c>
    </row>
    <row r="2572" spans="7:21" s="145" customFormat="1" hidden="1">
      <c r="G2572" s="152"/>
      <c r="N2572" s="114" t="s">
        <v>3397</v>
      </c>
      <c r="O2572" s="118">
        <v>1.7</v>
      </c>
      <c r="P2572" s="118">
        <v>4.5</v>
      </c>
      <c r="Q2572" s="119">
        <f t="shared" si="40"/>
        <v>0</v>
      </c>
      <c r="R2572" s="120" t="s">
        <v>719</v>
      </c>
      <c r="S2572" s="121" t="s">
        <v>4545</v>
      </c>
      <c r="T2572" s="120" t="s">
        <v>147</v>
      </c>
      <c r="U2572" s="120" t="s">
        <v>147</v>
      </c>
    </row>
    <row r="2573" spans="7:21" s="145" customFormat="1" hidden="1">
      <c r="G2573" s="152"/>
      <c r="N2573" s="114" t="s">
        <v>3394</v>
      </c>
      <c r="O2573" s="118">
        <v>2.6</v>
      </c>
      <c r="P2573" s="118">
        <v>6</v>
      </c>
      <c r="Q2573" s="119">
        <f t="shared" si="40"/>
        <v>0</v>
      </c>
      <c r="R2573" s="122" t="s">
        <v>728</v>
      </c>
      <c r="S2573" s="121" t="s">
        <v>3965</v>
      </c>
      <c r="T2573" s="120" t="s">
        <v>147</v>
      </c>
      <c r="U2573" s="120" t="s">
        <v>147</v>
      </c>
    </row>
    <row r="2574" spans="7:21" s="145" customFormat="1" hidden="1">
      <c r="G2574" s="152"/>
      <c r="N2574" s="114" t="s">
        <v>3395</v>
      </c>
      <c r="O2574" s="118">
        <v>0.9</v>
      </c>
      <c r="P2574" s="118">
        <v>7.8</v>
      </c>
      <c r="Q2574" s="119">
        <f t="shared" si="40"/>
        <v>0</v>
      </c>
      <c r="R2574" s="122" t="s">
        <v>799</v>
      </c>
      <c r="S2574" s="121" t="s">
        <v>4557</v>
      </c>
      <c r="T2574" s="120" t="s">
        <v>147</v>
      </c>
      <c r="U2574" s="120" t="s">
        <v>147</v>
      </c>
    </row>
    <row r="2575" spans="7:21" s="145" customFormat="1" hidden="1">
      <c r="G2575" s="152"/>
      <c r="N2575" s="114" t="s">
        <v>3396</v>
      </c>
      <c r="O2575" s="118">
        <v>0.9</v>
      </c>
      <c r="P2575" s="118">
        <v>5</v>
      </c>
      <c r="Q2575" s="119">
        <f t="shared" si="40"/>
        <v>0</v>
      </c>
      <c r="R2575" s="122" t="s">
        <v>1619</v>
      </c>
      <c r="S2575" s="121" t="s">
        <v>3777</v>
      </c>
      <c r="T2575" s="120" t="s">
        <v>147</v>
      </c>
      <c r="U2575" s="120" t="s">
        <v>147</v>
      </c>
    </row>
    <row r="2576" spans="7:21" s="145" customFormat="1" hidden="1">
      <c r="G2576" s="152"/>
      <c r="N2576" s="114" t="s">
        <v>3285</v>
      </c>
      <c r="O2576" s="118">
        <v>0.8</v>
      </c>
      <c r="P2576" s="118">
        <v>2.9</v>
      </c>
      <c r="Q2576" s="119">
        <f t="shared" si="40"/>
        <v>0</v>
      </c>
      <c r="R2576" s="122" t="s">
        <v>234</v>
      </c>
      <c r="S2576" s="121" t="s">
        <v>3954</v>
      </c>
      <c r="T2576" s="120" t="s">
        <v>147</v>
      </c>
      <c r="U2576" s="120" t="s">
        <v>147</v>
      </c>
    </row>
    <row r="2577" spans="7:21" s="145" customFormat="1" hidden="1">
      <c r="G2577" s="152"/>
      <c r="N2577" s="114" t="s">
        <v>3286</v>
      </c>
      <c r="O2577" s="118">
        <v>7.7</v>
      </c>
      <c r="P2577" s="118">
        <v>7.2</v>
      </c>
      <c r="Q2577" s="119">
        <f t="shared" si="40"/>
        <v>0</v>
      </c>
      <c r="R2577" s="122" t="s">
        <v>543</v>
      </c>
      <c r="S2577" s="121" t="s">
        <v>3960</v>
      </c>
      <c r="T2577" s="120" t="s">
        <v>147</v>
      </c>
      <c r="U2577" s="120" t="s">
        <v>147</v>
      </c>
    </row>
    <row r="2578" spans="7:21" s="145" customFormat="1" hidden="1">
      <c r="G2578" s="152"/>
      <c r="N2578" s="114" t="s">
        <v>3290</v>
      </c>
      <c r="O2578" s="118">
        <v>5.9</v>
      </c>
      <c r="P2578" s="118">
        <v>64.099999999999994</v>
      </c>
      <c r="Q2578" s="119">
        <f t="shared" si="40"/>
        <v>0</v>
      </c>
      <c r="R2578" s="122" t="s">
        <v>185</v>
      </c>
      <c r="S2578" s="121" t="s">
        <v>3834</v>
      </c>
      <c r="T2578" s="120" t="s">
        <v>147</v>
      </c>
      <c r="U2578" s="120" t="s">
        <v>147</v>
      </c>
    </row>
    <row r="2579" spans="7:21" s="145" customFormat="1" hidden="1">
      <c r="G2579" s="152"/>
      <c r="N2579" s="114" t="s">
        <v>3291</v>
      </c>
      <c r="O2579" s="118">
        <v>0.6</v>
      </c>
      <c r="P2579" s="118">
        <v>6.2</v>
      </c>
      <c r="Q2579" s="119">
        <f t="shared" si="40"/>
        <v>0</v>
      </c>
      <c r="R2579" s="122" t="s">
        <v>3266</v>
      </c>
      <c r="S2579" s="121" t="s">
        <v>4548</v>
      </c>
      <c r="T2579" s="120" t="s">
        <v>147</v>
      </c>
      <c r="U2579" s="120" t="s">
        <v>147</v>
      </c>
    </row>
    <row r="2580" spans="7:21" s="145" customFormat="1" hidden="1">
      <c r="G2580" s="152"/>
      <c r="N2580" s="114" t="s">
        <v>3292</v>
      </c>
      <c r="O2580" s="118">
        <v>3.1</v>
      </c>
      <c r="P2580" s="118">
        <v>8.5</v>
      </c>
      <c r="Q2580" s="119">
        <f t="shared" si="40"/>
        <v>0</v>
      </c>
      <c r="R2580" s="120" t="s">
        <v>147</v>
      </c>
      <c r="S2580" s="121" t="s">
        <v>3954</v>
      </c>
      <c r="T2580" s="120" t="s">
        <v>147</v>
      </c>
      <c r="U2580" s="120" t="s">
        <v>147</v>
      </c>
    </row>
    <row r="2581" spans="7:21" s="145" customFormat="1" hidden="1">
      <c r="G2581" s="152"/>
      <c r="N2581" s="114" t="s">
        <v>3293</v>
      </c>
      <c r="O2581" s="118">
        <v>5.9</v>
      </c>
      <c r="P2581" s="118">
        <v>14.6</v>
      </c>
      <c r="Q2581" s="119">
        <f t="shared" si="40"/>
        <v>0</v>
      </c>
      <c r="R2581" s="122" t="s">
        <v>995</v>
      </c>
      <c r="S2581" s="121" t="s">
        <v>3896</v>
      </c>
      <c r="T2581" s="120" t="s">
        <v>147</v>
      </c>
      <c r="U2581" s="120" t="s">
        <v>147</v>
      </c>
    </row>
    <row r="2582" spans="7:21" s="145" customFormat="1" hidden="1">
      <c r="G2582" s="152"/>
      <c r="N2582" s="114" t="s">
        <v>3294</v>
      </c>
      <c r="O2582" s="118">
        <v>0.9</v>
      </c>
      <c r="P2582" s="118">
        <v>6.2</v>
      </c>
      <c r="Q2582" s="119">
        <f t="shared" si="40"/>
        <v>0</v>
      </c>
      <c r="R2582" s="122" t="s">
        <v>343</v>
      </c>
      <c r="S2582" s="121" t="s">
        <v>3952</v>
      </c>
      <c r="T2582" s="120" t="s">
        <v>147</v>
      </c>
      <c r="U2582" s="120" t="s">
        <v>147</v>
      </c>
    </row>
    <row r="2583" spans="7:21" s="145" customFormat="1" hidden="1">
      <c r="G2583" s="152"/>
      <c r="N2583" s="114" t="s">
        <v>3295</v>
      </c>
      <c r="O2583" s="118">
        <v>1.1000000000000001</v>
      </c>
      <c r="P2583" s="118">
        <v>6.6</v>
      </c>
      <c r="Q2583" s="119">
        <f t="shared" si="40"/>
        <v>0</v>
      </c>
      <c r="R2583" s="122" t="s">
        <v>166</v>
      </c>
      <c r="S2583" s="121" t="s">
        <v>4562</v>
      </c>
      <c r="T2583" s="120" t="s">
        <v>147</v>
      </c>
      <c r="U2583" s="120" t="s">
        <v>147</v>
      </c>
    </row>
    <row r="2584" spans="7:21" s="145" customFormat="1" hidden="1">
      <c r="G2584" s="152"/>
      <c r="N2584" s="114" t="s">
        <v>3677</v>
      </c>
      <c r="O2584" s="118">
        <v>2.1</v>
      </c>
      <c r="P2584" s="118">
        <v>7.6</v>
      </c>
      <c r="Q2584" s="119">
        <f t="shared" si="40"/>
        <v>0</v>
      </c>
      <c r="R2584" s="122" t="s">
        <v>1383</v>
      </c>
      <c r="S2584" s="121" t="s">
        <v>4297</v>
      </c>
      <c r="T2584" s="120" t="s">
        <v>147</v>
      </c>
      <c r="U2584" s="120" t="s">
        <v>147</v>
      </c>
    </row>
    <row r="2585" spans="7:21" s="145" customFormat="1" hidden="1">
      <c r="G2585" s="152"/>
      <c r="N2585" s="114" t="s">
        <v>3536</v>
      </c>
      <c r="O2585" s="118">
        <v>1.9</v>
      </c>
      <c r="P2585" s="118">
        <v>8.1</v>
      </c>
      <c r="Q2585" s="119">
        <f t="shared" si="40"/>
        <v>0</v>
      </c>
      <c r="R2585" s="122" t="s">
        <v>3537</v>
      </c>
      <c r="S2585" s="121" t="s">
        <v>4269</v>
      </c>
      <c r="T2585" s="120" t="s">
        <v>147</v>
      </c>
      <c r="U2585" s="120" t="s">
        <v>147</v>
      </c>
    </row>
    <row r="2586" spans="7:21" s="145" customFormat="1" hidden="1">
      <c r="G2586" s="152"/>
      <c r="N2586" s="114" t="s">
        <v>3538</v>
      </c>
      <c r="O2586" s="118">
        <v>1.5</v>
      </c>
      <c r="P2586" s="118">
        <v>4.9000000000000004</v>
      </c>
      <c r="Q2586" s="119">
        <f t="shared" si="40"/>
        <v>0</v>
      </c>
      <c r="R2586" s="122" t="s">
        <v>852</v>
      </c>
      <c r="S2586" s="121" t="s">
        <v>3889</v>
      </c>
      <c r="T2586" s="120" t="s">
        <v>147</v>
      </c>
      <c r="U2586" s="120" t="s">
        <v>147</v>
      </c>
    </row>
    <row r="2587" spans="7:21" s="145" customFormat="1" hidden="1">
      <c r="G2587" s="152"/>
      <c r="N2587" s="114" t="s">
        <v>3539</v>
      </c>
      <c r="O2587" s="118">
        <v>1.1000000000000001</v>
      </c>
      <c r="P2587" s="118">
        <v>3.9</v>
      </c>
      <c r="Q2587" s="119">
        <f t="shared" si="40"/>
        <v>0</v>
      </c>
      <c r="R2587" s="122" t="s">
        <v>234</v>
      </c>
      <c r="S2587" s="121" t="s">
        <v>3954</v>
      </c>
      <c r="T2587" s="120" t="s">
        <v>147</v>
      </c>
      <c r="U2587" s="120" t="s">
        <v>147</v>
      </c>
    </row>
    <row r="2588" spans="7:21" s="145" customFormat="1" hidden="1">
      <c r="G2588" s="152"/>
      <c r="N2588" s="114" t="s">
        <v>3540</v>
      </c>
      <c r="O2588" s="118">
        <v>2.4</v>
      </c>
      <c r="P2588" s="118">
        <v>5.0999999999999996</v>
      </c>
      <c r="Q2588" s="119">
        <f t="shared" si="40"/>
        <v>0</v>
      </c>
      <c r="R2588" s="122" t="s">
        <v>719</v>
      </c>
      <c r="S2588" s="121" t="s">
        <v>4333</v>
      </c>
      <c r="T2588" s="120" t="s">
        <v>147</v>
      </c>
      <c r="U2588" s="120" t="s">
        <v>147</v>
      </c>
    </row>
    <row r="2589" spans="7:21" s="145" customFormat="1" hidden="1">
      <c r="G2589" s="152"/>
      <c r="N2589" s="114" t="s">
        <v>3541</v>
      </c>
      <c r="O2589" s="118">
        <v>4.0999999999999996</v>
      </c>
      <c r="P2589" s="118">
        <v>9.8000000000000007</v>
      </c>
      <c r="Q2589" s="119">
        <f t="shared" si="40"/>
        <v>0</v>
      </c>
      <c r="R2589" s="122" t="s">
        <v>1661</v>
      </c>
      <c r="S2589" s="121" t="s">
        <v>4256</v>
      </c>
      <c r="T2589" s="120" t="s">
        <v>147</v>
      </c>
      <c r="U2589" s="120" t="s">
        <v>147</v>
      </c>
    </row>
    <row r="2590" spans="7:21" s="145" customFormat="1" hidden="1">
      <c r="G2590" s="152"/>
      <c r="N2590" s="114" t="s">
        <v>3542</v>
      </c>
      <c r="O2590" s="118">
        <v>1.5</v>
      </c>
      <c r="P2590" s="118">
        <v>6.2</v>
      </c>
      <c r="Q2590" s="119">
        <f t="shared" si="40"/>
        <v>0</v>
      </c>
      <c r="R2590" s="122" t="s">
        <v>2898</v>
      </c>
      <c r="S2590" s="121" t="s">
        <v>4224</v>
      </c>
      <c r="T2590" s="120" t="s">
        <v>147</v>
      </c>
      <c r="U2590" s="120" t="s">
        <v>147</v>
      </c>
    </row>
    <row r="2591" spans="7:21" s="145" customFormat="1" hidden="1">
      <c r="G2591" s="152"/>
      <c r="N2591" s="114" t="s">
        <v>3543</v>
      </c>
      <c r="O2591" s="118">
        <v>0.9</v>
      </c>
      <c r="P2591" s="118">
        <v>4.3</v>
      </c>
      <c r="Q2591" s="119">
        <f t="shared" si="40"/>
        <v>0</v>
      </c>
      <c r="R2591" s="122" t="s">
        <v>322</v>
      </c>
      <c r="S2591" s="121" t="s">
        <v>4548</v>
      </c>
      <c r="T2591" s="120" t="s">
        <v>147</v>
      </c>
      <c r="U2591" s="120" t="s">
        <v>147</v>
      </c>
    </row>
    <row r="2592" spans="7:21" s="145" customFormat="1" hidden="1">
      <c r="G2592" s="152"/>
      <c r="N2592" s="114" t="s">
        <v>3544</v>
      </c>
      <c r="O2592" s="118">
        <v>1.4</v>
      </c>
      <c r="P2592" s="118">
        <v>7.4</v>
      </c>
      <c r="Q2592" s="119">
        <f t="shared" si="40"/>
        <v>0</v>
      </c>
      <c r="R2592" s="120" t="s">
        <v>147</v>
      </c>
      <c r="S2592" s="121" t="s">
        <v>4328</v>
      </c>
      <c r="T2592" s="120" t="s">
        <v>147</v>
      </c>
      <c r="U2592" s="120" t="s">
        <v>147</v>
      </c>
    </row>
    <row r="2593" spans="7:21" s="145" customFormat="1" hidden="1">
      <c r="G2593" s="152"/>
      <c r="N2593" s="114" t="s">
        <v>3688</v>
      </c>
      <c r="O2593" s="118">
        <v>1</v>
      </c>
      <c r="P2593" s="118">
        <v>3.7</v>
      </c>
      <c r="Q2593" s="119">
        <f t="shared" si="40"/>
        <v>0</v>
      </c>
      <c r="R2593" s="122" t="s">
        <v>606</v>
      </c>
      <c r="S2593" s="121" t="s">
        <v>4463</v>
      </c>
      <c r="T2593" s="120" t="s">
        <v>147</v>
      </c>
      <c r="U2593" s="120" t="s">
        <v>147</v>
      </c>
    </row>
    <row r="2594" spans="7:21" s="145" customFormat="1" hidden="1">
      <c r="G2594" s="152"/>
      <c r="N2594" s="114" t="s">
        <v>3689</v>
      </c>
      <c r="O2594" s="118">
        <v>3</v>
      </c>
      <c r="P2594" s="118">
        <v>17.899999999999999</v>
      </c>
      <c r="Q2594" s="119">
        <f t="shared" si="40"/>
        <v>0</v>
      </c>
      <c r="R2594" s="122" t="s">
        <v>418</v>
      </c>
      <c r="S2594" s="121" t="s">
        <v>4549</v>
      </c>
      <c r="T2594" s="120" t="s">
        <v>147</v>
      </c>
      <c r="U2594" s="120" t="s">
        <v>147</v>
      </c>
    </row>
    <row r="2595" spans="7:21" s="145" customFormat="1" hidden="1">
      <c r="G2595" s="152"/>
      <c r="N2595" s="114" t="s">
        <v>3690</v>
      </c>
      <c r="O2595" s="118">
        <v>8.1</v>
      </c>
      <c r="P2595" s="118">
        <v>17.2</v>
      </c>
      <c r="Q2595" s="119">
        <f t="shared" si="40"/>
        <v>0</v>
      </c>
      <c r="R2595" s="122" t="s">
        <v>3100</v>
      </c>
      <c r="S2595" s="121" t="s">
        <v>4537</v>
      </c>
      <c r="T2595" s="120" t="s">
        <v>147</v>
      </c>
      <c r="U2595" s="120" t="s">
        <v>147</v>
      </c>
    </row>
    <row r="2596" spans="7:21" s="145" customFormat="1" hidden="1">
      <c r="G2596" s="152"/>
      <c r="N2596" s="114" t="s">
        <v>3691</v>
      </c>
      <c r="O2596" s="118">
        <v>9.3000000000000007</v>
      </c>
      <c r="P2596" s="118">
        <v>5.3</v>
      </c>
      <c r="Q2596" s="119">
        <f t="shared" si="40"/>
        <v>0</v>
      </c>
      <c r="R2596" s="122" t="s">
        <v>285</v>
      </c>
      <c r="S2596" s="121" t="s">
        <v>3961</v>
      </c>
      <c r="T2596" s="120" t="s">
        <v>30</v>
      </c>
      <c r="U2596" s="120" t="s">
        <v>30</v>
      </c>
    </row>
    <row r="2597" spans="7:21" s="145" customFormat="1" hidden="1">
      <c r="G2597" s="152"/>
      <c r="N2597" s="114" t="s">
        <v>3692</v>
      </c>
      <c r="O2597" s="118">
        <v>6.6</v>
      </c>
      <c r="P2597" s="118">
        <v>20</v>
      </c>
      <c r="Q2597" s="119">
        <f t="shared" si="40"/>
        <v>0</v>
      </c>
      <c r="R2597" s="122" t="s">
        <v>2172</v>
      </c>
      <c r="S2597" s="121" t="s">
        <v>3972</v>
      </c>
      <c r="T2597" s="120" t="s">
        <v>30</v>
      </c>
      <c r="U2597" s="120" t="s">
        <v>30</v>
      </c>
    </row>
    <row r="2598" spans="7:21" s="145" customFormat="1" hidden="1">
      <c r="G2598" s="152"/>
      <c r="N2598" s="114" t="s">
        <v>3553</v>
      </c>
      <c r="O2598" s="118">
        <v>3.2</v>
      </c>
      <c r="P2598" s="118">
        <v>0.2</v>
      </c>
      <c r="Q2598" s="119">
        <f t="shared" si="40"/>
        <v>0</v>
      </c>
      <c r="R2598" s="122" t="s">
        <v>1619</v>
      </c>
      <c r="S2598" s="121" t="s">
        <v>4037</v>
      </c>
      <c r="T2598" s="120" t="s">
        <v>30</v>
      </c>
      <c r="U2598" s="120" t="s">
        <v>30</v>
      </c>
    </row>
    <row r="2599" spans="7:21" s="145" customFormat="1" hidden="1">
      <c r="G2599" s="152"/>
      <c r="N2599" s="114" t="s">
        <v>3694</v>
      </c>
      <c r="O2599" s="118">
        <v>2.6</v>
      </c>
      <c r="P2599" s="118">
        <v>0.2</v>
      </c>
      <c r="Q2599" s="119">
        <f t="shared" si="40"/>
        <v>0</v>
      </c>
      <c r="R2599" s="122" t="s">
        <v>476</v>
      </c>
      <c r="S2599" s="121" t="s">
        <v>4538</v>
      </c>
      <c r="T2599" s="120" t="s">
        <v>30</v>
      </c>
      <c r="U2599" s="120" t="s">
        <v>30</v>
      </c>
    </row>
    <row r="2600" spans="7:21" s="145" customFormat="1" hidden="1">
      <c r="G2600" s="152"/>
      <c r="N2600" s="114" t="s">
        <v>3695</v>
      </c>
      <c r="O2600" s="118">
        <v>24.3</v>
      </c>
      <c r="P2600" s="118">
        <v>13.8</v>
      </c>
      <c r="Q2600" s="119">
        <f t="shared" si="40"/>
        <v>0</v>
      </c>
      <c r="R2600" s="120" t="s">
        <v>141</v>
      </c>
      <c r="S2600" s="121" t="s">
        <v>3963</v>
      </c>
      <c r="T2600" s="120" t="s">
        <v>30</v>
      </c>
      <c r="U2600" s="120" t="s">
        <v>30</v>
      </c>
    </row>
    <row r="2601" spans="7:21" s="145" customFormat="1" hidden="1">
      <c r="G2601" s="152"/>
      <c r="N2601" s="114" t="s">
        <v>3696</v>
      </c>
      <c r="O2601" s="118">
        <v>3.1</v>
      </c>
      <c r="P2601" s="118">
        <v>0.5</v>
      </c>
      <c r="Q2601" s="119">
        <f t="shared" si="40"/>
        <v>0</v>
      </c>
      <c r="R2601" s="122" t="s">
        <v>166</v>
      </c>
      <c r="S2601" s="121" t="s">
        <v>4225</v>
      </c>
      <c r="T2601" s="120" t="s">
        <v>30</v>
      </c>
      <c r="U2601" s="120" t="s">
        <v>30</v>
      </c>
    </row>
    <row r="2602" spans="7:21" s="145" customFormat="1" hidden="1">
      <c r="G2602" s="152"/>
      <c r="N2602" s="114" t="s">
        <v>3697</v>
      </c>
      <c r="O2602" s="118">
        <v>2.2000000000000002</v>
      </c>
      <c r="P2602" s="118">
        <v>0.8</v>
      </c>
      <c r="Q2602" s="119">
        <f t="shared" si="40"/>
        <v>0</v>
      </c>
      <c r="R2602" s="122" t="s">
        <v>166</v>
      </c>
      <c r="S2602" s="121" t="s">
        <v>4296</v>
      </c>
      <c r="T2602" s="120" t="s">
        <v>30</v>
      </c>
      <c r="U2602" s="120" t="s">
        <v>30</v>
      </c>
    </row>
    <row r="2603" spans="7:21" s="145" customFormat="1" hidden="1">
      <c r="G2603" s="152"/>
      <c r="N2603" s="114" t="s">
        <v>3424</v>
      </c>
      <c r="O2603" s="118">
        <v>2.8</v>
      </c>
      <c r="P2603" s="118">
        <v>1.6</v>
      </c>
      <c r="Q2603" s="119">
        <f t="shared" si="40"/>
        <v>0</v>
      </c>
      <c r="R2603" s="122" t="s">
        <v>166</v>
      </c>
      <c r="S2603" s="121" t="s">
        <v>3772</v>
      </c>
      <c r="T2603" s="120" t="s">
        <v>30</v>
      </c>
      <c r="U2603" s="120" t="s">
        <v>30</v>
      </c>
    </row>
    <row r="2604" spans="7:21" s="145" customFormat="1" hidden="1">
      <c r="G2604" s="152"/>
      <c r="N2604" s="114" t="s">
        <v>3554</v>
      </c>
      <c r="O2604" s="120" t="s">
        <v>30</v>
      </c>
      <c r="P2604" s="120" t="s">
        <v>30</v>
      </c>
      <c r="Q2604" s="119">
        <f t="shared" si="40"/>
        <v>0</v>
      </c>
      <c r="R2604" s="122" t="s">
        <v>418</v>
      </c>
      <c r="S2604" s="121" t="s">
        <v>3949</v>
      </c>
      <c r="T2604" s="120" t="s">
        <v>30</v>
      </c>
      <c r="U2604" s="120" t="s">
        <v>30</v>
      </c>
    </row>
    <row r="2605" spans="7:21" s="145" customFormat="1" hidden="1">
      <c r="G2605" s="152"/>
      <c r="N2605" s="114" t="s">
        <v>3555</v>
      </c>
      <c r="O2605" s="118">
        <v>24.9</v>
      </c>
      <c r="P2605" s="118">
        <v>0</v>
      </c>
      <c r="Q2605" s="119">
        <f t="shared" si="40"/>
        <v>0</v>
      </c>
      <c r="R2605" s="120" t="s">
        <v>277</v>
      </c>
      <c r="S2605" s="121" t="s">
        <v>4318</v>
      </c>
      <c r="T2605" s="120" t="s">
        <v>30</v>
      </c>
      <c r="U2605" s="120" t="s">
        <v>30</v>
      </c>
    </row>
    <row r="2606" spans="7:21" s="145" customFormat="1" hidden="1">
      <c r="G2606" s="152"/>
      <c r="N2606" s="114" t="s">
        <v>3556</v>
      </c>
      <c r="O2606" s="118">
        <v>14.9</v>
      </c>
      <c r="P2606" s="118">
        <v>0</v>
      </c>
      <c r="Q2606" s="119">
        <f t="shared" si="40"/>
        <v>0</v>
      </c>
      <c r="R2606" s="120" t="s">
        <v>551</v>
      </c>
      <c r="S2606" s="121" t="s">
        <v>4453</v>
      </c>
      <c r="T2606" s="120" t="s">
        <v>30</v>
      </c>
      <c r="U2606" s="120" t="s">
        <v>30</v>
      </c>
    </row>
    <row r="2607" spans="7:21" s="145" customFormat="1" hidden="1">
      <c r="G2607" s="152"/>
      <c r="N2607" s="114" t="s">
        <v>3557</v>
      </c>
      <c r="O2607" s="118">
        <v>18.3</v>
      </c>
      <c r="P2607" s="118">
        <v>0</v>
      </c>
      <c r="Q2607" s="119">
        <f t="shared" si="40"/>
        <v>0</v>
      </c>
      <c r="R2607" s="122" t="s">
        <v>254</v>
      </c>
      <c r="S2607" s="121" t="s">
        <v>3942</v>
      </c>
      <c r="T2607" s="120" t="s">
        <v>30</v>
      </c>
      <c r="U2607" s="120" t="s">
        <v>30</v>
      </c>
    </row>
    <row r="2608" spans="7:21" s="145" customFormat="1" hidden="1">
      <c r="G2608" s="152"/>
      <c r="N2608" s="114" t="s">
        <v>3558</v>
      </c>
      <c r="O2608" s="118">
        <v>1.9</v>
      </c>
      <c r="P2608" s="118">
        <v>1.6</v>
      </c>
      <c r="Q2608" s="119">
        <f t="shared" si="40"/>
        <v>0</v>
      </c>
      <c r="R2608" s="122" t="s">
        <v>166</v>
      </c>
      <c r="S2608" s="121" t="s">
        <v>4037</v>
      </c>
      <c r="T2608" s="120" t="s">
        <v>30</v>
      </c>
      <c r="U2608" s="120" t="s">
        <v>30</v>
      </c>
    </row>
    <row r="2609" spans="7:21" s="145" customFormat="1" hidden="1">
      <c r="G2609" s="152"/>
      <c r="N2609" s="114" t="s">
        <v>3559</v>
      </c>
      <c r="O2609" s="118">
        <v>3</v>
      </c>
      <c r="P2609" s="118">
        <v>3.1</v>
      </c>
      <c r="Q2609" s="119">
        <f t="shared" si="40"/>
        <v>0</v>
      </c>
      <c r="R2609" s="122" t="s">
        <v>166</v>
      </c>
      <c r="S2609" s="121" t="s">
        <v>3952</v>
      </c>
      <c r="T2609" s="120" t="s">
        <v>30</v>
      </c>
      <c r="U2609" s="120" t="s">
        <v>30</v>
      </c>
    </row>
    <row r="2610" spans="7:21" s="145" customFormat="1" hidden="1">
      <c r="G2610" s="152"/>
      <c r="N2610" s="114" t="s">
        <v>3433</v>
      </c>
      <c r="O2610" s="118">
        <v>2</v>
      </c>
      <c r="P2610" s="118">
        <v>3</v>
      </c>
      <c r="Q2610" s="119">
        <f t="shared" si="40"/>
        <v>0</v>
      </c>
      <c r="R2610" s="122" t="s">
        <v>166</v>
      </c>
      <c r="S2610" s="121" t="s">
        <v>4041</v>
      </c>
      <c r="T2610" s="120" t="s">
        <v>30</v>
      </c>
      <c r="U2610" s="120" t="s">
        <v>30</v>
      </c>
    </row>
    <row r="2611" spans="7:21" s="145" customFormat="1" hidden="1">
      <c r="G2611" s="152"/>
      <c r="N2611" s="114" t="s">
        <v>3434</v>
      </c>
      <c r="O2611" s="118">
        <v>0.9</v>
      </c>
      <c r="P2611" s="118">
        <v>8.5</v>
      </c>
      <c r="Q2611" s="119">
        <f t="shared" si="40"/>
        <v>0</v>
      </c>
      <c r="R2611" s="120" t="s">
        <v>30</v>
      </c>
      <c r="S2611" s="121" t="s">
        <v>4289</v>
      </c>
      <c r="T2611" s="120" t="s">
        <v>30</v>
      </c>
      <c r="U2611" s="120" t="s">
        <v>30</v>
      </c>
    </row>
    <row r="2612" spans="7:21" s="145" customFormat="1" hidden="1">
      <c r="G2612" s="152"/>
      <c r="N2612" s="114" t="s">
        <v>3435</v>
      </c>
      <c r="O2612" s="118">
        <v>6.5</v>
      </c>
      <c r="P2612" s="118">
        <v>18.2</v>
      </c>
      <c r="Q2612" s="119">
        <f t="shared" si="40"/>
        <v>0</v>
      </c>
      <c r="R2612" s="122" t="s">
        <v>3436</v>
      </c>
      <c r="S2612" s="121" t="s">
        <v>4299</v>
      </c>
      <c r="T2612" s="120" t="s">
        <v>30</v>
      </c>
      <c r="U2612" s="120" t="s">
        <v>30</v>
      </c>
    </row>
    <row r="2613" spans="7:21" s="145" customFormat="1" hidden="1">
      <c r="G2613" s="152"/>
      <c r="N2613" s="114" t="s">
        <v>3322</v>
      </c>
      <c r="O2613" s="118">
        <v>1.1000000000000001</v>
      </c>
      <c r="P2613" s="118">
        <v>12.6</v>
      </c>
      <c r="Q2613" s="119">
        <f t="shared" si="40"/>
        <v>0</v>
      </c>
      <c r="R2613" s="120" t="s">
        <v>30</v>
      </c>
      <c r="S2613" s="121" t="s">
        <v>4224</v>
      </c>
      <c r="T2613" s="120" t="s">
        <v>30</v>
      </c>
      <c r="U2613" s="120" t="s">
        <v>30</v>
      </c>
    </row>
    <row r="2614" spans="7:21" s="145" customFormat="1" hidden="1">
      <c r="G2614" s="152"/>
      <c r="N2614" s="114" t="s">
        <v>3323</v>
      </c>
      <c r="O2614" s="118">
        <v>0.8</v>
      </c>
      <c r="P2614" s="118">
        <v>9</v>
      </c>
      <c r="Q2614" s="119">
        <f t="shared" si="40"/>
        <v>0</v>
      </c>
      <c r="R2614" s="120" t="s">
        <v>30</v>
      </c>
      <c r="S2614" s="121" t="s">
        <v>4553</v>
      </c>
      <c r="T2614" s="120" t="s">
        <v>30</v>
      </c>
      <c r="U2614" s="120" t="s">
        <v>30</v>
      </c>
    </row>
    <row r="2615" spans="7:21" s="145" customFormat="1" hidden="1">
      <c r="G2615" s="152"/>
      <c r="N2615" s="114" t="s">
        <v>3211</v>
      </c>
      <c r="O2615" s="118">
        <v>0.9</v>
      </c>
      <c r="P2615" s="118">
        <v>7.4</v>
      </c>
      <c r="Q2615" s="119">
        <f t="shared" si="40"/>
        <v>0</v>
      </c>
      <c r="R2615" s="120" t="s">
        <v>30</v>
      </c>
      <c r="S2615" s="121" t="s">
        <v>4036</v>
      </c>
      <c r="T2615" s="120" t="s">
        <v>30</v>
      </c>
      <c r="U2615" s="120" t="s">
        <v>30</v>
      </c>
    </row>
    <row r="2616" spans="7:21" s="145" customFormat="1" hidden="1">
      <c r="G2616" s="152"/>
      <c r="N2616" s="114" t="s">
        <v>3212</v>
      </c>
      <c r="O2616" s="118">
        <v>1.1000000000000001</v>
      </c>
      <c r="P2616" s="118">
        <v>8.3000000000000007</v>
      </c>
      <c r="Q2616" s="119">
        <f t="shared" si="40"/>
        <v>0</v>
      </c>
      <c r="R2616" s="120" t="s">
        <v>30</v>
      </c>
      <c r="S2616" s="121" t="s">
        <v>3956</v>
      </c>
      <c r="T2616" s="120" t="s">
        <v>30</v>
      </c>
      <c r="U2616" s="120" t="s">
        <v>30</v>
      </c>
    </row>
    <row r="2617" spans="7:21" s="145" customFormat="1" hidden="1">
      <c r="G2617" s="152"/>
      <c r="N2617" s="114" t="s">
        <v>3213</v>
      </c>
      <c r="O2617" s="118">
        <v>0.7</v>
      </c>
      <c r="P2617" s="118">
        <v>4.3</v>
      </c>
      <c r="Q2617" s="119">
        <f t="shared" si="40"/>
        <v>0</v>
      </c>
      <c r="R2617" s="122" t="s">
        <v>166</v>
      </c>
      <c r="S2617" s="121" t="s">
        <v>4041</v>
      </c>
      <c r="T2617" s="120" t="s">
        <v>30</v>
      </c>
      <c r="U2617" s="122" t="s">
        <v>166</v>
      </c>
    </row>
    <row r="2618" spans="7:21" s="145" customFormat="1" hidden="1">
      <c r="G2618" s="152"/>
      <c r="N2618" s="114" t="s">
        <v>3214</v>
      </c>
      <c r="O2618" s="118">
        <v>0.6</v>
      </c>
      <c r="P2618" s="118">
        <v>4.5999999999999996</v>
      </c>
      <c r="Q2618" s="119">
        <f t="shared" si="40"/>
        <v>0</v>
      </c>
      <c r="R2618" s="122" t="s">
        <v>166</v>
      </c>
      <c r="S2618" s="121" t="s">
        <v>3778</v>
      </c>
      <c r="T2618" s="120" t="s">
        <v>30</v>
      </c>
      <c r="U2618" s="122" t="s">
        <v>166</v>
      </c>
    </row>
    <row r="2619" spans="7:21" s="145" customFormat="1" hidden="1">
      <c r="G2619" s="152"/>
      <c r="N2619" s="114" t="s">
        <v>3215</v>
      </c>
      <c r="O2619" s="118">
        <v>63.3</v>
      </c>
      <c r="P2619" s="120">
        <v>4.8</v>
      </c>
      <c r="Q2619" s="119">
        <f t="shared" si="40"/>
        <v>0</v>
      </c>
      <c r="R2619" s="120" t="s">
        <v>377</v>
      </c>
      <c r="S2619" s="121" t="s">
        <v>4400</v>
      </c>
      <c r="T2619" s="120" t="s">
        <v>30</v>
      </c>
      <c r="U2619" s="122" t="s">
        <v>166</v>
      </c>
    </row>
    <row r="2620" spans="7:21" s="145" customFormat="1" hidden="1">
      <c r="G2620" s="152"/>
      <c r="N2620" s="114" t="s">
        <v>3216</v>
      </c>
      <c r="O2620" s="118">
        <v>15.4</v>
      </c>
      <c r="P2620" s="120">
        <v>1.2</v>
      </c>
      <c r="Q2620" s="119">
        <f t="shared" si="40"/>
        <v>0</v>
      </c>
      <c r="R2620" s="122" t="s">
        <v>468</v>
      </c>
      <c r="S2620" s="121" t="s">
        <v>4555</v>
      </c>
      <c r="T2620" s="120" t="s">
        <v>30</v>
      </c>
      <c r="U2620" s="120" t="s">
        <v>30</v>
      </c>
    </row>
    <row r="2621" spans="7:21" s="145" customFormat="1" hidden="1">
      <c r="G2621" s="152"/>
      <c r="N2621" s="114" t="s">
        <v>3217</v>
      </c>
      <c r="O2621" s="118">
        <v>0.5</v>
      </c>
      <c r="P2621" s="118">
        <v>7.3</v>
      </c>
      <c r="Q2621" s="119">
        <f t="shared" si="40"/>
        <v>0</v>
      </c>
      <c r="R2621" s="122" t="s">
        <v>166</v>
      </c>
      <c r="S2621" s="121" t="s">
        <v>4036</v>
      </c>
      <c r="T2621" s="120" t="s">
        <v>30</v>
      </c>
      <c r="U2621" s="120" t="s">
        <v>30</v>
      </c>
    </row>
    <row r="2622" spans="7:21" s="145" customFormat="1" hidden="1">
      <c r="G2622" s="152"/>
      <c r="N2622" s="114" t="s">
        <v>3444</v>
      </c>
      <c r="O2622" s="118">
        <v>10.7</v>
      </c>
      <c r="P2622" s="118">
        <v>18.600000000000001</v>
      </c>
      <c r="Q2622" s="119">
        <f t="shared" si="40"/>
        <v>0</v>
      </c>
      <c r="R2622" s="122" t="s">
        <v>3445</v>
      </c>
      <c r="S2622" s="121" t="s">
        <v>4033</v>
      </c>
      <c r="T2622" s="120" t="s">
        <v>30</v>
      </c>
      <c r="U2622" s="120" t="s">
        <v>30</v>
      </c>
    </row>
    <row r="2623" spans="7:21" s="145" customFormat="1" hidden="1">
      <c r="G2623" s="152"/>
      <c r="N2623" s="114" t="s">
        <v>3579</v>
      </c>
      <c r="O2623" s="118">
        <v>11.9</v>
      </c>
      <c r="P2623" s="118">
        <v>4.8</v>
      </c>
      <c r="Q2623" s="119">
        <f t="shared" si="40"/>
        <v>0</v>
      </c>
      <c r="R2623" s="122" t="s">
        <v>3233</v>
      </c>
      <c r="S2623" s="121" t="s">
        <v>3910</v>
      </c>
      <c r="T2623" s="120" t="s">
        <v>30</v>
      </c>
      <c r="U2623" s="120" t="s">
        <v>30</v>
      </c>
    </row>
    <row r="2624" spans="7:21" s="145" customFormat="1" hidden="1">
      <c r="G2624" s="152"/>
      <c r="N2624" s="114" t="s">
        <v>3580</v>
      </c>
      <c r="O2624" s="118">
        <v>12.2</v>
      </c>
      <c r="P2624" s="118">
        <v>4.8</v>
      </c>
      <c r="Q2624" s="119">
        <f t="shared" si="40"/>
        <v>0</v>
      </c>
      <c r="R2624" s="122" t="s">
        <v>322</v>
      </c>
      <c r="S2624" s="121" t="s">
        <v>4300</v>
      </c>
      <c r="T2624" s="120" t="s">
        <v>30</v>
      </c>
      <c r="U2624" s="120" t="s">
        <v>30</v>
      </c>
    </row>
    <row r="2625" spans="7:21" s="145" customFormat="1" hidden="1">
      <c r="G2625" s="152"/>
      <c r="N2625" s="114" t="s">
        <v>3583</v>
      </c>
      <c r="O2625" s="118">
        <v>10.1</v>
      </c>
      <c r="P2625" s="118">
        <v>16.2</v>
      </c>
      <c r="Q2625" s="119">
        <f t="shared" si="40"/>
        <v>0</v>
      </c>
      <c r="R2625" s="122" t="s">
        <v>2363</v>
      </c>
      <c r="S2625" s="121" t="s">
        <v>3784</v>
      </c>
      <c r="T2625" s="120" t="s">
        <v>30</v>
      </c>
      <c r="U2625" s="122" t="s">
        <v>166</v>
      </c>
    </row>
    <row r="2626" spans="7:21" s="145" customFormat="1" hidden="1">
      <c r="G2626" s="152"/>
      <c r="N2626" s="114" t="s">
        <v>3584</v>
      </c>
      <c r="O2626" s="118">
        <v>7.3</v>
      </c>
      <c r="P2626" s="118">
        <v>9.4</v>
      </c>
      <c r="Q2626" s="119">
        <f t="shared" si="40"/>
        <v>0</v>
      </c>
      <c r="R2626" s="122" t="s">
        <v>2050</v>
      </c>
      <c r="S2626" s="121" t="s">
        <v>3783</v>
      </c>
      <c r="T2626" s="120" t="s">
        <v>30</v>
      </c>
      <c r="U2626" s="122" t="s">
        <v>343</v>
      </c>
    </row>
    <row r="2627" spans="7:21" s="145" customFormat="1" hidden="1">
      <c r="G2627" s="152"/>
      <c r="N2627" s="114" t="s">
        <v>3585</v>
      </c>
      <c r="O2627" s="118">
        <v>7.6</v>
      </c>
      <c r="P2627" s="118">
        <v>8.6</v>
      </c>
      <c r="Q2627" s="119">
        <f t="shared" si="40"/>
        <v>0</v>
      </c>
      <c r="R2627" s="122" t="s">
        <v>3586</v>
      </c>
      <c r="S2627" s="121" t="s">
        <v>3774</v>
      </c>
      <c r="T2627" s="120" t="s">
        <v>30</v>
      </c>
      <c r="U2627" s="122" t="s">
        <v>343</v>
      </c>
    </row>
    <row r="2628" spans="7:21" s="145" customFormat="1" hidden="1">
      <c r="G2628" s="152"/>
      <c r="N2628" s="114" t="s">
        <v>3587</v>
      </c>
      <c r="O2628" s="118">
        <v>10.5</v>
      </c>
      <c r="P2628" s="118">
        <v>2.7</v>
      </c>
      <c r="Q2628" s="119">
        <f t="shared" ref="Q2628:Q2691" si="41">SUM(T2628:U2628)</f>
        <v>0</v>
      </c>
      <c r="R2628" s="122" t="s">
        <v>566</v>
      </c>
      <c r="S2628" s="121" t="s">
        <v>3891</v>
      </c>
      <c r="T2628" s="120" t="s">
        <v>30</v>
      </c>
      <c r="U2628" s="122" t="s">
        <v>172</v>
      </c>
    </row>
    <row r="2629" spans="7:21" s="145" customFormat="1" hidden="1">
      <c r="G2629" s="152"/>
      <c r="N2629" s="114" t="s">
        <v>3588</v>
      </c>
      <c r="O2629" s="118">
        <v>16.8</v>
      </c>
      <c r="P2629" s="120" t="s">
        <v>147</v>
      </c>
      <c r="Q2629" s="119">
        <f t="shared" si="41"/>
        <v>0</v>
      </c>
      <c r="R2629" s="122" t="s">
        <v>3589</v>
      </c>
      <c r="S2629" s="120" t="s">
        <v>147</v>
      </c>
      <c r="T2629" s="120" t="s">
        <v>30</v>
      </c>
      <c r="U2629" s="120" t="s">
        <v>476</v>
      </c>
    </row>
    <row r="2630" spans="7:21" s="145" customFormat="1" hidden="1">
      <c r="G2630" s="152"/>
      <c r="N2630" s="114" t="s">
        <v>3457</v>
      </c>
      <c r="O2630" s="118">
        <v>15.4</v>
      </c>
      <c r="P2630" s="118" t="s">
        <v>147</v>
      </c>
      <c r="Q2630" s="119">
        <f t="shared" si="41"/>
        <v>0</v>
      </c>
      <c r="R2630" s="120" t="s">
        <v>147</v>
      </c>
      <c r="S2630" s="121" t="s">
        <v>147</v>
      </c>
      <c r="T2630" s="120" t="s">
        <v>30</v>
      </c>
      <c r="U2630" s="120" t="s">
        <v>30</v>
      </c>
    </row>
    <row r="2631" spans="7:21" s="145" customFormat="1" hidden="1">
      <c r="G2631" s="152"/>
      <c r="N2631" s="114" t="s">
        <v>3455</v>
      </c>
      <c r="O2631" s="118">
        <v>0.5</v>
      </c>
      <c r="P2631" s="120" t="s">
        <v>147</v>
      </c>
      <c r="Q2631" s="119">
        <f t="shared" si="41"/>
        <v>0</v>
      </c>
      <c r="R2631" s="120" t="s">
        <v>147</v>
      </c>
      <c r="S2631" s="120" t="s">
        <v>147</v>
      </c>
      <c r="T2631" s="120" t="s">
        <v>30</v>
      </c>
      <c r="U2631" s="122" t="s">
        <v>166</v>
      </c>
    </row>
    <row r="2632" spans="7:21" s="145" customFormat="1" hidden="1">
      <c r="G2632" s="152"/>
      <c r="N2632" s="114" t="s">
        <v>3456</v>
      </c>
      <c r="O2632" s="118">
        <v>13.5</v>
      </c>
      <c r="P2632" s="118" t="s">
        <v>147</v>
      </c>
      <c r="Q2632" s="119">
        <f t="shared" si="41"/>
        <v>0</v>
      </c>
      <c r="R2632" s="120" t="s">
        <v>147</v>
      </c>
      <c r="S2632" s="121" t="s">
        <v>147</v>
      </c>
      <c r="T2632" s="120" t="s">
        <v>30</v>
      </c>
      <c r="U2632" s="120" t="s">
        <v>30</v>
      </c>
    </row>
    <row r="2633" spans="7:21" s="145" customFormat="1" hidden="1">
      <c r="G2633" s="152"/>
      <c r="N2633" s="114" t="s">
        <v>3338</v>
      </c>
      <c r="O2633" s="118">
        <v>6.7</v>
      </c>
      <c r="P2633" s="118">
        <v>27.8</v>
      </c>
      <c r="Q2633" s="119">
        <f t="shared" si="41"/>
        <v>0</v>
      </c>
      <c r="R2633" s="122" t="s">
        <v>330</v>
      </c>
      <c r="S2633" s="121" t="s">
        <v>4260</v>
      </c>
      <c r="T2633" s="120" t="s">
        <v>30</v>
      </c>
      <c r="U2633" s="122" t="s">
        <v>166</v>
      </c>
    </row>
    <row r="2634" spans="7:21" s="145" customFormat="1" hidden="1">
      <c r="G2634" s="152"/>
      <c r="N2634" s="114" t="s">
        <v>3339</v>
      </c>
      <c r="O2634" s="118">
        <v>2.2999999999999998</v>
      </c>
      <c r="P2634" s="118">
        <v>0.2</v>
      </c>
      <c r="Q2634" s="119">
        <f t="shared" si="41"/>
        <v>0</v>
      </c>
      <c r="R2634" s="120" t="s">
        <v>166</v>
      </c>
      <c r="S2634" s="121">
        <v>12</v>
      </c>
      <c r="T2634" s="120" t="s">
        <v>30</v>
      </c>
      <c r="U2634" s="120" t="s">
        <v>30</v>
      </c>
    </row>
    <row r="2635" spans="7:21" s="145" customFormat="1" hidden="1">
      <c r="G2635" s="152"/>
      <c r="N2635" s="114" t="s">
        <v>3340</v>
      </c>
      <c r="O2635" s="118">
        <v>0.4</v>
      </c>
      <c r="P2635" s="118">
        <v>3.2</v>
      </c>
      <c r="Q2635" s="119">
        <f t="shared" si="41"/>
        <v>0</v>
      </c>
      <c r="R2635" s="120" t="s">
        <v>30</v>
      </c>
      <c r="S2635" s="121" t="s">
        <v>4548</v>
      </c>
      <c r="T2635" s="120" t="s">
        <v>30</v>
      </c>
      <c r="U2635" s="120" t="s">
        <v>30</v>
      </c>
    </row>
    <row r="2636" spans="7:21" s="145" customFormat="1" hidden="1">
      <c r="G2636" s="152"/>
      <c r="N2636" s="114" t="s">
        <v>3345</v>
      </c>
      <c r="O2636" s="118">
        <v>0.6</v>
      </c>
      <c r="P2636" s="118">
        <v>6.1</v>
      </c>
      <c r="Q2636" s="119">
        <f t="shared" si="41"/>
        <v>0</v>
      </c>
      <c r="R2636" s="120" t="s">
        <v>51</v>
      </c>
      <c r="S2636" s="121" t="s">
        <v>3951</v>
      </c>
      <c r="T2636" s="120" t="s">
        <v>30</v>
      </c>
      <c r="U2636" s="120" t="s">
        <v>30</v>
      </c>
    </row>
    <row r="2637" spans="7:21" s="145" customFormat="1" hidden="1">
      <c r="G2637" s="152"/>
      <c r="N2637" s="114" t="s">
        <v>3346</v>
      </c>
      <c r="O2637" s="118">
        <v>2.7</v>
      </c>
      <c r="P2637" s="118">
        <v>29.1</v>
      </c>
      <c r="Q2637" s="119">
        <f t="shared" si="41"/>
        <v>0</v>
      </c>
      <c r="R2637" s="122" t="s">
        <v>3347</v>
      </c>
      <c r="S2637" s="121" t="s">
        <v>4479</v>
      </c>
      <c r="T2637" s="120" t="s">
        <v>30</v>
      </c>
      <c r="U2637" s="120" t="s">
        <v>30</v>
      </c>
    </row>
    <row r="2638" spans="7:21" s="145" customFormat="1" hidden="1">
      <c r="G2638" s="152"/>
      <c r="N2638" s="114" t="s">
        <v>3348</v>
      </c>
      <c r="O2638" s="118">
        <v>9.9</v>
      </c>
      <c r="P2638" s="118">
        <v>67.2</v>
      </c>
      <c r="Q2638" s="119">
        <f t="shared" si="41"/>
        <v>0</v>
      </c>
      <c r="R2638" s="122" t="s">
        <v>404</v>
      </c>
      <c r="S2638" s="121" t="s">
        <v>4342</v>
      </c>
      <c r="T2638" s="120" t="s">
        <v>30</v>
      </c>
      <c r="U2638" s="120" t="s">
        <v>30</v>
      </c>
    </row>
    <row r="2639" spans="7:21" s="145" customFormat="1" hidden="1">
      <c r="G2639" s="152"/>
      <c r="N2639" s="114" t="s">
        <v>3349</v>
      </c>
      <c r="O2639" s="118">
        <v>2.8</v>
      </c>
      <c r="P2639" s="118">
        <v>19.3</v>
      </c>
      <c r="Q2639" s="119">
        <f t="shared" si="41"/>
        <v>0</v>
      </c>
      <c r="R2639" s="122" t="s">
        <v>728</v>
      </c>
      <c r="S2639" s="121" t="s">
        <v>3967</v>
      </c>
      <c r="T2639" s="120" t="s">
        <v>30</v>
      </c>
      <c r="U2639" s="120" t="s">
        <v>30</v>
      </c>
    </row>
    <row r="2640" spans="7:21" s="145" customFormat="1" hidden="1">
      <c r="G2640" s="152"/>
      <c r="N2640" s="114" t="s">
        <v>3350</v>
      </c>
      <c r="O2640" s="118">
        <v>5.6</v>
      </c>
      <c r="P2640" s="118">
        <v>29.4</v>
      </c>
      <c r="Q2640" s="119">
        <f t="shared" si="41"/>
        <v>0</v>
      </c>
      <c r="R2640" s="122" t="s">
        <v>782</v>
      </c>
      <c r="S2640" s="121" t="s">
        <v>4126</v>
      </c>
      <c r="T2640" s="120" t="s">
        <v>30</v>
      </c>
      <c r="U2640" s="120" t="s">
        <v>30</v>
      </c>
    </row>
    <row r="2641" spans="7:21" s="145" customFormat="1" hidden="1">
      <c r="G2641" s="152"/>
      <c r="N2641" s="114" t="s">
        <v>3351</v>
      </c>
      <c r="O2641" s="120" t="s">
        <v>30</v>
      </c>
      <c r="P2641" s="118">
        <v>12.1</v>
      </c>
      <c r="Q2641" s="119">
        <f t="shared" si="41"/>
        <v>0</v>
      </c>
      <c r="R2641" s="122" t="s">
        <v>3352</v>
      </c>
      <c r="S2641" s="121" t="s">
        <v>4487</v>
      </c>
      <c r="T2641" s="120" t="s">
        <v>30</v>
      </c>
      <c r="U2641" s="120" t="s">
        <v>30</v>
      </c>
    </row>
    <row r="2642" spans="7:21" s="145" customFormat="1" hidden="1">
      <c r="G2642" s="152"/>
      <c r="N2642" s="114" t="s">
        <v>3603</v>
      </c>
      <c r="O2642" s="118">
        <v>2.5</v>
      </c>
      <c r="P2642" s="118">
        <v>31.1</v>
      </c>
      <c r="Q2642" s="119">
        <f t="shared" si="41"/>
        <v>0</v>
      </c>
      <c r="R2642" s="122" t="s">
        <v>3604</v>
      </c>
      <c r="S2642" s="121" t="s">
        <v>4488</v>
      </c>
      <c r="T2642" s="120" t="s">
        <v>30</v>
      </c>
      <c r="U2642" s="120" t="s">
        <v>30</v>
      </c>
    </row>
    <row r="2643" spans="7:21" s="145" customFormat="1" hidden="1">
      <c r="G2643" s="152"/>
      <c r="N2643" s="114" t="s">
        <v>3605</v>
      </c>
      <c r="O2643" s="118">
        <v>1.6</v>
      </c>
      <c r="P2643" s="120">
        <v>16.100000000000001</v>
      </c>
      <c r="Q2643" s="119">
        <f t="shared" si="41"/>
        <v>0</v>
      </c>
      <c r="R2643" s="120" t="s">
        <v>147</v>
      </c>
      <c r="S2643" s="120" t="s">
        <v>4550</v>
      </c>
      <c r="T2643" s="120" t="s">
        <v>30</v>
      </c>
      <c r="U2643" s="120" t="s">
        <v>30</v>
      </c>
    </row>
    <row r="2644" spans="7:21" s="145" customFormat="1" hidden="1">
      <c r="G2644" s="152"/>
      <c r="N2644" s="114" t="s">
        <v>3606</v>
      </c>
      <c r="O2644" s="118">
        <v>0.1</v>
      </c>
      <c r="P2644" s="118">
        <v>101.3</v>
      </c>
      <c r="Q2644" s="119">
        <f t="shared" si="41"/>
        <v>0</v>
      </c>
      <c r="R2644" s="122" t="s">
        <v>418</v>
      </c>
      <c r="S2644" s="121" t="s">
        <v>4326</v>
      </c>
      <c r="T2644" s="120" t="s">
        <v>30</v>
      </c>
      <c r="U2644" s="120" t="s">
        <v>30</v>
      </c>
    </row>
    <row r="2645" spans="7:21" s="145" customFormat="1" hidden="1">
      <c r="G2645" s="152"/>
      <c r="N2645" s="114" t="s">
        <v>3607</v>
      </c>
      <c r="O2645" s="118">
        <v>0.5</v>
      </c>
      <c r="P2645" s="118">
        <v>104.5</v>
      </c>
      <c r="Q2645" s="119">
        <f t="shared" si="41"/>
        <v>0</v>
      </c>
      <c r="R2645" s="122" t="s">
        <v>418</v>
      </c>
      <c r="S2645" s="121" t="s">
        <v>4393</v>
      </c>
      <c r="T2645" s="120" t="s">
        <v>30</v>
      </c>
      <c r="U2645" s="120" t="s">
        <v>30</v>
      </c>
    </row>
    <row r="2646" spans="7:21" s="145" customFormat="1" hidden="1">
      <c r="G2646" s="152"/>
      <c r="N2646" s="114" t="s">
        <v>3608</v>
      </c>
      <c r="O2646" s="120" t="s">
        <v>30</v>
      </c>
      <c r="P2646" s="118">
        <v>104.9</v>
      </c>
      <c r="Q2646" s="119">
        <f t="shared" si="41"/>
        <v>0</v>
      </c>
      <c r="R2646" s="122" t="s">
        <v>418</v>
      </c>
      <c r="S2646" s="121" t="s">
        <v>4522</v>
      </c>
      <c r="T2646" s="120" t="s">
        <v>30</v>
      </c>
      <c r="U2646" s="122" t="s">
        <v>166</v>
      </c>
    </row>
    <row r="2647" spans="7:21" s="145" customFormat="1" hidden="1">
      <c r="G2647" s="152"/>
      <c r="N2647" s="114" t="s">
        <v>3609</v>
      </c>
      <c r="O2647" s="120" t="s">
        <v>30</v>
      </c>
      <c r="P2647" s="118">
        <v>105</v>
      </c>
      <c r="Q2647" s="119">
        <f t="shared" si="41"/>
        <v>0</v>
      </c>
      <c r="R2647" s="122" t="s">
        <v>418</v>
      </c>
      <c r="S2647" s="121" t="s">
        <v>4393</v>
      </c>
      <c r="T2647" s="120" t="s">
        <v>30</v>
      </c>
      <c r="U2647" s="120" t="s">
        <v>30</v>
      </c>
    </row>
    <row r="2648" spans="7:21" s="145" customFormat="1" hidden="1">
      <c r="G2648" s="152"/>
      <c r="N2648" s="114" t="s">
        <v>3610</v>
      </c>
      <c r="O2648" s="118">
        <v>2.7</v>
      </c>
      <c r="P2648" s="118">
        <v>69.400000000000006</v>
      </c>
      <c r="Q2648" s="119">
        <f t="shared" si="41"/>
        <v>0</v>
      </c>
      <c r="R2648" s="120" t="s">
        <v>147</v>
      </c>
      <c r="S2648" s="121" t="s">
        <v>4221</v>
      </c>
      <c r="T2648" s="120" t="s">
        <v>30</v>
      </c>
      <c r="U2648" s="120" t="s">
        <v>30</v>
      </c>
    </row>
    <row r="2649" spans="7:21" s="145" customFormat="1" hidden="1">
      <c r="G2649" s="152"/>
      <c r="N2649" s="114" t="s">
        <v>3611</v>
      </c>
      <c r="O2649" s="118">
        <v>19.8</v>
      </c>
      <c r="P2649" s="118">
        <v>18.600000000000001</v>
      </c>
      <c r="Q2649" s="119">
        <f t="shared" si="41"/>
        <v>0</v>
      </c>
      <c r="R2649" s="122" t="s">
        <v>3612</v>
      </c>
      <c r="S2649" s="121" t="s">
        <v>4489</v>
      </c>
      <c r="T2649" s="120" t="s">
        <v>30</v>
      </c>
      <c r="U2649" s="120" t="s">
        <v>30</v>
      </c>
    </row>
    <row r="2650" spans="7:21" s="145" customFormat="1" hidden="1">
      <c r="G2650" s="152"/>
      <c r="N2650" s="114" t="s">
        <v>3613</v>
      </c>
      <c r="O2650" s="118">
        <v>20.5</v>
      </c>
      <c r="P2650" s="118">
        <v>19.3</v>
      </c>
      <c r="Q2650" s="119">
        <f t="shared" si="41"/>
        <v>0</v>
      </c>
      <c r="R2650" s="122" t="s">
        <v>245</v>
      </c>
      <c r="S2650" s="121" t="s">
        <v>4520</v>
      </c>
      <c r="T2650" s="120" t="s">
        <v>30</v>
      </c>
      <c r="U2650" s="120" t="s">
        <v>30</v>
      </c>
    </row>
    <row r="2651" spans="7:21" s="145" customFormat="1" hidden="1">
      <c r="G2651" s="152"/>
      <c r="N2651" s="114" t="s">
        <v>3614</v>
      </c>
      <c r="O2651" s="118">
        <v>8.6999999999999993</v>
      </c>
      <c r="P2651" s="118">
        <v>25.2</v>
      </c>
      <c r="Q2651" s="119">
        <f t="shared" si="41"/>
        <v>0</v>
      </c>
      <c r="R2651" s="122" t="s">
        <v>450</v>
      </c>
      <c r="S2651" s="121" t="s">
        <v>4026</v>
      </c>
      <c r="T2651" s="120" t="s">
        <v>30</v>
      </c>
      <c r="U2651" s="120" t="s">
        <v>30</v>
      </c>
    </row>
    <row r="2652" spans="7:21" s="145" customFormat="1" hidden="1">
      <c r="G2652" s="152"/>
      <c r="N2652" s="114" t="s">
        <v>3615</v>
      </c>
      <c r="O2652" s="118">
        <v>8.4</v>
      </c>
      <c r="P2652" s="118">
        <v>30.3</v>
      </c>
      <c r="Q2652" s="119">
        <f t="shared" si="41"/>
        <v>0</v>
      </c>
      <c r="R2652" s="122" t="s">
        <v>1624</v>
      </c>
      <c r="S2652" s="121" t="s">
        <v>4467</v>
      </c>
      <c r="T2652" s="120" t="s">
        <v>30</v>
      </c>
      <c r="U2652" s="120" t="s">
        <v>30</v>
      </c>
    </row>
    <row r="2653" spans="7:21" s="145" customFormat="1" hidden="1">
      <c r="G2653" s="152"/>
      <c r="N2653" s="114" t="s">
        <v>3755</v>
      </c>
      <c r="O2653" s="118">
        <v>3.4</v>
      </c>
      <c r="P2653" s="118">
        <v>32.799999999999997</v>
      </c>
      <c r="Q2653" s="119">
        <f t="shared" si="41"/>
        <v>0</v>
      </c>
      <c r="R2653" s="120" t="s">
        <v>147</v>
      </c>
      <c r="S2653" s="121" t="s">
        <v>4277</v>
      </c>
      <c r="T2653" s="120" t="s">
        <v>30</v>
      </c>
      <c r="U2653" s="120" t="s">
        <v>30</v>
      </c>
    </row>
    <row r="2654" spans="7:21" s="145" customFormat="1" hidden="1">
      <c r="G2654" s="152"/>
      <c r="N2654" s="114" t="s">
        <v>3756</v>
      </c>
      <c r="O2654" s="118">
        <v>0.3</v>
      </c>
      <c r="P2654" s="118">
        <v>2.2999999999999998</v>
      </c>
      <c r="Q2654" s="119">
        <f t="shared" si="41"/>
        <v>0</v>
      </c>
      <c r="R2654" s="120" t="s">
        <v>30</v>
      </c>
      <c r="S2654" s="121" t="s">
        <v>4294</v>
      </c>
      <c r="T2654" s="120" t="s">
        <v>30</v>
      </c>
      <c r="U2654" s="120" t="s">
        <v>30</v>
      </c>
    </row>
    <row r="2655" spans="7:21" s="145" customFormat="1" hidden="1">
      <c r="G2655" s="152"/>
      <c r="N2655" s="114" t="s">
        <v>3757</v>
      </c>
      <c r="O2655" s="118">
        <v>0.7</v>
      </c>
      <c r="P2655" s="118">
        <v>5</v>
      </c>
      <c r="Q2655" s="119">
        <f t="shared" si="41"/>
        <v>0</v>
      </c>
      <c r="R2655" s="120" t="s">
        <v>30</v>
      </c>
      <c r="S2655" s="121" t="s">
        <v>4540</v>
      </c>
      <c r="T2655" s="120" t="s">
        <v>30</v>
      </c>
      <c r="U2655" s="120" t="s">
        <v>30</v>
      </c>
    </row>
    <row r="2656" spans="7:21" s="145" customFormat="1" hidden="1">
      <c r="G2656" s="152"/>
      <c r="N2656" s="114" t="s">
        <v>3758</v>
      </c>
      <c r="O2656" s="118">
        <v>7.6</v>
      </c>
      <c r="P2656" s="118">
        <v>19.7</v>
      </c>
      <c r="Q2656" s="119">
        <f t="shared" si="41"/>
        <v>0</v>
      </c>
      <c r="R2656" s="122" t="s">
        <v>3277</v>
      </c>
      <c r="S2656" s="121" t="s">
        <v>4278</v>
      </c>
      <c r="T2656" s="120" t="s">
        <v>30</v>
      </c>
      <c r="U2656" s="120" t="s">
        <v>30</v>
      </c>
    </row>
    <row r="2657" spans="7:21" s="145" customFormat="1" hidden="1">
      <c r="G2657" s="152"/>
      <c r="N2657" s="114" t="s">
        <v>3759</v>
      </c>
      <c r="O2657" s="118">
        <v>7.8</v>
      </c>
      <c r="P2657" s="118">
        <v>22.4</v>
      </c>
      <c r="Q2657" s="119">
        <f t="shared" si="41"/>
        <v>0</v>
      </c>
      <c r="R2657" s="122" t="s">
        <v>3451</v>
      </c>
      <c r="S2657" s="121" t="s">
        <v>4391</v>
      </c>
      <c r="T2657" s="120" t="s">
        <v>30</v>
      </c>
      <c r="U2657" s="120" t="s">
        <v>30</v>
      </c>
    </row>
    <row r="2658" spans="7:21" s="145" customFormat="1" hidden="1">
      <c r="G2658" s="152"/>
      <c r="N2658" s="114" t="s">
        <v>3760</v>
      </c>
      <c r="O2658" s="118">
        <v>12.7</v>
      </c>
      <c r="P2658" s="118">
        <v>11.6</v>
      </c>
      <c r="Q2658" s="119">
        <f t="shared" si="41"/>
        <v>0</v>
      </c>
      <c r="R2658" s="122" t="s">
        <v>3626</v>
      </c>
      <c r="S2658" s="121" t="s">
        <v>3936</v>
      </c>
      <c r="T2658" s="120" t="s">
        <v>30</v>
      </c>
      <c r="U2658" s="120" t="s">
        <v>30</v>
      </c>
    </row>
    <row r="2659" spans="7:21" s="145" customFormat="1" hidden="1">
      <c r="G2659" s="152"/>
      <c r="N2659" s="114" t="s">
        <v>3627</v>
      </c>
      <c r="O2659" s="118">
        <v>3.4</v>
      </c>
      <c r="P2659" s="118">
        <v>23.3</v>
      </c>
      <c r="Q2659" s="119">
        <f t="shared" si="41"/>
        <v>0</v>
      </c>
      <c r="R2659" s="122" t="s">
        <v>3335</v>
      </c>
      <c r="S2659" s="121" t="s">
        <v>4075</v>
      </c>
      <c r="T2659" s="120" t="s">
        <v>30</v>
      </c>
      <c r="U2659" s="120" t="s">
        <v>30</v>
      </c>
    </row>
    <row r="2660" spans="7:21" s="145" customFormat="1" hidden="1">
      <c r="G2660" s="152"/>
      <c r="N2660" s="114" t="s">
        <v>3762</v>
      </c>
      <c r="O2660" s="118">
        <v>1.6</v>
      </c>
      <c r="P2660" s="118">
        <v>27.9</v>
      </c>
      <c r="Q2660" s="119">
        <f t="shared" si="41"/>
        <v>0</v>
      </c>
      <c r="R2660" s="122" t="s">
        <v>343</v>
      </c>
      <c r="S2660" s="121" t="s">
        <v>3893</v>
      </c>
      <c r="T2660" s="120" t="s">
        <v>30</v>
      </c>
      <c r="U2660" s="120" t="s">
        <v>30</v>
      </c>
    </row>
    <row r="2661" spans="7:21" s="145" customFormat="1" hidden="1">
      <c r="G2661" s="152"/>
      <c r="N2661" s="114" t="s">
        <v>3763</v>
      </c>
      <c r="O2661" s="118">
        <v>1.1000000000000001</v>
      </c>
      <c r="P2661" s="118">
        <v>20.5</v>
      </c>
      <c r="Q2661" s="119">
        <f t="shared" si="41"/>
        <v>0</v>
      </c>
      <c r="R2661" s="122" t="s">
        <v>166</v>
      </c>
      <c r="S2661" s="121" t="s">
        <v>3964</v>
      </c>
      <c r="T2661" s="120" t="s">
        <v>30</v>
      </c>
      <c r="U2661" s="120" t="s">
        <v>30</v>
      </c>
    </row>
    <row r="2662" spans="7:21" s="145" customFormat="1" hidden="1">
      <c r="G2662" s="152"/>
      <c r="N2662" s="114" t="s">
        <v>3764</v>
      </c>
      <c r="O2662" s="118">
        <v>1.2</v>
      </c>
      <c r="P2662" s="118">
        <v>21.3</v>
      </c>
      <c r="Q2662" s="119">
        <f t="shared" si="41"/>
        <v>0</v>
      </c>
      <c r="R2662" s="122" t="s">
        <v>166</v>
      </c>
      <c r="S2662" s="121" t="s">
        <v>4416</v>
      </c>
      <c r="T2662" s="120" t="s">
        <v>30</v>
      </c>
      <c r="U2662" s="120" t="s">
        <v>30</v>
      </c>
    </row>
    <row r="2663" spans="7:21" s="145" customFormat="1" hidden="1">
      <c r="G2663" s="152"/>
      <c r="N2663" s="114" t="s">
        <v>3765</v>
      </c>
      <c r="O2663" s="118">
        <v>1.1000000000000001</v>
      </c>
      <c r="P2663" s="118">
        <v>20.399999999999999</v>
      </c>
      <c r="Q2663" s="119">
        <f t="shared" si="41"/>
        <v>0</v>
      </c>
      <c r="R2663" s="122" t="s">
        <v>166</v>
      </c>
      <c r="S2663" s="121" t="s">
        <v>3964</v>
      </c>
      <c r="T2663" s="120" t="s">
        <v>30</v>
      </c>
      <c r="U2663" s="120" t="s">
        <v>30</v>
      </c>
    </row>
    <row r="2664" spans="7:21" s="145" customFormat="1" hidden="1">
      <c r="G2664" s="152"/>
      <c r="N2664" s="114" t="s">
        <v>3630</v>
      </c>
      <c r="O2664" s="118">
        <v>28.7</v>
      </c>
      <c r="P2664" s="118">
        <v>0</v>
      </c>
      <c r="Q2664" s="119">
        <f t="shared" si="41"/>
        <v>0</v>
      </c>
      <c r="R2664" s="120" t="s">
        <v>147</v>
      </c>
      <c r="S2664" s="121" t="s">
        <v>4136</v>
      </c>
      <c r="T2664" s="120" t="s">
        <v>30</v>
      </c>
      <c r="U2664" s="120" t="s">
        <v>30</v>
      </c>
    </row>
    <row r="2665" spans="7:21" s="145" customFormat="1" hidden="1">
      <c r="G2665" s="152"/>
      <c r="N2665" s="114" t="s">
        <v>3631</v>
      </c>
      <c r="O2665" s="118">
        <v>15.3</v>
      </c>
      <c r="P2665" s="118">
        <v>0</v>
      </c>
      <c r="Q2665" s="119">
        <f t="shared" si="41"/>
        <v>0</v>
      </c>
      <c r="R2665" s="122" t="s">
        <v>514</v>
      </c>
      <c r="S2665" s="121" t="s">
        <v>4031</v>
      </c>
      <c r="T2665" s="120" t="s">
        <v>30</v>
      </c>
      <c r="U2665" s="120" t="s">
        <v>30</v>
      </c>
    </row>
    <row r="2666" spans="7:21" s="145" customFormat="1" hidden="1">
      <c r="G2666" s="152"/>
      <c r="N2666" s="114" t="s">
        <v>3632</v>
      </c>
      <c r="O2666" s="118">
        <v>2.6</v>
      </c>
      <c r="P2666" s="118">
        <v>13.9</v>
      </c>
      <c r="Q2666" s="119">
        <f t="shared" si="41"/>
        <v>0</v>
      </c>
      <c r="R2666" s="122" t="s">
        <v>799</v>
      </c>
      <c r="S2666" s="121" t="s">
        <v>4000</v>
      </c>
      <c r="T2666" s="120" t="s">
        <v>30</v>
      </c>
      <c r="U2666" s="120" t="s">
        <v>30</v>
      </c>
    </row>
    <row r="2667" spans="7:21" s="145" customFormat="1" hidden="1">
      <c r="G2667" s="152"/>
      <c r="N2667" s="114" t="s">
        <v>3633</v>
      </c>
      <c r="O2667" s="118">
        <v>2.5</v>
      </c>
      <c r="P2667" s="118">
        <v>2.7</v>
      </c>
      <c r="Q2667" s="119">
        <f t="shared" si="41"/>
        <v>0</v>
      </c>
      <c r="R2667" s="120" t="s">
        <v>147</v>
      </c>
      <c r="S2667" s="121" t="s">
        <v>4540</v>
      </c>
      <c r="T2667" s="120" t="s">
        <v>30</v>
      </c>
      <c r="U2667" s="120" t="s">
        <v>30</v>
      </c>
    </row>
    <row r="2668" spans="7:21" s="145" customFormat="1" hidden="1">
      <c r="G2668" s="152"/>
      <c r="N2668" s="114" t="s">
        <v>3499</v>
      </c>
      <c r="O2668" s="118">
        <v>13.4</v>
      </c>
      <c r="P2668" s="118">
        <v>35.5</v>
      </c>
      <c r="Q2668" s="119">
        <f t="shared" si="41"/>
        <v>0</v>
      </c>
      <c r="R2668" s="122" t="s">
        <v>3500</v>
      </c>
      <c r="S2668" s="121" t="s">
        <v>4272</v>
      </c>
      <c r="T2668" s="120" t="s">
        <v>30</v>
      </c>
      <c r="U2668" s="120" t="s">
        <v>30</v>
      </c>
    </row>
    <row r="2669" spans="7:21" s="145" customFormat="1" hidden="1">
      <c r="G2669" s="152"/>
      <c r="N2669" s="114" t="s">
        <v>3501</v>
      </c>
      <c r="O2669" s="118">
        <v>2</v>
      </c>
      <c r="P2669" s="118">
        <v>4.8</v>
      </c>
      <c r="Q2669" s="119">
        <f t="shared" si="41"/>
        <v>0</v>
      </c>
      <c r="R2669" s="122" t="s">
        <v>56</v>
      </c>
      <c r="S2669" s="121" t="s">
        <v>3956</v>
      </c>
      <c r="T2669" s="120" t="s">
        <v>30</v>
      </c>
      <c r="U2669" s="120" t="s">
        <v>30</v>
      </c>
    </row>
    <row r="2670" spans="7:21" s="145" customFormat="1" hidden="1">
      <c r="G2670" s="152"/>
      <c r="N2670" s="114" t="s">
        <v>3380</v>
      </c>
      <c r="O2670" s="118">
        <v>3.6</v>
      </c>
      <c r="P2670" s="118">
        <v>9.5</v>
      </c>
      <c r="Q2670" s="119">
        <f t="shared" si="41"/>
        <v>0</v>
      </c>
      <c r="R2670" s="122" t="s">
        <v>690</v>
      </c>
      <c r="S2670" s="121" t="s">
        <v>4566</v>
      </c>
      <c r="T2670" s="120" t="s">
        <v>30</v>
      </c>
      <c r="U2670" s="120" t="s">
        <v>30</v>
      </c>
    </row>
    <row r="2671" spans="7:21" s="145" customFormat="1" hidden="1">
      <c r="G2671" s="152"/>
      <c r="N2671" s="114" t="s">
        <v>3271</v>
      </c>
      <c r="O2671" s="118">
        <v>2.1</v>
      </c>
      <c r="P2671" s="118">
        <v>5.6</v>
      </c>
      <c r="Q2671" s="119">
        <f t="shared" si="41"/>
        <v>0</v>
      </c>
      <c r="R2671" s="122" t="s">
        <v>710</v>
      </c>
      <c r="S2671" s="121" t="s">
        <v>4328</v>
      </c>
      <c r="T2671" s="120" t="s">
        <v>30</v>
      </c>
      <c r="U2671" s="120" t="s">
        <v>30</v>
      </c>
    </row>
    <row r="2672" spans="7:21" s="145" customFormat="1" hidden="1">
      <c r="G2672" s="152"/>
      <c r="N2672" s="114" t="s">
        <v>3272</v>
      </c>
      <c r="O2672" s="118">
        <v>3.4</v>
      </c>
      <c r="P2672" s="118">
        <v>8.1</v>
      </c>
      <c r="Q2672" s="119">
        <f t="shared" si="41"/>
        <v>0</v>
      </c>
      <c r="R2672" s="122" t="s">
        <v>343</v>
      </c>
      <c r="S2672" s="121" t="s">
        <v>4297</v>
      </c>
      <c r="T2672" s="120" t="s">
        <v>30</v>
      </c>
      <c r="U2672" s="120" t="s">
        <v>30</v>
      </c>
    </row>
    <row r="2673" spans="7:21" s="145" customFormat="1" hidden="1">
      <c r="G2673" s="152"/>
      <c r="N2673" s="114" t="s">
        <v>3273</v>
      </c>
      <c r="O2673" s="120" t="s">
        <v>30</v>
      </c>
      <c r="P2673" s="118">
        <v>87.1</v>
      </c>
      <c r="Q2673" s="119">
        <f t="shared" si="41"/>
        <v>0</v>
      </c>
      <c r="R2673" s="122" t="s">
        <v>418</v>
      </c>
      <c r="S2673" s="121" t="s">
        <v>3906</v>
      </c>
      <c r="T2673" s="120" t="s">
        <v>30</v>
      </c>
      <c r="U2673" s="120" t="s">
        <v>30</v>
      </c>
    </row>
    <row r="2674" spans="7:21" s="145" customFormat="1" hidden="1">
      <c r="G2674" s="152"/>
      <c r="N2674" s="114" t="s">
        <v>3274</v>
      </c>
      <c r="O2674" s="118">
        <v>0.9</v>
      </c>
      <c r="P2674" s="118">
        <v>85.1</v>
      </c>
      <c r="Q2674" s="119">
        <f t="shared" si="41"/>
        <v>0</v>
      </c>
      <c r="R2674" s="122" t="s">
        <v>3072</v>
      </c>
      <c r="S2674" s="121" t="s">
        <v>4071</v>
      </c>
      <c r="T2674" s="120" t="s">
        <v>30</v>
      </c>
      <c r="U2674" s="120" t="s">
        <v>30</v>
      </c>
    </row>
    <row r="2675" spans="7:21" s="145" customFormat="1" hidden="1">
      <c r="G2675" s="152"/>
      <c r="N2675" s="114" t="s">
        <v>3275</v>
      </c>
      <c r="O2675" s="118">
        <v>0.6</v>
      </c>
      <c r="P2675" s="118">
        <v>93.9</v>
      </c>
      <c r="Q2675" s="119">
        <f t="shared" si="41"/>
        <v>0</v>
      </c>
      <c r="R2675" s="122" t="s">
        <v>418</v>
      </c>
      <c r="S2675" s="121" t="s">
        <v>3775</v>
      </c>
      <c r="T2675" s="120" t="s">
        <v>30</v>
      </c>
      <c r="U2675" s="120" t="s">
        <v>30</v>
      </c>
    </row>
    <row r="2676" spans="7:21" s="145" customFormat="1" hidden="1">
      <c r="G2676" s="152"/>
      <c r="N2676" s="114" t="s">
        <v>3510</v>
      </c>
      <c r="O2676" s="118">
        <v>22.9</v>
      </c>
      <c r="P2676" s="118">
        <v>0</v>
      </c>
      <c r="Q2676" s="119">
        <f t="shared" si="41"/>
        <v>0</v>
      </c>
      <c r="R2676" s="122" t="s">
        <v>797</v>
      </c>
      <c r="S2676" s="121" t="s">
        <v>3918</v>
      </c>
      <c r="T2676" s="120" t="s">
        <v>30</v>
      </c>
      <c r="U2676" s="120" t="s">
        <v>30</v>
      </c>
    </row>
    <row r="2677" spans="7:21" s="145" customFormat="1" hidden="1">
      <c r="G2677" s="152"/>
      <c r="N2677" s="114" t="s">
        <v>3646</v>
      </c>
      <c r="O2677" s="118">
        <v>20.399999999999999</v>
      </c>
      <c r="P2677" s="118">
        <v>0</v>
      </c>
      <c r="Q2677" s="119">
        <f t="shared" si="41"/>
        <v>0</v>
      </c>
      <c r="R2677" s="122" t="s">
        <v>543</v>
      </c>
      <c r="S2677" s="121" t="s">
        <v>4421</v>
      </c>
      <c r="T2677" s="120" t="s">
        <v>30</v>
      </c>
      <c r="U2677" s="120" t="s">
        <v>30</v>
      </c>
    </row>
    <row r="2678" spans="7:21" s="145" customFormat="1" hidden="1">
      <c r="G2678" s="152"/>
      <c r="N2678" s="114" t="s">
        <v>3647</v>
      </c>
      <c r="O2678" s="118">
        <v>18</v>
      </c>
      <c r="P2678" s="118">
        <v>0</v>
      </c>
      <c r="Q2678" s="119">
        <f t="shared" si="41"/>
        <v>0</v>
      </c>
      <c r="R2678" s="122" t="s">
        <v>141</v>
      </c>
      <c r="S2678" s="121" t="s">
        <v>4024</v>
      </c>
      <c r="T2678" s="120" t="s">
        <v>30</v>
      </c>
      <c r="U2678" s="120" t="s">
        <v>30</v>
      </c>
    </row>
    <row r="2679" spans="7:21" s="145" customFormat="1" hidden="1">
      <c r="G2679" s="152"/>
      <c r="N2679" s="114" t="s">
        <v>3648</v>
      </c>
      <c r="O2679" s="118">
        <v>0</v>
      </c>
      <c r="P2679" s="118">
        <v>76.599999999999994</v>
      </c>
      <c r="Q2679" s="119">
        <f t="shared" si="41"/>
        <v>0</v>
      </c>
      <c r="R2679" s="122" t="s">
        <v>418</v>
      </c>
      <c r="S2679" s="121" t="s">
        <v>4403</v>
      </c>
      <c r="T2679" s="120" t="s">
        <v>30</v>
      </c>
      <c r="U2679" s="120" t="s">
        <v>30</v>
      </c>
    </row>
    <row r="2680" spans="7:21" s="145" customFormat="1" hidden="1">
      <c r="G2680" s="152"/>
      <c r="N2680" s="114" t="s">
        <v>3803</v>
      </c>
      <c r="O2680" s="118">
        <v>0.3</v>
      </c>
      <c r="P2680" s="118">
        <v>79</v>
      </c>
      <c r="Q2680" s="119">
        <f t="shared" si="41"/>
        <v>0</v>
      </c>
      <c r="R2680" s="122" t="s">
        <v>418</v>
      </c>
      <c r="S2680" s="121" t="s">
        <v>4219</v>
      </c>
      <c r="T2680" s="120" t="s">
        <v>30</v>
      </c>
      <c r="U2680" s="120" t="s">
        <v>30</v>
      </c>
    </row>
    <row r="2681" spans="7:21" s="145" customFormat="1" hidden="1">
      <c r="G2681" s="152"/>
      <c r="N2681" s="114" t="s">
        <v>3649</v>
      </c>
      <c r="O2681" s="118">
        <v>7.8</v>
      </c>
      <c r="P2681" s="118">
        <v>2.5</v>
      </c>
      <c r="Q2681" s="119">
        <f t="shared" si="41"/>
        <v>0</v>
      </c>
      <c r="R2681" s="122" t="s">
        <v>977</v>
      </c>
      <c r="S2681" s="121" t="s">
        <v>3971</v>
      </c>
      <c r="T2681" s="120" t="s">
        <v>30</v>
      </c>
      <c r="U2681" s="120" t="s">
        <v>30</v>
      </c>
    </row>
    <row r="2682" spans="7:21" s="145" customFormat="1" hidden="1">
      <c r="G2682" s="152"/>
      <c r="N2682" s="114" t="s">
        <v>3650</v>
      </c>
      <c r="O2682" s="118">
        <v>2.6</v>
      </c>
      <c r="P2682" s="118">
        <v>17.2</v>
      </c>
      <c r="Q2682" s="119">
        <f t="shared" si="41"/>
        <v>0</v>
      </c>
      <c r="R2682" s="122" t="s">
        <v>381</v>
      </c>
      <c r="S2682" s="121" t="s">
        <v>3783</v>
      </c>
      <c r="T2682" s="120" t="s">
        <v>30</v>
      </c>
      <c r="U2682" s="120" t="s">
        <v>30</v>
      </c>
    </row>
    <row r="2683" spans="7:21" s="145" customFormat="1" hidden="1">
      <c r="G2683" s="152"/>
      <c r="N2683" s="114" t="s">
        <v>3651</v>
      </c>
      <c r="O2683" s="118">
        <v>18.5</v>
      </c>
      <c r="P2683" s="118">
        <v>0.9</v>
      </c>
      <c r="Q2683" s="119">
        <f t="shared" si="41"/>
        <v>0</v>
      </c>
      <c r="R2683" s="122" t="s">
        <v>274</v>
      </c>
      <c r="S2683" s="121" t="s">
        <v>4518</v>
      </c>
      <c r="T2683" s="120" t="s">
        <v>30</v>
      </c>
      <c r="U2683" s="120" t="s">
        <v>30</v>
      </c>
    </row>
    <row r="2684" spans="7:21" s="145" customFormat="1" hidden="1">
      <c r="G2684" s="152"/>
      <c r="N2684" s="114" t="s">
        <v>3652</v>
      </c>
      <c r="O2684" s="118">
        <v>2</v>
      </c>
      <c r="P2684" s="118">
        <v>4.7</v>
      </c>
      <c r="Q2684" s="119">
        <f t="shared" si="41"/>
        <v>0</v>
      </c>
      <c r="R2684" s="122" t="s">
        <v>166</v>
      </c>
      <c r="S2684" s="121" t="s">
        <v>3955</v>
      </c>
      <c r="T2684" s="120" t="s">
        <v>30</v>
      </c>
      <c r="U2684" s="120" t="s">
        <v>30</v>
      </c>
    </row>
    <row r="2685" spans="7:21" s="145" customFormat="1" hidden="1">
      <c r="G2685" s="152"/>
      <c r="N2685" s="114" t="s">
        <v>3653</v>
      </c>
      <c r="O2685" s="118">
        <v>2.2999999999999998</v>
      </c>
      <c r="P2685" s="118">
        <v>56.5</v>
      </c>
      <c r="Q2685" s="119">
        <f t="shared" si="41"/>
        <v>0</v>
      </c>
      <c r="R2685" s="122" t="s">
        <v>166</v>
      </c>
      <c r="S2685" s="121" t="s">
        <v>4556</v>
      </c>
      <c r="T2685" s="120" t="s">
        <v>30</v>
      </c>
      <c r="U2685" s="120" t="s">
        <v>30</v>
      </c>
    </row>
    <row r="2686" spans="7:21" s="145" customFormat="1" hidden="1">
      <c r="G2686" s="152"/>
      <c r="N2686" s="114" t="s">
        <v>3654</v>
      </c>
      <c r="O2686" s="118">
        <v>5.8</v>
      </c>
      <c r="P2686" s="118">
        <v>18.2</v>
      </c>
      <c r="Q2686" s="119">
        <f t="shared" si="41"/>
        <v>0</v>
      </c>
      <c r="R2686" s="120" t="s">
        <v>147</v>
      </c>
      <c r="S2686" s="121" t="s">
        <v>3893</v>
      </c>
      <c r="T2686" s="120" t="s">
        <v>30</v>
      </c>
      <c r="U2686" s="120" t="s">
        <v>30</v>
      </c>
    </row>
    <row r="2687" spans="7:21" s="145" customFormat="1" hidden="1">
      <c r="G2687" s="152"/>
      <c r="N2687" s="114" t="s">
        <v>3655</v>
      </c>
      <c r="O2687" s="118">
        <v>3.2</v>
      </c>
      <c r="P2687" s="118">
        <v>64.5</v>
      </c>
      <c r="Q2687" s="119">
        <f t="shared" si="41"/>
        <v>0</v>
      </c>
      <c r="R2687" s="120" t="s">
        <v>147</v>
      </c>
      <c r="S2687" s="121" t="s">
        <v>4374</v>
      </c>
      <c r="T2687" s="120" t="s">
        <v>30</v>
      </c>
      <c r="U2687" s="120" t="s">
        <v>30</v>
      </c>
    </row>
    <row r="2688" spans="7:21" s="145" customFormat="1" hidden="1">
      <c r="G2688" s="152"/>
      <c r="N2688" s="114" t="s">
        <v>3656</v>
      </c>
      <c r="O2688" s="118">
        <v>1.3</v>
      </c>
      <c r="P2688" s="118">
        <v>24.5</v>
      </c>
      <c r="Q2688" s="119">
        <f t="shared" si="41"/>
        <v>0</v>
      </c>
      <c r="R2688" s="120" t="s">
        <v>147</v>
      </c>
      <c r="S2688" s="121" t="s">
        <v>3774</v>
      </c>
      <c r="T2688" s="120" t="s">
        <v>30</v>
      </c>
      <c r="U2688" s="120" t="s">
        <v>30</v>
      </c>
    </row>
    <row r="2689" spans="7:21" s="145" customFormat="1" hidden="1">
      <c r="G2689" s="152"/>
      <c r="N2689" s="114" t="s">
        <v>3657</v>
      </c>
      <c r="O2689" s="118">
        <v>0.4</v>
      </c>
      <c r="P2689" s="118">
        <v>95</v>
      </c>
      <c r="Q2689" s="119">
        <f t="shared" si="41"/>
        <v>0</v>
      </c>
      <c r="R2689" s="120" t="s">
        <v>30</v>
      </c>
      <c r="S2689" s="121" t="s">
        <v>4104</v>
      </c>
      <c r="T2689" s="120" t="s">
        <v>30</v>
      </c>
      <c r="U2689" s="120" t="s">
        <v>30</v>
      </c>
    </row>
    <row r="2690" spans="7:21" s="145" customFormat="1" hidden="1">
      <c r="G2690" s="152"/>
      <c r="N2690" s="114" t="s">
        <v>3658</v>
      </c>
      <c r="O2690" s="118">
        <v>3.2</v>
      </c>
      <c r="P2690" s="118">
        <v>7.4</v>
      </c>
      <c r="Q2690" s="119">
        <f t="shared" si="41"/>
        <v>0</v>
      </c>
      <c r="R2690" s="122" t="s">
        <v>358</v>
      </c>
      <c r="S2690" s="121" t="s">
        <v>4490</v>
      </c>
      <c r="T2690" s="120" t="s">
        <v>30</v>
      </c>
      <c r="U2690" s="120" t="s">
        <v>30</v>
      </c>
    </row>
    <row r="2691" spans="7:21" s="145" customFormat="1" hidden="1">
      <c r="G2691" s="152"/>
      <c r="N2691" s="114" t="s">
        <v>3398</v>
      </c>
      <c r="O2691" s="118">
        <v>4.4000000000000004</v>
      </c>
      <c r="P2691" s="120">
        <v>2.6</v>
      </c>
      <c r="Q2691" s="119">
        <f t="shared" si="41"/>
        <v>0</v>
      </c>
      <c r="R2691" s="122" t="s">
        <v>343</v>
      </c>
      <c r="S2691" s="121" t="s">
        <v>4289</v>
      </c>
      <c r="T2691" s="120" t="s">
        <v>30</v>
      </c>
      <c r="U2691" s="120" t="s">
        <v>30</v>
      </c>
    </row>
    <row r="2692" spans="7:21" s="145" customFormat="1" hidden="1">
      <c r="G2692" s="152"/>
      <c r="N2692" s="114" t="s">
        <v>3399</v>
      </c>
      <c r="O2692" s="118">
        <v>2.4</v>
      </c>
      <c r="P2692" s="120">
        <v>1.4</v>
      </c>
      <c r="Q2692" s="119">
        <f t="shared" ref="Q2692:Q2755" si="42">SUM(T2692:U2692)</f>
        <v>0</v>
      </c>
      <c r="R2692" s="122" t="s">
        <v>166</v>
      </c>
      <c r="S2692" s="121" t="s">
        <v>4296</v>
      </c>
      <c r="T2692" s="120" t="s">
        <v>30</v>
      </c>
      <c r="U2692" s="120" t="s">
        <v>30</v>
      </c>
    </row>
    <row r="2693" spans="7:21" s="145" customFormat="1" hidden="1">
      <c r="G2693" s="152"/>
      <c r="N2693" s="114" t="s">
        <v>3400</v>
      </c>
      <c r="O2693" s="118">
        <v>1.7</v>
      </c>
      <c r="P2693" s="118">
        <v>32.4</v>
      </c>
      <c r="Q2693" s="119">
        <f t="shared" si="42"/>
        <v>0</v>
      </c>
      <c r="R2693" s="120" t="s">
        <v>147</v>
      </c>
      <c r="S2693" s="121" t="s">
        <v>3932</v>
      </c>
      <c r="T2693" s="120" t="s">
        <v>30</v>
      </c>
      <c r="U2693" s="120" t="s">
        <v>30</v>
      </c>
    </row>
    <row r="2694" spans="7:21" s="145" customFormat="1" hidden="1">
      <c r="G2694" s="152"/>
      <c r="N2694" s="114" t="s">
        <v>3522</v>
      </c>
      <c r="O2694" s="118">
        <v>1.2</v>
      </c>
      <c r="P2694" s="118">
        <v>22.4</v>
      </c>
      <c r="Q2694" s="119">
        <f t="shared" si="42"/>
        <v>0</v>
      </c>
      <c r="R2694" s="120" t="s">
        <v>147</v>
      </c>
      <c r="S2694" s="121" t="s">
        <v>3773</v>
      </c>
      <c r="T2694" s="120" t="s">
        <v>30</v>
      </c>
      <c r="U2694" s="120" t="s">
        <v>30</v>
      </c>
    </row>
    <row r="2695" spans="7:21" s="145" customFormat="1" hidden="1">
      <c r="G2695" s="152"/>
      <c r="N2695" s="114" t="s">
        <v>3523</v>
      </c>
      <c r="O2695" s="118">
        <v>1.4</v>
      </c>
      <c r="P2695" s="118">
        <v>26.2</v>
      </c>
      <c r="Q2695" s="119">
        <f t="shared" si="42"/>
        <v>0</v>
      </c>
      <c r="R2695" s="120" t="s">
        <v>147</v>
      </c>
      <c r="S2695" s="121" t="s">
        <v>3960</v>
      </c>
      <c r="T2695" s="120" t="s">
        <v>30</v>
      </c>
      <c r="U2695" s="120" t="s">
        <v>30</v>
      </c>
    </row>
    <row r="2696" spans="7:21" s="145" customFormat="1" hidden="1">
      <c r="G2696" s="152"/>
      <c r="N2696" s="114" t="s">
        <v>3401</v>
      </c>
      <c r="O2696" s="118">
        <v>1.3</v>
      </c>
      <c r="P2696" s="118">
        <v>24.5</v>
      </c>
      <c r="Q2696" s="119">
        <f t="shared" si="42"/>
        <v>0</v>
      </c>
      <c r="R2696" s="120" t="s">
        <v>147</v>
      </c>
      <c r="S2696" s="121" t="s">
        <v>4323</v>
      </c>
      <c r="T2696" s="120" t="s">
        <v>30</v>
      </c>
      <c r="U2696" s="120" t="s">
        <v>30</v>
      </c>
    </row>
    <row r="2697" spans="7:21" s="145" customFormat="1" hidden="1">
      <c r="G2697" s="152"/>
      <c r="N2697" s="114" t="s">
        <v>3402</v>
      </c>
      <c r="O2697" s="118">
        <v>22.8</v>
      </c>
      <c r="P2697" s="118">
        <v>42.8</v>
      </c>
      <c r="Q2697" s="119">
        <f t="shared" si="42"/>
        <v>0</v>
      </c>
      <c r="R2697" s="120" t="s">
        <v>147</v>
      </c>
      <c r="S2697" s="121" t="s">
        <v>4424</v>
      </c>
      <c r="T2697" s="120" t="s">
        <v>30</v>
      </c>
      <c r="U2697" s="120" t="s">
        <v>30</v>
      </c>
    </row>
    <row r="2698" spans="7:21" s="145" customFormat="1" hidden="1">
      <c r="G2698" s="152"/>
      <c r="N2698" s="114" t="s">
        <v>3403</v>
      </c>
      <c r="O2698" s="118">
        <v>3.4</v>
      </c>
      <c r="P2698" s="118">
        <v>6.3</v>
      </c>
      <c r="Q2698" s="119">
        <f t="shared" si="42"/>
        <v>0</v>
      </c>
      <c r="R2698" s="120" t="s">
        <v>147</v>
      </c>
      <c r="S2698" s="121" t="s">
        <v>4375</v>
      </c>
      <c r="T2698" s="120" t="s">
        <v>30</v>
      </c>
      <c r="U2698" s="120" t="s">
        <v>30</v>
      </c>
    </row>
    <row r="2699" spans="7:21" s="145" customFormat="1" hidden="1">
      <c r="G2699" s="152"/>
      <c r="N2699" s="114" t="s">
        <v>3404</v>
      </c>
      <c r="O2699" s="118">
        <v>6.9</v>
      </c>
      <c r="P2699" s="118">
        <v>40.799999999999997</v>
      </c>
      <c r="Q2699" s="119">
        <f t="shared" si="42"/>
        <v>0</v>
      </c>
      <c r="R2699" s="122" t="s">
        <v>258</v>
      </c>
      <c r="S2699" s="121" t="s">
        <v>4491</v>
      </c>
      <c r="T2699" s="120" t="s">
        <v>30</v>
      </c>
      <c r="U2699" s="120" t="s">
        <v>30</v>
      </c>
    </row>
    <row r="2700" spans="7:21" s="145" customFormat="1" hidden="1">
      <c r="G2700" s="152"/>
      <c r="N2700" s="114" t="s">
        <v>3405</v>
      </c>
      <c r="O2700" s="118">
        <v>5.8</v>
      </c>
      <c r="P2700" s="118">
        <v>25.2</v>
      </c>
      <c r="Q2700" s="119">
        <f t="shared" si="42"/>
        <v>0</v>
      </c>
      <c r="R2700" s="122" t="s">
        <v>1586</v>
      </c>
      <c r="S2700" s="121" t="s">
        <v>4221</v>
      </c>
      <c r="T2700" s="120" t="s">
        <v>30</v>
      </c>
      <c r="U2700" s="120" t="s">
        <v>30</v>
      </c>
    </row>
    <row r="2701" spans="7:21" s="145" customFormat="1" hidden="1">
      <c r="G2701" s="152"/>
      <c r="N2701" s="114" t="s">
        <v>3406</v>
      </c>
      <c r="O2701" s="118">
        <v>3.1</v>
      </c>
      <c r="P2701" s="118">
        <v>56.4</v>
      </c>
      <c r="Q2701" s="119">
        <f t="shared" si="42"/>
        <v>0</v>
      </c>
      <c r="R2701" s="120" t="s">
        <v>147</v>
      </c>
      <c r="S2701" s="121" t="s">
        <v>3938</v>
      </c>
      <c r="T2701" s="120" t="s">
        <v>30</v>
      </c>
      <c r="U2701" s="120" t="s">
        <v>30</v>
      </c>
    </row>
    <row r="2702" spans="7:21" s="145" customFormat="1" hidden="1">
      <c r="G2702" s="152"/>
      <c r="N2702" s="114" t="s">
        <v>3407</v>
      </c>
      <c r="O2702" s="118">
        <v>1.3</v>
      </c>
      <c r="P2702" s="118">
        <v>17.899999999999999</v>
      </c>
      <c r="Q2702" s="119">
        <f t="shared" si="42"/>
        <v>0</v>
      </c>
      <c r="R2702" s="120" t="s">
        <v>147</v>
      </c>
      <c r="S2702" s="121" t="s">
        <v>4492</v>
      </c>
      <c r="T2702" s="120" t="s">
        <v>30</v>
      </c>
      <c r="U2702" s="120" t="s">
        <v>30</v>
      </c>
    </row>
    <row r="2703" spans="7:21" s="145" customFormat="1" hidden="1">
      <c r="G2703" s="152"/>
      <c r="N2703" s="114" t="s">
        <v>3408</v>
      </c>
      <c r="O2703" s="118">
        <v>2.4</v>
      </c>
      <c r="P2703" s="118">
        <v>27.2</v>
      </c>
      <c r="Q2703" s="119">
        <f t="shared" si="42"/>
        <v>0</v>
      </c>
      <c r="R2703" s="122" t="s">
        <v>3409</v>
      </c>
      <c r="S2703" s="121" t="s">
        <v>4279</v>
      </c>
      <c r="T2703" s="120" t="s">
        <v>30</v>
      </c>
      <c r="U2703" s="122" t="s">
        <v>166</v>
      </c>
    </row>
    <row r="2704" spans="7:21" s="145" customFormat="1" hidden="1">
      <c r="G2704" s="152"/>
      <c r="N2704" s="114" t="s">
        <v>3678</v>
      </c>
      <c r="O2704" s="118">
        <v>3.1</v>
      </c>
      <c r="P2704" s="118">
        <v>65.900000000000006</v>
      </c>
      <c r="Q2704" s="119">
        <f t="shared" si="42"/>
        <v>0</v>
      </c>
      <c r="R2704" s="122" t="s">
        <v>349</v>
      </c>
      <c r="S2704" s="121" t="s">
        <v>4315</v>
      </c>
      <c r="T2704" s="120" t="s">
        <v>30</v>
      </c>
      <c r="U2704" s="122" t="s">
        <v>166</v>
      </c>
    </row>
    <row r="2705" spans="7:21" s="145" customFormat="1" hidden="1">
      <c r="G2705" s="152"/>
      <c r="N2705" s="114" t="s">
        <v>3679</v>
      </c>
      <c r="O2705" s="118">
        <v>6.7</v>
      </c>
      <c r="P2705" s="118">
        <v>28.7</v>
      </c>
      <c r="Q2705" s="119">
        <f t="shared" si="42"/>
        <v>0</v>
      </c>
      <c r="R2705" s="122" t="s">
        <v>3680</v>
      </c>
      <c r="S2705" s="121" t="s">
        <v>4152</v>
      </c>
      <c r="T2705" s="120" t="s">
        <v>30</v>
      </c>
      <c r="U2705" s="120" t="s">
        <v>30</v>
      </c>
    </row>
    <row r="2706" spans="7:21" s="145" customFormat="1" hidden="1">
      <c r="G2706" s="152"/>
      <c r="N2706" s="114" t="s">
        <v>3681</v>
      </c>
      <c r="O2706" s="118">
        <v>3.4</v>
      </c>
      <c r="P2706" s="118">
        <v>58</v>
      </c>
      <c r="Q2706" s="119">
        <f t="shared" si="42"/>
        <v>0</v>
      </c>
      <c r="R2706" s="122" t="s">
        <v>3682</v>
      </c>
      <c r="S2706" s="121" t="s">
        <v>4316</v>
      </c>
      <c r="T2706" s="120" t="s">
        <v>30</v>
      </c>
      <c r="U2706" s="120" t="s">
        <v>30</v>
      </c>
    </row>
    <row r="2707" spans="7:21" s="145" customFormat="1" hidden="1">
      <c r="G2707" s="152"/>
      <c r="N2707" s="114" t="s">
        <v>3683</v>
      </c>
      <c r="O2707" s="118">
        <v>4.2</v>
      </c>
      <c r="P2707" s="118">
        <v>59.6</v>
      </c>
      <c r="Q2707" s="119">
        <f t="shared" si="42"/>
        <v>0</v>
      </c>
      <c r="R2707" s="122" t="s">
        <v>865</v>
      </c>
      <c r="S2707" s="121" t="s">
        <v>4284</v>
      </c>
      <c r="T2707" s="120" t="s">
        <v>30</v>
      </c>
      <c r="U2707" s="120" t="s">
        <v>30</v>
      </c>
    </row>
    <row r="2708" spans="7:21" s="145" customFormat="1" hidden="1">
      <c r="G2708" s="152"/>
      <c r="N2708" s="114" t="s">
        <v>3684</v>
      </c>
      <c r="O2708" s="118">
        <v>0.1</v>
      </c>
      <c r="P2708" s="120" t="s">
        <v>30</v>
      </c>
      <c r="Q2708" s="119">
        <f t="shared" si="42"/>
        <v>0</v>
      </c>
      <c r="R2708" s="120" t="s">
        <v>30</v>
      </c>
      <c r="S2708" s="120" t="s">
        <v>30</v>
      </c>
      <c r="T2708" s="120" t="s">
        <v>30</v>
      </c>
      <c r="U2708" s="120" t="s">
        <v>30</v>
      </c>
    </row>
    <row r="2709" spans="7:21" s="145" customFormat="1" hidden="1">
      <c r="G2709" s="152"/>
      <c r="N2709" s="114" t="s">
        <v>3685</v>
      </c>
      <c r="O2709" s="118">
        <v>0.1</v>
      </c>
      <c r="P2709" s="120" t="s">
        <v>30</v>
      </c>
      <c r="Q2709" s="119">
        <f t="shared" si="42"/>
        <v>0</v>
      </c>
      <c r="R2709" s="120" t="s">
        <v>30</v>
      </c>
      <c r="S2709" s="120" t="s">
        <v>30</v>
      </c>
      <c r="T2709" s="120" t="s">
        <v>30</v>
      </c>
      <c r="U2709" s="120" t="s">
        <v>30</v>
      </c>
    </row>
    <row r="2710" spans="7:21" s="145" customFormat="1" hidden="1">
      <c r="G2710" s="152"/>
      <c r="N2710" s="114" t="s">
        <v>3686</v>
      </c>
      <c r="O2710" s="118">
        <v>0.1</v>
      </c>
      <c r="P2710" s="120" t="s">
        <v>30</v>
      </c>
      <c r="Q2710" s="119">
        <f t="shared" si="42"/>
        <v>0</v>
      </c>
      <c r="R2710" s="120" t="s">
        <v>30</v>
      </c>
      <c r="S2710" s="120" t="s">
        <v>30</v>
      </c>
      <c r="T2710" s="120" t="s">
        <v>30</v>
      </c>
      <c r="U2710" s="120" t="s">
        <v>30</v>
      </c>
    </row>
    <row r="2711" spans="7:21" s="145" customFormat="1" hidden="1">
      <c r="G2711" s="152"/>
      <c r="N2711" s="114" t="s">
        <v>3687</v>
      </c>
      <c r="O2711" s="118">
        <v>0.1</v>
      </c>
      <c r="P2711" s="118">
        <v>0.2</v>
      </c>
      <c r="Q2711" s="119">
        <f t="shared" si="42"/>
        <v>0</v>
      </c>
      <c r="R2711" s="122" t="s">
        <v>418</v>
      </c>
      <c r="S2711" s="121" t="s">
        <v>4445</v>
      </c>
      <c r="T2711" s="120" t="s">
        <v>30</v>
      </c>
      <c r="U2711" s="120" t="s">
        <v>30</v>
      </c>
    </row>
    <row r="2712" spans="7:21" s="145" customFormat="1" hidden="1">
      <c r="G2712" s="152"/>
      <c r="N2712" s="114" t="s">
        <v>4107</v>
      </c>
      <c r="O2712" s="118">
        <v>0.1</v>
      </c>
      <c r="P2712" s="120" t="s">
        <v>30</v>
      </c>
      <c r="Q2712" s="119">
        <f t="shared" si="42"/>
        <v>0</v>
      </c>
      <c r="R2712" s="122" t="s">
        <v>418</v>
      </c>
      <c r="S2712" s="120" t="s">
        <v>30</v>
      </c>
      <c r="T2712" s="120" t="s">
        <v>30</v>
      </c>
      <c r="U2712" s="120" t="s">
        <v>30</v>
      </c>
    </row>
    <row r="2713" spans="7:21" s="145" customFormat="1" hidden="1">
      <c r="G2713" s="152"/>
      <c r="N2713" s="114" t="s">
        <v>4108</v>
      </c>
      <c r="O2713" s="118">
        <v>0</v>
      </c>
      <c r="P2713" s="118">
        <v>0.2</v>
      </c>
      <c r="Q2713" s="119">
        <f t="shared" si="42"/>
        <v>0</v>
      </c>
      <c r="R2713" s="120" t="s">
        <v>30</v>
      </c>
      <c r="S2713" s="121" t="s">
        <v>4445</v>
      </c>
      <c r="T2713" s="120" t="s">
        <v>30</v>
      </c>
      <c r="U2713" s="122" t="s">
        <v>166</v>
      </c>
    </row>
    <row r="2714" spans="7:21" s="145" customFormat="1" hidden="1">
      <c r="G2714" s="152"/>
      <c r="N2714" s="114" t="s">
        <v>4109</v>
      </c>
      <c r="O2714" s="118">
        <v>0.5</v>
      </c>
      <c r="P2714" s="118">
        <v>0.7</v>
      </c>
      <c r="Q2714" s="119">
        <f t="shared" si="42"/>
        <v>0</v>
      </c>
      <c r="R2714" s="122" t="s">
        <v>166</v>
      </c>
      <c r="S2714" s="121" t="s">
        <v>4464</v>
      </c>
      <c r="T2714" s="120" t="s">
        <v>30</v>
      </c>
      <c r="U2714" s="122" t="s">
        <v>166</v>
      </c>
    </row>
    <row r="2715" spans="7:21" s="145" customFormat="1" hidden="1">
      <c r="G2715" s="152"/>
      <c r="N2715" s="114" t="s">
        <v>4110</v>
      </c>
      <c r="O2715" s="118">
        <v>0.4</v>
      </c>
      <c r="P2715" s="118">
        <v>0.5</v>
      </c>
      <c r="Q2715" s="119">
        <f t="shared" si="42"/>
        <v>0</v>
      </c>
      <c r="R2715" s="122" t="s">
        <v>213</v>
      </c>
      <c r="S2715" s="121" t="s">
        <v>3776</v>
      </c>
      <c r="T2715" s="120" t="s">
        <v>30</v>
      </c>
      <c r="U2715" s="120" t="s">
        <v>30</v>
      </c>
    </row>
    <row r="2716" spans="7:21" s="145" customFormat="1" hidden="1">
      <c r="G2716" s="152"/>
      <c r="N2716" s="114" t="s">
        <v>4111</v>
      </c>
      <c r="O2716" s="118">
        <v>20.7</v>
      </c>
      <c r="P2716" s="118">
        <v>6.4</v>
      </c>
      <c r="Q2716" s="119">
        <f t="shared" si="42"/>
        <v>0</v>
      </c>
      <c r="R2716" s="120" t="s">
        <v>147</v>
      </c>
      <c r="S2716" s="121" t="s">
        <v>3943</v>
      </c>
      <c r="T2716" s="120" t="s">
        <v>30</v>
      </c>
      <c r="U2716" s="120" t="s">
        <v>30</v>
      </c>
    </row>
    <row r="2717" spans="7:21" s="145" customFormat="1" hidden="1">
      <c r="G2717" s="152"/>
      <c r="N2717" s="114" t="s">
        <v>3693</v>
      </c>
      <c r="O2717" s="118">
        <v>8.3000000000000007</v>
      </c>
      <c r="P2717" s="118">
        <v>22.2</v>
      </c>
      <c r="Q2717" s="119">
        <f t="shared" si="42"/>
        <v>0</v>
      </c>
      <c r="R2717" s="120" t="s">
        <v>147</v>
      </c>
      <c r="S2717" s="121" t="s">
        <v>4559</v>
      </c>
      <c r="T2717" s="120" t="s">
        <v>30</v>
      </c>
      <c r="U2717" s="120" t="s">
        <v>30</v>
      </c>
    </row>
    <row r="2718" spans="7:21" s="145" customFormat="1" hidden="1">
      <c r="G2718" s="152"/>
      <c r="N2718" s="114" t="s">
        <v>3874</v>
      </c>
      <c r="O2718" s="118">
        <v>9.1</v>
      </c>
      <c r="P2718" s="118">
        <v>45.3</v>
      </c>
      <c r="Q2718" s="119">
        <f t="shared" si="42"/>
        <v>0</v>
      </c>
      <c r="R2718" s="122" t="s">
        <v>1098</v>
      </c>
      <c r="S2718" s="121" t="s">
        <v>4371</v>
      </c>
      <c r="T2718" s="120" t="s">
        <v>30</v>
      </c>
      <c r="U2718" s="120" t="s">
        <v>30</v>
      </c>
    </row>
    <row r="2719" spans="7:21" s="145" customFormat="1" hidden="1">
      <c r="G2719" s="152"/>
      <c r="N2719" s="114" t="s">
        <v>3875</v>
      </c>
      <c r="O2719" s="118">
        <v>3</v>
      </c>
      <c r="P2719" s="118">
        <v>15.1</v>
      </c>
      <c r="Q2719" s="119">
        <f t="shared" si="42"/>
        <v>0</v>
      </c>
      <c r="R2719" s="122" t="s">
        <v>797</v>
      </c>
      <c r="S2719" s="121" t="s">
        <v>3898</v>
      </c>
      <c r="T2719" s="120" t="s">
        <v>30</v>
      </c>
      <c r="U2719" s="120" t="s">
        <v>30</v>
      </c>
    </row>
    <row r="2720" spans="7:21" s="145" customFormat="1" hidden="1">
      <c r="G2720" s="152"/>
      <c r="N2720" s="114" t="s">
        <v>3876</v>
      </c>
      <c r="O2720" s="118">
        <v>4.3</v>
      </c>
      <c r="P2720" s="118">
        <v>45.7</v>
      </c>
      <c r="Q2720" s="119">
        <f t="shared" si="42"/>
        <v>0</v>
      </c>
      <c r="R2720" s="122" t="s">
        <v>602</v>
      </c>
      <c r="S2720" s="121" t="s">
        <v>4321</v>
      </c>
      <c r="T2720" s="120" t="s">
        <v>30</v>
      </c>
      <c r="U2720" s="120" t="s">
        <v>30</v>
      </c>
    </row>
    <row r="2721" spans="7:21" s="145" customFormat="1" hidden="1">
      <c r="G2721" s="152"/>
      <c r="N2721" s="114" t="s">
        <v>3877</v>
      </c>
      <c r="O2721" s="118">
        <v>17.8</v>
      </c>
      <c r="P2721" s="118">
        <v>0</v>
      </c>
      <c r="Q2721" s="119">
        <f t="shared" si="42"/>
        <v>0</v>
      </c>
      <c r="R2721" s="122" t="s">
        <v>213</v>
      </c>
      <c r="S2721" s="121" t="s">
        <v>3965</v>
      </c>
      <c r="T2721" s="120" t="s">
        <v>30</v>
      </c>
      <c r="U2721" s="120" t="s">
        <v>30</v>
      </c>
    </row>
    <row r="2722" spans="7:21" s="145" customFormat="1" hidden="1">
      <c r="G2722" s="152"/>
      <c r="N2722" s="114" t="s">
        <v>3878</v>
      </c>
      <c r="O2722" s="118">
        <v>1.6</v>
      </c>
      <c r="P2722" s="118">
        <v>4.0999999999999996</v>
      </c>
      <c r="Q2722" s="119">
        <f t="shared" si="42"/>
        <v>0</v>
      </c>
      <c r="R2722" s="122" t="s">
        <v>3879</v>
      </c>
      <c r="S2722" s="121" t="s">
        <v>3898</v>
      </c>
      <c r="T2722" s="120" t="s">
        <v>30</v>
      </c>
      <c r="U2722" s="120" t="s">
        <v>30</v>
      </c>
    </row>
    <row r="2723" spans="7:21" s="145" customFormat="1" hidden="1">
      <c r="G2723" s="152"/>
      <c r="N2723" s="114" t="s">
        <v>3880</v>
      </c>
      <c r="O2723" s="118">
        <v>4.2</v>
      </c>
      <c r="P2723" s="118">
        <v>27.1</v>
      </c>
      <c r="Q2723" s="119">
        <f t="shared" si="42"/>
        <v>0</v>
      </c>
      <c r="R2723" s="122" t="s">
        <v>3881</v>
      </c>
      <c r="S2723" s="121" t="s">
        <v>3950</v>
      </c>
      <c r="T2723" s="120" t="s">
        <v>30</v>
      </c>
      <c r="U2723" s="120" t="s">
        <v>30</v>
      </c>
    </row>
    <row r="2724" spans="7:21" s="145" customFormat="1" hidden="1">
      <c r="G2724" s="152"/>
      <c r="N2724" s="114" t="s">
        <v>3882</v>
      </c>
      <c r="O2724" s="118">
        <v>12</v>
      </c>
      <c r="P2724" s="118">
        <v>20.2</v>
      </c>
      <c r="Q2724" s="119">
        <f t="shared" si="42"/>
        <v>0</v>
      </c>
      <c r="R2724" s="122" t="s">
        <v>3883</v>
      </c>
      <c r="S2724" s="121" t="s">
        <v>4201</v>
      </c>
      <c r="T2724" s="120" t="s">
        <v>30</v>
      </c>
      <c r="U2724" s="120" t="s">
        <v>30</v>
      </c>
    </row>
    <row r="2725" spans="7:21" s="145" customFormat="1" hidden="1">
      <c r="G2725" s="152"/>
      <c r="N2725" s="114" t="s">
        <v>3698</v>
      </c>
      <c r="O2725" s="118">
        <v>13.6</v>
      </c>
      <c r="P2725" s="118">
        <v>19.7</v>
      </c>
      <c r="Q2725" s="119">
        <f t="shared" si="42"/>
        <v>0</v>
      </c>
      <c r="R2725" s="122" t="s">
        <v>3699</v>
      </c>
      <c r="S2725" s="121" t="s">
        <v>4128</v>
      </c>
      <c r="T2725" s="120" t="s">
        <v>30</v>
      </c>
      <c r="U2725" s="120" t="s">
        <v>30</v>
      </c>
    </row>
    <row r="2726" spans="7:21" s="145" customFormat="1" hidden="1">
      <c r="G2726" s="152"/>
      <c r="N2726" s="114" t="s">
        <v>3700</v>
      </c>
      <c r="O2726" s="118">
        <v>2.1</v>
      </c>
      <c r="P2726" s="118">
        <v>62.9</v>
      </c>
      <c r="Q2726" s="119">
        <f t="shared" si="42"/>
        <v>0</v>
      </c>
      <c r="R2726" s="122" t="s">
        <v>2016</v>
      </c>
      <c r="S2726" s="121" t="s">
        <v>4506</v>
      </c>
      <c r="T2726" s="120" t="s">
        <v>30</v>
      </c>
      <c r="U2726" s="120" t="s">
        <v>30</v>
      </c>
    </row>
    <row r="2727" spans="7:21" s="145" customFormat="1" hidden="1">
      <c r="G2727" s="152"/>
      <c r="N2727" s="114" t="s">
        <v>3701</v>
      </c>
      <c r="O2727" s="118">
        <v>7.3</v>
      </c>
      <c r="P2727" s="118">
        <v>13.2</v>
      </c>
      <c r="Q2727" s="119">
        <f t="shared" si="42"/>
        <v>0</v>
      </c>
      <c r="R2727" s="122" t="s">
        <v>850</v>
      </c>
      <c r="S2727" s="121" t="s">
        <v>3893</v>
      </c>
      <c r="T2727" s="120" t="s">
        <v>30</v>
      </c>
      <c r="U2727" s="120" t="s">
        <v>30</v>
      </c>
    </row>
    <row r="2728" spans="7:21" s="145" customFormat="1" hidden="1">
      <c r="G2728" s="152"/>
      <c r="N2728" s="114" t="s">
        <v>3702</v>
      </c>
      <c r="O2728" s="118">
        <v>4.4000000000000004</v>
      </c>
      <c r="P2728" s="118">
        <v>2.4</v>
      </c>
      <c r="Q2728" s="119">
        <f t="shared" si="42"/>
        <v>0</v>
      </c>
      <c r="R2728" s="122" t="s">
        <v>2524</v>
      </c>
      <c r="S2728" s="121" t="s">
        <v>3730</v>
      </c>
      <c r="T2728" s="120" t="s">
        <v>30</v>
      </c>
      <c r="U2728" s="120" t="s">
        <v>30</v>
      </c>
    </row>
    <row r="2729" spans="7:21" s="145" customFormat="1" hidden="1">
      <c r="G2729" s="152"/>
      <c r="N2729" s="114" t="s">
        <v>3560</v>
      </c>
      <c r="O2729" s="118">
        <v>8.1</v>
      </c>
      <c r="P2729" s="118">
        <v>0.7</v>
      </c>
      <c r="Q2729" s="119">
        <f t="shared" si="42"/>
        <v>0</v>
      </c>
      <c r="R2729" s="122" t="s">
        <v>234</v>
      </c>
      <c r="S2729" s="121" t="s">
        <v>4256</v>
      </c>
      <c r="T2729" s="120" t="s">
        <v>30</v>
      </c>
      <c r="U2729" s="122" t="s">
        <v>172</v>
      </c>
    </row>
    <row r="2730" spans="7:21" s="145" customFormat="1" hidden="1">
      <c r="G2730" s="152"/>
      <c r="N2730" s="114" t="s">
        <v>3561</v>
      </c>
      <c r="O2730" s="118">
        <v>23.5</v>
      </c>
      <c r="P2730" s="118">
        <v>2</v>
      </c>
      <c r="Q2730" s="119">
        <f t="shared" si="42"/>
        <v>0</v>
      </c>
      <c r="R2730" s="120" t="s">
        <v>147</v>
      </c>
      <c r="S2730" s="121" t="s">
        <v>3991</v>
      </c>
      <c r="T2730" s="120" t="s">
        <v>30</v>
      </c>
      <c r="U2730" s="122" t="s">
        <v>304</v>
      </c>
    </row>
    <row r="2731" spans="7:21" s="145" customFormat="1" hidden="1">
      <c r="G2731" s="152"/>
      <c r="N2731" s="114" t="s">
        <v>3562</v>
      </c>
      <c r="O2731" s="118">
        <v>0.8</v>
      </c>
      <c r="P2731" s="118">
        <v>3</v>
      </c>
      <c r="Q2731" s="119">
        <f t="shared" si="42"/>
        <v>0</v>
      </c>
      <c r="R2731" s="120" t="s">
        <v>30</v>
      </c>
      <c r="S2731" s="121" t="s">
        <v>4376</v>
      </c>
      <c r="T2731" s="120" t="s">
        <v>30</v>
      </c>
      <c r="U2731" s="122" t="s">
        <v>304</v>
      </c>
    </row>
    <row r="2732" spans="7:21" s="145" customFormat="1" hidden="1">
      <c r="G2732" s="152"/>
      <c r="N2732" s="114" t="s">
        <v>3437</v>
      </c>
      <c r="O2732" s="118">
        <v>1.6</v>
      </c>
      <c r="P2732" s="118">
        <v>28.6</v>
      </c>
      <c r="Q2732" s="119">
        <f t="shared" si="42"/>
        <v>0</v>
      </c>
      <c r="R2732" s="120" t="s">
        <v>30</v>
      </c>
      <c r="S2732" s="121" t="s">
        <v>3893</v>
      </c>
      <c r="T2732" s="120" t="s">
        <v>30</v>
      </c>
      <c r="U2732" s="120" t="s">
        <v>30</v>
      </c>
    </row>
    <row r="2733" spans="7:21" s="145" customFormat="1" hidden="1">
      <c r="G2733" s="152"/>
      <c r="N2733" s="114" t="s">
        <v>3438</v>
      </c>
      <c r="O2733" s="118">
        <v>4.4000000000000004</v>
      </c>
      <c r="P2733" s="118">
        <v>12.9</v>
      </c>
      <c r="Q2733" s="119">
        <f t="shared" si="42"/>
        <v>0</v>
      </c>
      <c r="R2733" s="122" t="s">
        <v>51</v>
      </c>
      <c r="S2733" s="121" t="s">
        <v>4566</v>
      </c>
      <c r="T2733" s="120" t="s">
        <v>30</v>
      </c>
      <c r="U2733" s="120" t="s">
        <v>30</v>
      </c>
    </row>
    <row r="2734" spans="7:21" s="145" customFormat="1" hidden="1">
      <c r="G2734" s="152"/>
      <c r="N2734" s="114" t="s">
        <v>3439</v>
      </c>
      <c r="O2734" s="118">
        <v>2.2000000000000002</v>
      </c>
      <c r="P2734" s="118">
        <v>8.6</v>
      </c>
      <c r="Q2734" s="119">
        <f t="shared" si="42"/>
        <v>0</v>
      </c>
      <c r="R2734" s="122" t="s">
        <v>452</v>
      </c>
      <c r="S2734" s="121" t="s">
        <v>4220</v>
      </c>
      <c r="T2734" s="120" t="s">
        <v>30</v>
      </c>
      <c r="U2734" s="120" t="s">
        <v>30</v>
      </c>
    </row>
    <row r="2735" spans="7:21" s="145" customFormat="1" hidden="1">
      <c r="G2735" s="152"/>
      <c r="N2735" s="114" t="s">
        <v>3440</v>
      </c>
      <c r="O2735" s="118">
        <v>1.1000000000000001</v>
      </c>
      <c r="P2735" s="118">
        <v>3.8</v>
      </c>
      <c r="Q2735" s="119">
        <f t="shared" si="42"/>
        <v>0</v>
      </c>
      <c r="R2735" s="122" t="s">
        <v>2857</v>
      </c>
      <c r="S2735" s="121" t="s">
        <v>4296</v>
      </c>
      <c r="T2735" s="120" t="s">
        <v>30</v>
      </c>
      <c r="U2735" s="120" t="s">
        <v>30</v>
      </c>
    </row>
    <row r="2736" spans="7:21" s="145" customFormat="1" hidden="1">
      <c r="G2736" s="152"/>
      <c r="N2736" s="114" t="s">
        <v>3441</v>
      </c>
      <c r="O2736" s="118">
        <v>1.1000000000000001</v>
      </c>
      <c r="P2736" s="118">
        <v>3.6</v>
      </c>
      <c r="Q2736" s="119">
        <f t="shared" si="42"/>
        <v>0</v>
      </c>
      <c r="R2736" s="122" t="s">
        <v>166</v>
      </c>
      <c r="S2736" s="121" t="s">
        <v>3907</v>
      </c>
      <c r="T2736" s="120" t="s">
        <v>30</v>
      </c>
      <c r="U2736" s="120" t="s">
        <v>30</v>
      </c>
    </row>
    <row r="2737" spans="7:21" s="145" customFormat="1" hidden="1">
      <c r="G2737" s="152"/>
      <c r="N2737" s="114" t="s">
        <v>3324</v>
      </c>
      <c r="O2737" s="118">
        <v>0.8</v>
      </c>
      <c r="P2737" s="118">
        <v>4.5</v>
      </c>
      <c r="Q2737" s="119">
        <f t="shared" si="42"/>
        <v>0</v>
      </c>
      <c r="R2737" s="122" t="s">
        <v>1830</v>
      </c>
      <c r="S2737" s="121" t="s">
        <v>4220</v>
      </c>
      <c r="T2737" s="120" t="s">
        <v>30</v>
      </c>
      <c r="U2737" s="120" t="s">
        <v>30</v>
      </c>
    </row>
    <row r="2738" spans="7:21" s="145" customFormat="1" hidden="1">
      <c r="G2738" s="152"/>
      <c r="N2738" s="114" t="s">
        <v>3325</v>
      </c>
      <c r="O2738" s="118">
        <v>0.8</v>
      </c>
      <c r="P2738" s="118">
        <v>4.5</v>
      </c>
      <c r="Q2738" s="119">
        <f t="shared" si="42"/>
        <v>0</v>
      </c>
      <c r="R2738" s="122" t="s">
        <v>774</v>
      </c>
      <c r="S2738" s="121" t="s">
        <v>4220</v>
      </c>
      <c r="T2738" s="120" t="s">
        <v>30</v>
      </c>
      <c r="U2738" s="120" t="s">
        <v>30</v>
      </c>
    </row>
    <row r="2739" spans="7:21" s="145" customFormat="1" hidden="1">
      <c r="G2739" s="152"/>
      <c r="N2739" s="114" t="s">
        <v>3326</v>
      </c>
      <c r="O2739" s="118">
        <v>0.6</v>
      </c>
      <c r="P2739" s="118">
        <v>3.4</v>
      </c>
      <c r="Q2739" s="119">
        <f t="shared" si="42"/>
        <v>0</v>
      </c>
      <c r="R2739" s="122" t="s">
        <v>51</v>
      </c>
      <c r="S2739" s="121" t="s">
        <v>4420</v>
      </c>
      <c r="T2739" s="120" t="s">
        <v>30</v>
      </c>
      <c r="U2739" s="120" t="s">
        <v>30</v>
      </c>
    </row>
    <row r="2740" spans="7:21" s="145" customFormat="1" hidden="1">
      <c r="G2740" s="152"/>
      <c r="N2740" s="114" t="s">
        <v>3578</v>
      </c>
      <c r="O2740" s="118">
        <v>0.5</v>
      </c>
      <c r="P2740" s="118">
        <v>3</v>
      </c>
      <c r="Q2740" s="119">
        <f t="shared" si="42"/>
        <v>0</v>
      </c>
      <c r="R2740" s="122" t="s">
        <v>304</v>
      </c>
      <c r="S2740" s="121" t="s">
        <v>4376</v>
      </c>
      <c r="T2740" s="120" t="s">
        <v>30</v>
      </c>
      <c r="U2740" s="120" t="s">
        <v>30</v>
      </c>
    </row>
    <row r="2741" spans="7:21" s="145" customFormat="1" hidden="1">
      <c r="G2741" s="152"/>
      <c r="N2741" s="114" t="s">
        <v>3716</v>
      </c>
      <c r="O2741" s="118">
        <v>2.1</v>
      </c>
      <c r="P2741" s="118">
        <v>22.2</v>
      </c>
      <c r="Q2741" s="119">
        <f t="shared" si="42"/>
        <v>0</v>
      </c>
      <c r="R2741" s="122" t="s">
        <v>332</v>
      </c>
      <c r="S2741" s="121" t="s">
        <v>3733</v>
      </c>
      <c r="T2741" s="120" t="s">
        <v>30</v>
      </c>
      <c r="U2741" s="122" t="s">
        <v>166</v>
      </c>
    </row>
    <row r="2742" spans="7:21" s="145" customFormat="1" hidden="1">
      <c r="G2742" s="152"/>
      <c r="N2742" s="114" t="s">
        <v>3717</v>
      </c>
      <c r="O2742" s="118">
        <v>1.7</v>
      </c>
      <c r="P2742" s="118">
        <v>8.9</v>
      </c>
      <c r="Q2742" s="119">
        <f t="shared" si="42"/>
        <v>0</v>
      </c>
      <c r="R2742" s="122" t="s">
        <v>392</v>
      </c>
      <c r="S2742" s="121" t="s">
        <v>3898</v>
      </c>
      <c r="T2742" s="120" t="s">
        <v>30</v>
      </c>
      <c r="U2742" s="120" t="s">
        <v>30</v>
      </c>
    </row>
    <row r="2743" spans="7:21" s="145" customFormat="1" hidden="1">
      <c r="G2743" s="152"/>
      <c r="N2743" s="114" t="s">
        <v>3718</v>
      </c>
      <c r="O2743" s="118">
        <v>15.3</v>
      </c>
      <c r="P2743" s="118">
        <v>0</v>
      </c>
      <c r="Q2743" s="119">
        <f t="shared" si="42"/>
        <v>0</v>
      </c>
      <c r="R2743" s="120" t="s">
        <v>147</v>
      </c>
      <c r="S2743" s="121" t="s">
        <v>4039</v>
      </c>
      <c r="T2743" s="120" t="s">
        <v>30</v>
      </c>
      <c r="U2743" s="120" t="s">
        <v>30</v>
      </c>
    </row>
    <row r="2744" spans="7:21" s="145" customFormat="1" hidden="1">
      <c r="G2744" s="152"/>
      <c r="N2744" s="114" t="s">
        <v>3719</v>
      </c>
      <c r="O2744" s="118">
        <v>15.7</v>
      </c>
      <c r="P2744" s="118">
        <v>0</v>
      </c>
      <c r="Q2744" s="119">
        <f t="shared" si="42"/>
        <v>0</v>
      </c>
      <c r="R2744" s="120" t="s">
        <v>147</v>
      </c>
      <c r="S2744" s="121" t="s">
        <v>3826</v>
      </c>
      <c r="T2744" s="120" t="s">
        <v>30</v>
      </c>
      <c r="U2744" s="122" t="s">
        <v>287</v>
      </c>
    </row>
    <row r="2745" spans="7:21" s="145" customFormat="1" hidden="1">
      <c r="G2745" s="152"/>
      <c r="N2745" s="114" t="s">
        <v>3720</v>
      </c>
      <c r="O2745" s="118">
        <v>19.5</v>
      </c>
      <c r="P2745" s="118">
        <v>0</v>
      </c>
      <c r="Q2745" s="119">
        <f t="shared" si="42"/>
        <v>0</v>
      </c>
      <c r="R2745" s="120" t="s">
        <v>147</v>
      </c>
      <c r="S2745" s="121" t="s">
        <v>4404</v>
      </c>
      <c r="T2745" s="120" t="s">
        <v>30</v>
      </c>
      <c r="U2745" s="122" t="s">
        <v>647</v>
      </c>
    </row>
    <row r="2746" spans="7:21" s="145" customFormat="1" hidden="1">
      <c r="G2746" s="152"/>
      <c r="N2746" s="114" t="s">
        <v>3721</v>
      </c>
      <c r="O2746" s="118">
        <v>19.399999999999999</v>
      </c>
      <c r="P2746" s="118">
        <v>0</v>
      </c>
      <c r="Q2746" s="119">
        <f t="shared" si="42"/>
        <v>0</v>
      </c>
      <c r="R2746" s="120" t="s">
        <v>147</v>
      </c>
      <c r="S2746" s="121" t="s">
        <v>4299</v>
      </c>
      <c r="T2746" s="120" t="s">
        <v>30</v>
      </c>
      <c r="U2746" s="122" t="s">
        <v>166</v>
      </c>
    </row>
    <row r="2747" spans="7:21" s="145" customFormat="1" hidden="1">
      <c r="G2747" s="152"/>
      <c r="N2747" s="114" t="s">
        <v>3722</v>
      </c>
      <c r="O2747" s="118">
        <v>18.2</v>
      </c>
      <c r="P2747" s="118">
        <v>0</v>
      </c>
      <c r="Q2747" s="119">
        <f t="shared" si="42"/>
        <v>0</v>
      </c>
      <c r="R2747" s="120" t="s">
        <v>147</v>
      </c>
      <c r="S2747" s="121" t="s">
        <v>4233</v>
      </c>
      <c r="T2747" s="120" t="s">
        <v>30</v>
      </c>
      <c r="U2747" s="122" t="s">
        <v>174</v>
      </c>
    </row>
    <row r="2748" spans="7:21" s="145" customFormat="1" hidden="1">
      <c r="G2748" s="152"/>
      <c r="N2748" s="114" t="s">
        <v>3723</v>
      </c>
      <c r="O2748" s="118">
        <v>0</v>
      </c>
      <c r="P2748" s="118">
        <v>5.9</v>
      </c>
      <c r="Q2748" s="119">
        <f t="shared" si="42"/>
        <v>0</v>
      </c>
      <c r="R2748" s="122" t="s">
        <v>418</v>
      </c>
      <c r="S2748" s="121" t="s">
        <v>3907</v>
      </c>
      <c r="T2748" s="120" t="s">
        <v>30</v>
      </c>
      <c r="U2748" s="120" t="s">
        <v>30</v>
      </c>
    </row>
    <row r="2749" spans="7:21" s="145" customFormat="1" hidden="1">
      <c r="G2749" s="152"/>
      <c r="N2749" s="114" t="s">
        <v>3590</v>
      </c>
      <c r="O2749" s="118">
        <v>7.5</v>
      </c>
      <c r="P2749" s="118">
        <v>52.1</v>
      </c>
      <c r="Q2749" s="119">
        <f t="shared" si="42"/>
        <v>0</v>
      </c>
      <c r="R2749" s="122" t="s">
        <v>3219</v>
      </c>
      <c r="S2749" s="121" t="s">
        <v>4216</v>
      </c>
      <c r="T2749" s="120" t="s">
        <v>30</v>
      </c>
      <c r="U2749" s="120" t="s">
        <v>30</v>
      </c>
    </row>
    <row r="2750" spans="7:21" s="145" customFormat="1" hidden="1">
      <c r="G2750" s="152"/>
      <c r="N2750" s="114" t="s">
        <v>3594</v>
      </c>
      <c r="O2750" s="118">
        <v>1.9</v>
      </c>
      <c r="P2750" s="118">
        <v>3.9</v>
      </c>
      <c r="Q2750" s="119">
        <f t="shared" si="42"/>
        <v>0</v>
      </c>
      <c r="R2750" s="122" t="s">
        <v>1263</v>
      </c>
      <c r="S2750" s="121" t="s">
        <v>3961</v>
      </c>
      <c r="T2750" s="120" t="s">
        <v>30</v>
      </c>
      <c r="U2750" s="120" t="s">
        <v>30</v>
      </c>
    </row>
    <row r="2751" spans="7:21" s="145" customFormat="1" hidden="1">
      <c r="G2751" s="152"/>
      <c r="N2751" s="114" t="s">
        <v>3595</v>
      </c>
      <c r="O2751" s="118">
        <v>3.8</v>
      </c>
      <c r="P2751" s="118">
        <v>27.7</v>
      </c>
      <c r="Q2751" s="119">
        <f t="shared" si="42"/>
        <v>0</v>
      </c>
      <c r="R2751" s="122" t="s">
        <v>3596</v>
      </c>
      <c r="S2751" s="121" t="s">
        <v>4405</v>
      </c>
      <c r="T2751" s="120" t="s">
        <v>30</v>
      </c>
      <c r="U2751" s="120" t="s">
        <v>30</v>
      </c>
    </row>
    <row r="2752" spans="7:21" s="145" customFormat="1" hidden="1">
      <c r="G2752" s="152"/>
      <c r="N2752" s="114" t="s">
        <v>3458</v>
      </c>
      <c r="O2752" s="118">
        <v>7.2</v>
      </c>
      <c r="P2752" s="118">
        <v>60.8</v>
      </c>
      <c r="Q2752" s="119">
        <f t="shared" si="42"/>
        <v>0</v>
      </c>
      <c r="R2752" s="122" t="s">
        <v>2050</v>
      </c>
      <c r="S2752" s="121" t="s">
        <v>4410</v>
      </c>
      <c r="T2752" s="120" t="s">
        <v>30</v>
      </c>
      <c r="U2752" s="120" t="s">
        <v>166</v>
      </c>
    </row>
    <row r="2753" spans="7:21" s="145" customFormat="1" hidden="1">
      <c r="G2753" s="152"/>
      <c r="N2753" s="114" t="s">
        <v>3344</v>
      </c>
      <c r="O2753" s="118">
        <v>7.8</v>
      </c>
      <c r="P2753" s="118">
        <v>53.9</v>
      </c>
      <c r="Q2753" s="119">
        <f t="shared" si="42"/>
        <v>0</v>
      </c>
      <c r="R2753" s="122" t="s">
        <v>217</v>
      </c>
      <c r="S2753" s="121" t="s">
        <v>4201</v>
      </c>
      <c r="T2753" s="120" t="s">
        <v>30</v>
      </c>
      <c r="U2753" s="120" t="s">
        <v>30</v>
      </c>
    </row>
    <row r="2754" spans="7:21" s="145" customFormat="1" hidden="1">
      <c r="G2754" s="152"/>
      <c r="N2754" s="114" t="s">
        <v>3591</v>
      </c>
      <c r="O2754" s="118">
        <v>9.1</v>
      </c>
      <c r="P2754" s="118">
        <v>37.200000000000003</v>
      </c>
      <c r="Q2754" s="119">
        <f t="shared" si="42"/>
        <v>0</v>
      </c>
      <c r="R2754" s="120" t="s">
        <v>147</v>
      </c>
      <c r="S2754" s="121" t="s">
        <v>4184</v>
      </c>
      <c r="T2754" s="120" t="s">
        <v>30</v>
      </c>
      <c r="U2754" s="120" t="s">
        <v>30</v>
      </c>
    </row>
    <row r="2755" spans="7:21" s="145" customFormat="1" hidden="1">
      <c r="G2755" s="152"/>
      <c r="N2755" s="114" t="s">
        <v>3592</v>
      </c>
      <c r="O2755" s="118">
        <v>3.8</v>
      </c>
      <c r="P2755" s="118">
        <v>59.2</v>
      </c>
      <c r="Q2755" s="119">
        <f t="shared" si="42"/>
        <v>0</v>
      </c>
      <c r="R2755" s="122" t="s">
        <v>3459</v>
      </c>
      <c r="S2755" s="121" t="s">
        <v>4326</v>
      </c>
      <c r="T2755" s="120" t="s">
        <v>30</v>
      </c>
      <c r="U2755" s="120" t="s">
        <v>30</v>
      </c>
    </row>
    <row r="2756" spans="7:21" s="145" customFormat="1" hidden="1">
      <c r="G2756" s="152"/>
      <c r="N2756" s="114" t="s">
        <v>3460</v>
      </c>
      <c r="O2756" s="118">
        <v>1.2</v>
      </c>
      <c r="P2756" s="118">
        <v>67.2</v>
      </c>
      <c r="Q2756" s="119">
        <f t="shared" ref="Q2756:Q2819" si="43">SUM(T2756:U2756)</f>
        <v>0</v>
      </c>
      <c r="R2756" s="122" t="s">
        <v>418</v>
      </c>
      <c r="S2756" s="121" t="s">
        <v>4423</v>
      </c>
      <c r="T2756" s="120" t="s">
        <v>30</v>
      </c>
      <c r="U2756" s="120" t="s">
        <v>30</v>
      </c>
    </row>
    <row r="2757" spans="7:21" s="145" customFormat="1" hidden="1">
      <c r="G2757" s="152"/>
      <c r="N2757" s="114" t="s">
        <v>3461</v>
      </c>
      <c r="O2757" s="118">
        <v>2.6</v>
      </c>
      <c r="P2757" s="118">
        <v>19.5</v>
      </c>
      <c r="Q2757" s="119">
        <f t="shared" si="43"/>
        <v>0</v>
      </c>
      <c r="R2757" s="122" t="s">
        <v>1416</v>
      </c>
      <c r="S2757" s="121" t="s">
        <v>4252</v>
      </c>
      <c r="T2757" s="120" t="s">
        <v>30</v>
      </c>
      <c r="U2757" s="120" t="s">
        <v>30</v>
      </c>
    </row>
    <row r="2758" spans="7:21" s="145" customFormat="1" hidden="1">
      <c r="G2758" s="152"/>
      <c r="N2758" s="114" t="s">
        <v>3462</v>
      </c>
      <c r="O2758" s="118">
        <v>2.7</v>
      </c>
      <c r="P2758" s="118">
        <v>21.6</v>
      </c>
      <c r="Q2758" s="119">
        <f t="shared" si="43"/>
        <v>0</v>
      </c>
      <c r="R2758" s="122" t="s">
        <v>3463</v>
      </c>
      <c r="S2758" s="121" t="s">
        <v>4311</v>
      </c>
      <c r="T2758" s="120" t="s">
        <v>30</v>
      </c>
      <c r="U2758" s="120" t="s">
        <v>30</v>
      </c>
    </row>
    <row r="2759" spans="7:21" s="145" customFormat="1" hidden="1">
      <c r="G2759" s="152"/>
      <c r="N2759" s="114" t="s">
        <v>3464</v>
      </c>
      <c r="O2759" s="118">
        <v>2.8</v>
      </c>
      <c r="P2759" s="118">
        <v>22.1</v>
      </c>
      <c r="Q2759" s="119">
        <f t="shared" si="43"/>
        <v>0</v>
      </c>
      <c r="R2759" s="122" t="s">
        <v>3090</v>
      </c>
      <c r="S2759" s="121" t="s">
        <v>4026</v>
      </c>
      <c r="T2759" s="120" t="s">
        <v>30</v>
      </c>
      <c r="U2759" s="120" t="s">
        <v>30</v>
      </c>
    </row>
    <row r="2760" spans="7:21" s="145" customFormat="1" hidden="1">
      <c r="G2760" s="152"/>
      <c r="N2760" s="114" t="s">
        <v>3465</v>
      </c>
      <c r="O2760" s="118">
        <v>8.4</v>
      </c>
      <c r="P2760" s="118">
        <v>9.4</v>
      </c>
      <c r="Q2760" s="119">
        <f t="shared" si="43"/>
        <v>0</v>
      </c>
      <c r="R2760" s="122" t="s">
        <v>894</v>
      </c>
      <c r="S2760" s="121" t="s">
        <v>4300</v>
      </c>
      <c r="T2760" s="120" t="s">
        <v>30</v>
      </c>
      <c r="U2760" s="120" t="s">
        <v>30</v>
      </c>
    </row>
    <row r="2761" spans="7:21" s="145" customFormat="1" hidden="1">
      <c r="G2761" s="152"/>
      <c r="N2761" s="114" t="s">
        <v>3466</v>
      </c>
      <c r="O2761" s="118">
        <v>7.1</v>
      </c>
      <c r="P2761" s="118">
        <v>0</v>
      </c>
      <c r="Q2761" s="119">
        <f t="shared" si="43"/>
        <v>0</v>
      </c>
      <c r="R2761" s="122" t="s">
        <v>343</v>
      </c>
      <c r="S2761" s="121" t="s">
        <v>3952</v>
      </c>
      <c r="T2761" s="120" t="s">
        <v>30</v>
      </c>
      <c r="U2761" s="120" t="s">
        <v>30</v>
      </c>
    </row>
    <row r="2762" spans="7:21" s="145" customFormat="1" hidden="1">
      <c r="G2762" s="152"/>
      <c r="N2762" s="114" t="s">
        <v>3467</v>
      </c>
      <c r="O2762" s="118">
        <v>14.8</v>
      </c>
      <c r="P2762" s="118">
        <v>0</v>
      </c>
      <c r="Q2762" s="119">
        <f t="shared" si="43"/>
        <v>0</v>
      </c>
      <c r="R2762" s="122" t="s">
        <v>404</v>
      </c>
      <c r="S2762" s="121" t="s">
        <v>4051</v>
      </c>
      <c r="T2762" s="120" t="s">
        <v>30</v>
      </c>
      <c r="U2762" s="120" t="s">
        <v>30</v>
      </c>
    </row>
    <row r="2763" spans="7:21" s="145" customFormat="1" hidden="1">
      <c r="G2763" s="152"/>
      <c r="N2763" s="114" t="s">
        <v>3468</v>
      </c>
      <c r="O2763" s="118">
        <v>19.399999999999999</v>
      </c>
      <c r="P2763" s="118">
        <v>0</v>
      </c>
      <c r="Q2763" s="119">
        <f t="shared" si="43"/>
        <v>0</v>
      </c>
      <c r="R2763" s="120" t="s">
        <v>147</v>
      </c>
      <c r="S2763" s="121" t="s">
        <v>4035</v>
      </c>
      <c r="T2763" s="120" t="s">
        <v>30</v>
      </c>
      <c r="U2763" s="120" t="s">
        <v>30</v>
      </c>
    </row>
    <row r="2764" spans="7:21" s="145" customFormat="1" hidden="1">
      <c r="G2764" s="152"/>
      <c r="N2764" s="114" t="s">
        <v>3746</v>
      </c>
      <c r="O2764" s="118">
        <v>23.5</v>
      </c>
      <c r="P2764" s="118">
        <v>0</v>
      </c>
      <c r="Q2764" s="119">
        <f t="shared" si="43"/>
        <v>0</v>
      </c>
      <c r="R2764" s="120" t="s">
        <v>377</v>
      </c>
      <c r="S2764" s="121" t="s">
        <v>4418</v>
      </c>
      <c r="T2764" s="120" t="s">
        <v>30</v>
      </c>
      <c r="U2764" s="120" t="s">
        <v>30</v>
      </c>
    </row>
    <row r="2765" spans="7:21" s="145" customFormat="1" hidden="1">
      <c r="G2765" s="152"/>
      <c r="N2765" s="114" t="s">
        <v>3747</v>
      </c>
      <c r="O2765" s="118">
        <v>15.5</v>
      </c>
      <c r="P2765" s="118">
        <v>0</v>
      </c>
      <c r="Q2765" s="119">
        <f t="shared" si="43"/>
        <v>0</v>
      </c>
      <c r="R2765" s="120" t="s">
        <v>466</v>
      </c>
      <c r="S2765" s="121" t="s">
        <v>4220</v>
      </c>
      <c r="T2765" s="120" t="s">
        <v>30</v>
      </c>
      <c r="U2765" s="122" t="s">
        <v>647</v>
      </c>
    </row>
    <row r="2766" spans="7:21" s="145" customFormat="1" hidden="1">
      <c r="G2766" s="152"/>
      <c r="N2766" s="114" t="s">
        <v>3748</v>
      </c>
      <c r="O2766" s="118">
        <v>20.7</v>
      </c>
      <c r="P2766" s="118">
        <v>0</v>
      </c>
      <c r="Q2766" s="119">
        <f t="shared" si="43"/>
        <v>0</v>
      </c>
      <c r="R2766" s="122" t="s">
        <v>262</v>
      </c>
      <c r="S2766" s="121" t="s">
        <v>4031</v>
      </c>
      <c r="T2766" s="120" t="s">
        <v>30</v>
      </c>
      <c r="U2766" s="114"/>
    </row>
    <row r="2767" spans="7:21" s="145" customFormat="1" hidden="1">
      <c r="G2767" s="152"/>
      <c r="N2767" s="114" t="s">
        <v>3749</v>
      </c>
      <c r="O2767" s="118">
        <v>23.8</v>
      </c>
      <c r="P2767" s="118">
        <v>0</v>
      </c>
      <c r="Q2767" s="119">
        <f t="shared" si="43"/>
        <v>0</v>
      </c>
      <c r="R2767" s="122" t="s">
        <v>3750</v>
      </c>
      <c r="S2767" s="121" t="s">
        <v>4450</v>
      </c>
      <c r="T2767" s="120" t="s">
        <v>30</v>
      </c>
      <c r="U2767" s="120" t="s">
        <v>30</v>
      </c>
    </row>
    <row r="2768" spans="7:21" s="145" customFormat="1" hidden="1">
      <c r="G2768" s="152"/>
      <c r="N2768" s="114" t="s">
        <v>3751</v>
      </c>
      <c r="O2768" s="118">
        <v>19.899999999999999</v>
      </c>
      <c r="P2768" s="118">
        <v>0</v>
      </c>
      <c r="Q2768" s="119">
        <f t="shared" si="43"/>
        <v>0</v>
      </c>
      <c r="R2768" s="122" t="s">
        <v>2555</v>
      </c>
      <c r="S2768" s="121" t="s">
        <v>4034</v>
      </c>
      <c r="T2768" s="120" t="s">
        <v>30</v>
      </c>
      <c r="U2768" s="122" t="s">
        <v>343</v>
      </c>
    </row>
    <row r="2769" spans="7:21" s="145" customFormat="1" hidden="1">
      <c r="G2769" s="152"/>
      <c r="N2769" s="114" t="s">
        <v>3752</v>
      </c>
      <c r="O2769" s="118">
        <v>6.2</v>
      </c>
      <c r="P2769" s="118">
        <v>63.8</v>
      </c>
      <c r="Q2769" s="119">
        <f t="shared" si="43"/>
        <v>0</v>
      </c>
      <c r="R2769" s="122" t="s">
        <v>1521</v>
      </c>
      <c r="S2769" s="121" t="s">
        <v>4172</v>
      </c>
      <c r="T2769" s="120" t="s">
        <v>30</v>
      </c>
      <c r="U2769" s="120" t="s">
        <v>30</v>
      </c>
    </row>
    <row r="2770" spans="7:21" s="145" customFormat="1" hidden="1">
      <c r="G2770" s="152"/>
      <c r="N2770" s="114" t="s">
        <v>3753</v>
      </c>
      <c r="O2770" s="118">
        <v>6</v>
      </c>
      <c r="P2770" s="118">
        <v>54.2</v>
      </c>
      <c r="Q2770" s="119">
        <f t="shared" si="43"/>
        <v>0</v>
      </c>
      <c r="R2770" s="122" t="s">
        <v>3754</v>
      </c>
      <c r="S2770" s="121" t="s">
        <v>4384</v>
      </c>
      <c r="T2770" s="120" t="s">
        <v>30</v>
      </c>
      <c r="U2770" s="120" t="s">
        <v>30</v>
      </c>
    </row>
    <row r="2771" spans="7:21" s="145" customFormat="1" hidden="1">
      <c r="G2771" s="152"/>
      <c r="N2771" s="114" t="s">
        <v>4237</v>
      </c>
      <c r="O2771" s="118">
        <v>24.9</v>
      </c>
      <c r="P2771" s="118">
        <v>0</v>
      </c>
      <c r="Q2771" s="119">
        <f t="shared" si="43"/>
        <v>0</v>
      </c>
      <c r="R2771" s="122" t="s">
        <v>213</v>
      </c>
      <c r="S2771" s="121" t="s">
        <v>4024</v>
      </c>
      <c r="T2771" s="120" t="s">
        <v>30</v>
      </c>
      <c r="U2771" s="120" t="s">
        <v>30</v>
      </c>
    </row>
    <row r="2772" spans="7:21" s="145" customFormat="1" hidden="1">
      <c r="G2772" s="152"/>
      <c r="N2772" s="114" t="s">
        <v>4238</v>
      </c>
      <c r="O2772" s="118">
        <v>25.4</v>
      </c>
      <c r="P2772" s="118">
        <v>0</v>
      </c>
      <c r="Q2772" s="119">
        <f t="shared" si="43"/>
        <v>0</v>
      </c>
      <c r="R2772" s="122" t="s">
        <v>1544</v>
      </c>
      <c r="S2772" s="121" t="s">
        <v>3912</v>
      </c>
      <c r="T2772" s="120" t="s">
        <v>30</v>
      </c>
      <c r="U2772" s="120" t="s">
        <v>30</v>
      </c>
    </row>
    <row r="2773" spans="7:21" s="145" customFormat="1" hidden="1">
      <c r="G2773" s="152"/>
      <c r="N2773" s="114" t="s">
        <v>4239</v>
      </c>
      <c r="O2773" s="118">
        <v>32.299999999999997</v>
      </c>
      <c r="P2773" s="118">
        <v>0</v>
      </c>
      <c r="Q2773" s="119">
        <f t="shared" si="43"/>
        <v>0</v>
      </c>
      <c r="R2773" s="122" t="s">
        <v>381</v>
      </c>
      <c r="S2773" s="121" t="s">
        <v>4398</v>
      </c>
      <c r="T2773" s="120" t="s">
        <v>30</v>
      </c>
      <c r="U2773" s="120" t="s">
        <v>30</v>
      </c>
    </row>
    <row r="2774" spans="7:21" s="145" customFormat="1" hidden="1">
      <c r="G2774" s="152"/>
      <c r="N2774" s="114" t="s">
        <v>3761</v>
      </c>
      <c r="O2774" s="118">
        <v>25.2</v>
      </c>
      <c r="P2774" s="118">
        <v>0</v>
      </c>
      <c r="Q2774" s="119">
        <f t="shared" si="43"/>
        <v>0</v>
      </c>
      <c r="R2774" s="122" t="s">
        <v>954</v>
      </c>
      <c r="S2774" s="121" t="s">
        <v>3774</v>
      </c>
      <c r="T2774" s="120" t="s">
        <v>30</v>
      </c>
      <c r="U2774" s="120" t="s">
        <v>30</v>
      </c>
    </row>
    <row r="2775" spans="7:21" s="145" customFormat="1" hidden="1">
      <c r="G2775" s="152"/>
      <c r="N2775" s="114" t="s">
        <v>3973</v>
      </c>
      <c r="O2775" s="118">
        <v>22.7</v>
      </c>
      <c r="P2775" s="118">
        <v>0</v>
      </c>
      <c r="Q2775" s="119">
        <f t="shared" si="43"/>
        <v>0</v>
      </c>
      <c r="R2775" s="122" t="s">
        <v>141</v>
      </c>
      <c r="S2775" s="121" t="s">
        <v>3934</v>
      </c>
      <c r="T2775" s="120" t="s">
        <v>30</v>
      </c>
      <c r="U2775" s="120" t="s">
        <v>30</v>
      </c>
    </row>
    <row r="2776" spans="7:21" s="145" customFormat="1" hidden="1">
      <c r="G2776" s="152"/>
      <c r="N2776" s="114" t="s">
        <v>3974</v>
      </c>
      <c r="O2776" s="118">
        <v>14.1</v>
      </c>
      <c r="P2776" s="118">
        <v>0</v>
      </c>
      <c r="Q2776" s="119">
        <f t="shared" si="43"/>
        <v>0</v>
      </c>
      <c r="R2776" s="122" t="s">
        <v>234</v>
      </c>
      <c r="S2776" s="121" t="s">
        <v>4081</v>
      </c>
      <c r="T2776" s="120" t="s">
        <v>30</v>
      </c>
      <c r="U2776" s="120" t="s">
        <v>30</v>
      </c>
    </row>
    <row r="2777" spans="7:21" s="145" customFormat="1" hidden="1">
      <c r="G2777" s="152"/>
      <c r="N2777" s="114" t="s">
        <v>3975</v>
      </c>
      <c r="O2777" s="118">
        <v>17.7</v>
      </c>
      <c r="P2777" s="118">
        <v>0</v>
      </c>
      <c r="Q2777" s="119">
        <f t="shared" si="43"/>
        <v>0</v>
      </c>
      <c r="R2777" s="122" t="s">
        <v>466</v>
      </c>
      <c r="S2777" s="121" t="s">
        <v>3898</v>
      </c>
      <c r="T2777" s="120" t="s">
        <v>30</v>
      </c>
      <c r="U2777" s="120" t="s">
        <v>30</v>
      </c>
    </row>
    <row r="2778" spans="7:21" s="145" customFormat="1" hidden="1">
      <c r="G2778" s="152"/>
      <c r="N2778" s="114" t="s">
        <v>3976</v>
      </c>
      <c r="O2778" s="118">
        <v>12</v>
      </c>
      <c r="P2778" s="118">
        <v>7.2</v>
      </c>
      <c r="Q2778" s="119">
        <f t="shared" si="43"/>
        <v>0</v>
      </c>
      <c r="R2778" s="122" t="s">
        <v>3117</v>
      </c>
      <c r="S2778" s="121" t="s">
        <v>3932</v>
      </c>
      <c r="T2778" s="120" t="s">
        <v>30</v>
      </c>
      <c r="U2778" s="120" t="s">
        <v>30</v>
      </c>
    </row>
    <row r="2779" spans="7:21" s="145" customFormat="1" hidden="1">
      <c r="G2779" s="152"/>
      <c r="N2779" s="114" t="s">
        <v>3977</v>
      </c>
      <c r="O2779" s="118">
        <v>23</v>
      </c>
      <c r="P2779" s="118">
        <v>1.2</v>
      </c>
      <c r="Q2779" s="119">
        <f t="shared" si="43"/>
        <v>0</v>
      </c>
      <c r="R2779" s="122" t="s">
        <v>719</v>
      </c>
      <c r="S2779" s="121" t="s">
        <v>3894</v>
      </c>
      <c r="T2779" s="120" t="s">
        <v>30</v>
      </c>
      <c r="U2779" s="120" t="s">
        <v>30</v>
      </c>
    </row>
    <row r="2780" spans="7:21" s="145" customFormat="1" hidden="1">
      <c r="G2780" s="152"/>
      <c r="N2780" s="114" t="s">
        <v>3978</v>
      </c>
      <c r="O2780" s="118">
        <v>35</v>
      </c>
      <c r="P2780" s="118">
        <v>0</v>
      </c>
      <c r="Q2780" s="119">
        <f t="shared" si="43"/>
        <v>0</v>
      </c>
      <c r="R2780" s="122" t="s">
        <v>719</v>
      </c>
      <c r="S2780" s="121" t="s">
        <v>4125</v>
      </c>
      <c r="T2780" s="120" t="s">
        <v>30</v>
      </c>
      <c r="U2780" s="120" t="s">
        <v>30</v>
      </c>
    </row>
    <row r="2781" spans="7:21" s="145" customFormat="1" hidden="1">
      <c r="G2781" s="152"/>
      <c r="N2781" s="114" t="s">
        <v>3979</v>
      </c>
      <c r="O2781" s="118">
        <v>20.399999999999999</v>
      </c>
      <c r="P2781" s="118">
        <v>0</v>
      </c>
      <c r="Q2781" s="119">
        <f t="shared" si="43"/>
        <v>0</v>
      </c>
      <c r="R2781" s="122" t="s">
        <v>728</v>
      </c>
      <c r="S2781" s="121" t="s">
        <v>4077</v>
      </c>
      <c r="T2781" s="120" t="s">
        <v>30</v>
      </c>
      <c r="U2781" s="120" t="s">
        <v>30</v>
      </c>
    </row>
    <row r="2782" spans="7:21" s="145" customFormat="1" hidden="1">
      <c r="G2782" s="152"/>
      <c r="N2782" s="114" t="s">
        <v>3766</v>
      </c>
      <c r="O2782" s="118">
        <v>29.4</v>
      </c>
      <c r="P2782" s="118">
        <v>0</v>
      </c>
      <c r="Q2782" s="119">
        <f t="shared" si="43"/>
        <v>0</v>
      </c>
      <c r="R2782" s="122" t="s">
        <v>332</v>
      </c>
      <c r="S2782" s="121" t="s">
        <v>3727</v>
      </c>
      <c r="T2782" s="120" t="s">
        <v>30</v>
      </c>
      <c r="U2782" s="120" t="s">
        <v>30</v>
      </c>
    </row>
    <row r="2783" spans="7:21" s="145" customFormat="1" hidden="1">
      <c r="G2783" s="152"/>
      <c r="N2783" s="114" t="s">
        <v>3767</v>
      </c>
      <c r="O2783" s="118">
        <v>27.4</v>
      </c>
      <c r="P2783" s="118">
        <v>0</v>
      </c>
      <c r="Q2783" s="119">
        <f t="shared" si="43"/>
        <v>0</v>
      </c>
      <c r="R2783" s="122" t="s">
        <v>663</v>
      </c>
      <c r="S2783" s="121" t="s">
        <v>4229</v>
      </c>
      <c r="T2783" s="120" t="s">
        <v>30</v>
      </c>
      <c r="U2783" s="120" t="s">
        <v>30</v>
      </c>
    </row>
    <row r="2784" spans="7:21" s="145" customFormat="1" hidden="1">
      <c r="G2784" s="152"/>
      <c r="N2784" s="114" t="s">
        <v>3768</v>
      </c>
      <c r="O2784" s="118">
        <v>19.7</v>
      </c>
      <c r="P2784" s="118">
        <v>0</v>
      </c>
      <c r="Q2784" s="119">
        <f t="shared" si="43"/>
        <v>0</v>
      </c>
      <c r="R2784" s="122" t="s">
        <v>452</v>
      </c>
      <c r="S2784" s="121" t="s">
        <v>3785</v>
      </c>
      <c r="T2784" s="120" t="s">
        <v>30</v>
      </c>
      <c r="U2784" s="120" t="s">
        <v>30</v>
      </c>
    </row>
    <row r="2785" spans="7:21" s="145" customFormat="1" hidden="1">
      <c r="G2785" s="152"/>
      <c r="N2785" s="114" t="s">
        <v>3634</v>
      </c>
      <c r="O2785" s="118">
        <v>27.5</v>
      </c>
      <c r="P2785" s="118">
        <v>0</v>
      </c>
      <c r="Q2785" s="119">
        <f t="shared" si="43"/>
        <v>0</v>
      </c>
      <c r="R2785" s="122" t="s">
        <v>223</v>
      </c>
      <c r="S2785" s="121" t="s">
        <v>3726</v>
      </c>
      <c r="T2785" s="120" t="s">
        <v>30</v>
      </c>
      <c r="U2785" s="120" t="s">
        <v>30</v>
      </c>
    </row>
    <row r="2786" spans="7:21" s="145" customFormat="1" hidden="1">
      <c r="G2786" s="152"/>
      <c r="N2786" s="114" t="s">
        <v>3635</v>
      </c>
      <c r="O2786" s="118">
        <v>24.4</v>
      </c>
      <c r="P2786" s="118">
        <v>0</v>
      </c>
      <c r="Q2786" s="119">
        <f t="shared" si="43"/>
        <v>0</v>
      </c>
      <c r="R2786" s="122" t="s">
        <v>213</v>
      </c>
      <c r="S2786" s="121" t="s">
        <v>3910</v>
      </c>
      <c r="T2786" s="120" t="s">
        <v>30</v>
      </c>
      <c r="U2786" s="120" t="s">
        <v>30</v>
      </c>
    </row>
    <row r="2787" spans="7:21" s="145" customFormat="1" hidden="1">
      <c r="G2787" s="152"/>
      <c r="N2787" s="114" t="s">
        <v>3502</v>
      </c>
      <c r="O2787" s="118">
        <v>33.700000000000003</v>
      </c>
      <c r="P2787" s="118">
        <v>0</v>
      </c>
      <c r="Q2787" s="119">
        <f t="shared" si="43"/>
        <v>0</v>
      </c>
      <c r="R2787" s="122" t="s">
        <v>466</v>
      </c>
      <c r="S2787" s="121" t="s">
        <v>4230</v>
      </c>
      <c r="T2787" s="120" t="s">
        <v>30</v>
      </c>
      <c r="U2787" s="120" t="s">
        <v>30</v>
      </c>
    </row>
    <row r="2788" spans="7:21" s="145" customFormat="1" hidden="1">
      <c r="G2788" s="152"/>
      <c r="N2788" s="114" t="s">
        <v>3503</v>
      </c>
      <c r="O2788" s="118">
        <v>22.6</v>
      </c>
      <c r="P2788" s="118">
        <v>0</v>
      </c>
      <c r="Q2788" s="119">
        <f t="shared" si="43"/>
        <v>0</v>
      </c>
      <c r="R2788" s="122" t="s">
        <v>234</v>
      </c>
      <c r="S2788" s="121" t="s">
        <v>3910</v>
      </c>
      <c r="T2788" s="120" t="s">
        <v>30</v>
      </c>
      <c r="U2788" s="122" t="s">
        <v>166</v>
      </c>
    </row>
    <row r="2789" spans="7:21" s="145" customFormat="1" hidden="1">
      <c r="G2789" s="152"/>
      <c r="N2789" s="114" t="s">
        <v>3504</v>
      </c>
      <c r="O2789" s="118">
        <v>31.2</v>
      </c>
      <c r="P2789" s="118">
        <v>0</v>
      </c>
      <c r="Q2789" s="119">
        <f t="shared" si="43"/>
        <v>0</v>
      </c>
      <c r="R2789" s="122" t="s">
        <v>661</v>
      </c>
      <c r="S2789" s="121" t="s">
        <v>3943</v>
      </c>
      <c r="T2789" s="120" t="s">
        <v>30</v>
      </c>
      <c r="U2789" s="122" t="s">
        <v>166</v>
      </c>
    </row>
    <row r="2790" spans="7:21" s="145" customFormat="1" hidden="1">
      <c r="G2790" s="152"/>
      <c r="N2790" s="114" t="s">
        <v>3505</v>
      </c>
      <c r="O2790" s="118">
        <v>28.6</v>
      </c>
      <c r="P2790" s="118">
        <v>0</v>
      </c>
      <c r="Q2790" s="119">
        <f t="shared" si="43"/>
        <v>0</v>
      </c>
      <c r="R2790" s="122" t="s">
        <v>332</v>
      </c>
      <c r="S2790" s="121" t="s">
        <v>3936</v>
      </c>
      <c r="T2790" s="120" t="s">
        <v>30</v>
      </c>
      <c r="U2790" s="122" t="s">
        <v>166</v>
      </c>
    </row>
    <row r="2791" spans="7:21" s="145" customFormat="1" hidden="1">
      <c r="G2791" s="152"/>
      <c r="N2791" s="114" t="s">
        <v>3381</v>
      </c>
      <c r="O2791" s="118">
        <v>31.7</v>
      </c>
      <c r="P2791" s="118">
        <v>0</v>
      </c>
      <c r="Q2791" s="119">
        <f t="shared" si="43"/>
        <v>0</v>
      </c>
      <c r="R2791" s="122" t="s">
        <v>797</v>
      </c>
      <c r="S2791" s="121" t="s">
        <v>4260</v>
      </c>
      <c r="T2791" s="120" t="s">
        <v>30</v>
      </c>
      <c r="U2791" s="120" t="s">
        <v>30</v>
      </c>
    </row>
    <row r="2792" spans="7:21" s="145" customFormat="1" hidden="1">
      <c r="G2792" s="152"/>
      <c r="N2792" s="114" t="s">
        <v>3382</v>
      </c>
      <c r="O2792" s="118">
        <v>29.9</v>
      </c>
      <c r="P2792" s="118">
        <v>0</v>
      </c>
      <c r="Q2792" s="119">
        <f t="shared" si="43"/>
        <v>0</v>
      </c>
      <c r="R2792" s="122" t="s">
        <v>2099</v>
      </c>
      <c r="S2792" s="121" t="s">
        <v>4493</v>
      </c>
      <c r="T2792" s="120" t="s">
        <v>30</v>
      </c>
      <c r="U2792" s="120" t="s">
        <v>30</v>
      </c>
    </row>
    <row r="2793" spans="7:21" s="145" customFormat="1" hidden="1">
      <c r="G2793" s="152"/>
      <c r="N2793" s="114" t="s">
        <v>3383</v>
      </c>
      <c r="O2793" s="118">
        <v>21.6</v>
      </c>
      <c r="P2793" s="118">
        <v>0</v>
      </c>
      <c r="Q2793" s="119">
        <f t="shared" si="43"/>
        <v>0</v>
      </c>
      <c r="R2793" s="122" t="s">
        <v>2154</v>
      </c>
      <c r="S2793" s="121" t="s">
        <v>4494</v>
      </c>
      <c r="T2793" s="120" t="s">
        <v>30</v>
      </c>
      <c r="U2793" s="120" t="s">
        <v>30</v>
      </c>
    </row>
    <row r="2794" spans="7:21" s="145" customFormat="1" hidden="1">
      <c r="G2794" s="152"/>
      <c r="N2794" s="114" t="s">
        <v>3384</v>
      </c>
      <c r="O2794" s="118">
        <v>14</v>
      </c>
      <c r="P2794" s="118">
        <v>0</v>
      </c>
      <c r="Q2794" s="119">
        <f t="shared" si="43"/>
        <v>0</v>
      </c>
      <c r="R2794" s="122" t="s">
        <v>963</v>
      </c>
      <c r="S2794" s="121" t="s">
        <v>4074</v>
      </c>
      <c r="T2794" s="120" t="s">
        <v>30</v>
      </c>
      <c r="U2794" s="120" t="s">
        <v>30</v>
      </c>
    </row>
    <row r="2795" spans="7:21" s="145" customFormat="1" hidden="1">
      <c r="G2795" s="152"/>
      <c r="N2795" s="114" t="s">
        <v>3645</v>
      </c>
      <c r="O2795" s="118">
        <v>11.1</v>
      </c>
      <c r="P2795" s="118">
        <v>3.6</v>
      </c>
      <c r="Q2795" s="119">
        <f t="shared" si="43"/>
        <v>0</v>
      </c>
      <c r="R2795" s="122" t="s">
        <v>499</v>
      </c>
      <c r="S2795" s="121" t="s">
        <v>3995</v>
      </c>
      <c r="T2795" s="120" t="s">
        <v>30</v>
      </c>
      <c r="U2795" s="120" t="s">
        <v>30</v>
      </c>
    </row>
    <row r="2796" spans="7:21" s="145" customFormat="1" hidden="1">
      <c r="G2796" s="152"/>
      <c r="N2796" s="114" t="s">
        <v>3801</v>
      </c>
      <c r="O2796" s="118">
        <v>31</v>
      </c>
      <c r="P2796" s="118">
        <v>0</v>
      </c>
      <c r="Q2796" s="119">
        <f t="shared" si="43"/>
        <v>0</v>
      </c>
      <c r="R2796" s="120" t="s">
        <v>147</v>
      </c>
      <c r="S2796" s="121" t="s">
        <v>4252</v>
      </c>
      <c r="T2796" s="120" t="s">
        <v>30</v>
      </c>
      <c r="U2796" s="120" t="s">
        <v>30</v>
      </c>
    </row>
    <row r="2797" spans="7:21" s="145" customFormat="1" hidden="1">
      <c r="G2797" s="152"/>
      <c r="N2797" s="114" t="s">
        <v>3802</v>
      </c>
      <c r="O2797" s="118">
        <v>28.3</v>
      </c>
      <c r="P2797" s="118">
        <v>0</v>
      </c>
      <c r="Q2797" s="119">
        <f t="shared" si="43"/>
        <v>0</v>
      </c>
      <c r="R2797" s="122" t="s">
        <v>217</v>
      </c>
      <c r="S2797" s="121" t="s">
        <v>3737</v>
      </c>
      <c r="T2797" s="120" t="s">
        <v>30</v>
      </c>
      <c r="U2797" s="120" t="s">
        <v>30</v>
      </c>
    </row>
    <row r="2798" spans="7:21" s="145" customFormat="1" hidden="1">
      <c r="G2798" s="152"/>
      <c r="N2798" s="114" t="s">
        <v>3665</v>
      </c>
      <c r="O2798" s="118">
        <v>21.6</v>
      </c>
      <c r="P2798" s="118">
        <v>0</v>
      </c>
      <c r="Q2798" s="119">
        <f t="shared" si="43"/>
        <v>0</v>
      </c>
      <c r="R2798" s="122" t="s">
        <v>223</v>
      </c>
      <c r="S2798" s="121" t="s">
        <v>4027</v>
      </c>
      <c r="T2798" s="120" t="s">
        <v>30</v>
      </c>
      <c r="U2798" s="120" t="s">
        <v>30</v>
      </c>
    </row>
    <row r="2799" spans="7:21" s="145" customFormat="1" hidden="1">
      <c r="G2799" s="152"/>
      <c r="N2799" s="114" t="s">
        <v>3524</v>
      </c>
      <c r="O2799" s="118">
        <v>15.1</v>
      </c>
      <c r="P2799" s="118">
        <v>0</v>
      </c>
      <c r="Q2799" s="119">
        <f t="shared" si="43"/>
        <v>0</v>
      </c>
      <c r="R2799" s="122" t="s">
        <v>543</v>
      </c>
      <c r="S2799" s="121" t="s">
        <v>4300</v>
      </c>
      <c r="T2799" s="120" t="s">
        <v>30</v>
      </c>
      <c r="U2799" s="120" t="s">
        <v>30</v>
      </c>
    </row>
    <row r="2800" spans="7:21" s="145" customFormat="1" hidden="1">
      <c r="G2800" s="152"/>
      <c r="N2800" s="114" t="s">
        <v>3668</v>
      </c>
      <c r="O2800" s="118">
        <v>30.9</v>
      </c>
      <c r="P2800" s="118">
        <v>0</v>
      </c>
      <c r="Q2800" s="119">
        <f t="shared" si="43"/>
        <v>0</v>
      </c>
      <c r="R2800" s="122" t="s">
        <v>285</v>
      </c>
      <c r="S2800" s="121" t="s">
        <v>3784</v>
      </c>
      <c r="T2800" s="120" t="s">
        <v>147</v>
      </c>
      <c r="U2800" s="120" t="s">
        <v>147</v>
      </c>
    </row>
    <row r="2801" spans="7:21" s="145" customFormat="1" hidden="1">
      <c r="G2801" s="152"/>
      <c r="N2801" s="114" t="s">
        <v>3669</v>
      </c>
      <c r="O2801" s="118">
        <v>20.100000000000001</v>
      </c>
      <c r="P2801" s="118">
        <v>0</v>
      </c>
      <c r="Q2801" s="119">
        <f t="shared" si="43"/>
        <v>0</v>
      </c>
      <c r="R2801" s="122" t="s">
        <v>338</v>
      </c>
      <c r="S2801" s="121" t="s">
        <v>4075</v>
      </c>
      <c r="T2801" s="120" t="s">
        <v>30</v>
      </c>
      <c r="U2801" s="120" t="s">
        <v>30</v>
      </c>
    </row>
    <row r="2802" spans="7:21" s="145" customFormat="1" hidden="1">
      <c r="G2802" s="152"/>
      <c r="N2802" s="114" t="s">
        <v>3670</v>
      </c>
      <c r="O2802" s="118">
        <v>4.0999999999999996</v>
      </c>
      <c r="P2802" s="118">
        <v>82</v>
      </c>
      <c r="Q2802" s="119">
        <f t="shared" si="43"/>
        <v>0</v>
      </c>
      <c r="R2802" s="122" t="s">
        <v>503</v>
      </c>
      <c r="S2802" s="121" t="s">
        <v>4199</v>
      </c>
      <c r="T2802" s="120" t="s">
        <v>30</v>
      </c>
      <c r="U2802" s="120" t="s">
        <v>30</v>
      </c>
    </row>
    <row r="2803" spans="7:21" s="145" customFormat="1" hidden="1">
      <c r="G2803" s="152"/>
      <c r="N2803" s="114" t="s">
        <v>3671</v>
      </c>
      <c r="O2803" s="118">
        <v>0.6</v>
      </c>
      <c r="P2803" s="118">
        <v>77.900000000000006</v>
      </c>
      <c r="Q2803" s="119">
        <f t="shared" si="43"/>
        <v>0</v>
      </c>
      <c r="R2803" s="122" t="s">
        <v>418</v>
      </c>
      <c r="S2803" s="121" t="s">
        <v>4424</v>
      </c>
      <c r="T2803" s="120" t="s">
        <v>30</v>
      </c>
      <c r="U2803" s="122" t="s">
        <v>166</v>
      </c>
    </row>
    <row r="2804" spans="7:21" s="145" customFormat="1" hidden="1">
      <c r="G2804" s="152"/>
      <c r="N2804" s="114" t="s">
        <v>3672</v>
      </c>
      <c r="O2804" s="118">
        <v>6.7</v>
      </c>
      <c r="P2804" s="120" t="s">
        <v>147</v>
      </c>
      <c r="Q2804" s="119">
        <f t="shared" si="43"/>
        <v>0</v>
      </c>
      <c r="R2804" s="122" t="s">
        <v>369</v>
      </c>
      <c r="S2804" s="120" t="s">
        <v>147</v>
      </c>
      <c r="T2804" s="120" t="s">
        <v>30</v>
      </c>
      <c r="U2804" s="122" t="s">
        <v>166</v>
      </c>
    </row>
    <row r="2805" spans="7:21" s="145" customFormat="1" hidden="1">
      <c r="G2805" s="152"/>
      <c r="N2805" s="114" t="s">
        <v>3521</v>
      </c>
      <c r="O2805" s="118">
        <v>2.7</v>
      </c>
      <c r="P2805" s="118">
        <v>0.2</v>
      </c>
      <c r="Q2805" s="119">
        <f t="shared" si="43"/>
        <v>0</v>
      </c>
      <c r="R2805" s="120" t="s">
        <v>147</v>
      </c>
      <c r="S2805" s="121" t="s">
        <v>4313</v>
      </c>
      <c r="T2805" s="120" t="s">
        <v>30</v>
      </c>
      <c r="U2805" s="120" t="s">
        <v>30</v>
      </c>
    </row>
    <row r="2806" spans="7:21" s="145" customFormat="1" hidden="1">
      <c r="G2806" s="152"/>
      <c r="N2806" s="114" t="s">
        <v>3525</v>
      </c>
      <c r="O2806" s="118">
        <v>0.6</v>
      </c>
      <c r="P2806" s="118">
        <v>2</v>
      </c>
      <c r="Q2806" s="119">
        <f t="shared" si="43"/>
        <v>0</v>
      </c>
      <c r="R2806" s="120" t="s">
        <v>30</v>
      </c>
      <c r="S2806" s="121" t="s">
        <v>4052</v>
      </c>
      <c r="T2806" s="120" t="s">
        <v>30</v>
      </c>
      <c r="U2806" s="120" t="s">
        <v>30</v>
      </c>
    </row>
    <row r="2807" spans="7:21" s="145" customFormat="1" hidden="1">
      <c r="G2807" s="152"/>
      <c r="N2807" s="114" t="s">
        <v>3526</v>
      </c>
      <c r="O2807" s="118">
        <v>0.9</v>
      </c>
      <c r="P2807" s="118">
        <v>4.7</v>
      </c>
      <c r="Q2807" s="119">
        <f t="shared" si="43"/>
        <v>0</v>
      </c>
      <c r="R2807" s="120" t="s">
        <v>30</v>
      </c>
      <c r="S2807" s="121" t="s">
        <v>4041</v>
      </c>
      <c r="T2807" s="120" t="s">
        <v>30</v>
      </c>
      <c r="U2807" s="120" t="s">
        <v>30</v>
      </c>
    </row>
    <row r="2808" spans="7:21" s="145" customFormat="1" hidden="1">
      <c r="G2808" s="152"/>
      <c r="N2808" s="114" t="s">
        <v>3527</v>
      </c>
      <c r="O2808" s="118">
        <v>12.3</v>
      </c>
      <c r="P2808" s="118">
        <v>63.3</v>
      </c>
      <c r="Q2808" s="119">
        <f t="shared" si="43"/>
        <v>0</v>
      </c>
      <c r="R2808" s="122" t="s">
        <v>283</v>
      </c>
      <c r="S2808" s="121" t="s">
        <v>4522</v>
      </c>
      <c r="T2808" s="120" t="s">
        <v>30</v>
      </c>
      <c r="U2808" s="120" t="s">
        <v>30</v>
      </c>
    </row>
    <row r="2809" spans="7:21" s="145" customFormat="1" hidden="1">
      <c r="G2809" s="152"/>
      <c r="N2809" s="114" t="s">
        <v>3528</v>
      </c>
      <c r="O2809" s="118">
        <v>3.4</v>
      </c>
      <c r="P2809" s="118">
        <v>3.4</v>
      </c>
      <c r="Q2809" s="119">
        <f t="shared" si="43"/>
        <v>0</v>
      </c>
      <c r="R2809" s="122" t="s">
        <v>1557</v>
      </c>
      <c r="S2809" s="121" t="s">
        <v>4081</v>
      </c>
      <c r="T2809" s="120" t="s">
        <v>30</v>
      </c>
      <c r="U2809" s="120" t="s">
        <v>30</v>
      </c>
    </row>
    <row r="2810" spans="7:21" s="145" customFormat="1" hidden="1">
      <c r="G2810" s="152"/>
      <c r="N2810" s="114" t="s">
        <v>3529</v>
      </c>
      <c r="O2810" s="118">
        <v>4.8</v>
      </c>
      <c r="P2810" s="118">
        <v>8.6999999999999993</v>
      </c>
      <c r="Q2810" s="119">
        <f t="shared" si="43"/>
        <v>0</v>
      </c>
      <c r="R2810" s="122" t="s">
        <v>1495</v>
      </c>
      <c r="S2810" s="121" t="s">
        <v>4555</v>
      </c>
      <c r="T2810" s="120" t="s">
        <v>30</v>
      </c>
      <c r="U2810" s="122" t="s">
        <v>166</v>
      </c>
    </row>
    <row r="2811" spans="7:21" s="145" customFormat="1" hidden="1">
      <c r="G2811" s="152"/>
      <c r="N2811" s="114" t="s">
        <v>3530</v>
      </c>
      <c r="O2811" s="118">
        <v>33.700000000000003</v>
      </c>
      <c r="P2811" s="118">
        <v>0</v>
      </c>
      <c r="Q2811" s="119">
        <f t="shared" si="43"/>
        <v>0</v>
      </c>
      <c r="R2811" s="122" t="s">
        <v>3531</v>
      </c>
      <c r="S2811" s="121" t="s">
        <v>4025</v>
      </c>
      <c r="T2811" s="120" t="s">
        <v>30</v>
      </c>
      <c r="U2811" s="120" t="s">
        <v>30</v>
      </c>
    </row>
    <row r="2812" spans="7:21" s="145" customFormat="1" hidden="1">
      <c r="G2812" s="152"/>
      <c r="N2812" s="114" t="s">
        <v>3532</v>
      </c>
      <c r="O2812" s="118">
        <v>22.7</v>
      </c>
      <c r="P2812" s="118">
        <v>0</v>
      </c>
      <c r="Q2812" s="119">
        <f t="shared" si="43"/>
        <v>0</v>
      </c>
      <c r="R2812" s="122" t="s">
        <v>719</v>
      </c>
      <c r="S2812" s="121" t="s">
        <v>3960</v>
      </c>
      <c r="T2812" s="120" t="s">
        <v>30</v>
      </c>
      <c r="U2812" s="120" t="s">
        <v>30</v>
      </c>
    </row>
    <row r="2813" spans="7:21" s="145" customFormat="1" hidden="1">
      <c r="G2813" s="152"/>
      <c r="N2813" s="114" t="s">
        <v>3533</v>
      </c>
      <c r="O2813" s="118">
        <v>20.3</v>
      </c>
      <c r="P2813" s="118">
        <v>0</v>
      </c>
      <c r="Q2813" s="119">
        <f t="shared" si="43"/>
        <v>0</v>
      </c>
      <c r="R2813" s="122" t="s">
        <v>369</v>
      </c>
      <c r="S2813" s="121" t="s">
        <v>4276</v>
      </c>
      <c r="T2813" s="120" t="s">
        <v>30</v>
      </c>
      <c r="U2813" s="120" t="s">
        <v>30</v>
      </c>
    </row>
    <row r="2814" spans="7:21" s="145" customFormat="1" hidden="1">
      <c r="G2814" s="152"/>
      <c r="N2814" s="114" t="s">
        <v>3534</v>
      </c>
      <c r="O2814" s="118">
        <v>26.3</v>
      </c>
      <c r="P2814" s="118">
        <v>0</v>
      </c>
      <c r="Q2814" s="119">
        <f t="shared" si="43"/>
        <v>0</v>
      </c>
      <c r="R2814" s="122" t="s">
        <v>221</v>
      </c>
      <c r="S2814" s="121" t="s">
        <v>4262</v>
      </c>
      <c r="T2814" s="120" t="s">
        <v>30</v>
      </c>
      <c r="U2814" s="120" t="s">
        <v>30</v>
      </c>
    </row>
    <row r="2815" spans="7:21" s="145" customFormat="1" hidden="1">
      <c r="G2815" s="152"/>
      <c r="N2815" s="114" t="s">
        <v>3535</v>
      </c>
      <c r="O2815" s="118">
        <v>16.600000000000001</v>
      </c>
      <c r="P2815" s="118">
        <v>8</v>
      </c>
      <c r="Q2815" s="119">
        <f t="shared" si="43"/>
        <v>0</v>
      </c>
      <c r="R2815" s="120" t="s">
        <v>147</v>
      </c>
      <c r="S2815" s="121" t="s">
        <v>3970</v>
      </c>
      <c r="T2815" s="120" t="s">
        <v>30</v>
      </c>
      <c r="U2815" s="122" t="s">
        <v>166</v>
      </c>
    </row>
    <row r="2816" spans="7:21" s="145" customFormat="1" hidden="1">
      <c r="G2816" s="152"/>
      <c r="N2816" s="114" t="s">
        <v>3861</v>
      </c>
      <c r="O2816" s="118">
        <v>7</v>
      </c>
      <c r="P2816" s="118">
        <v>23</v>
      </c>
      <c r="Q2816" s="119">
        <f t="shared" si="43"/>
        <v>0</v>
      </c>
      <c r="R2816" s="122" t="s">
        <v>918</v>
      </c>
      <c r="S2816" s="121" t="s">
        <v>4391</v>
      </c>
      <c r="T2816" s="120" t="s">
        <v>30</v>
      </c>
      <c r="U2816" s="122" t="s">
        <v>343</v>
      </c>
    </row>
    <row r="2817" spans="7:21" s="145" customFormat="1" hidden="1">
      <c r="G2817" s="152"/>
      <c r="N2817" s="114" t="s">
        <v>3872</v>
      </c>
      <c r="O2817" s="118">
        <v>4.3</v>
      </c>
      <c r="P2817" s="118">
        <v>13.7</v>
      </c>
      <c r="Q2817" s="119">
        <f t="shared" si="43"/>
        <v>0</v>
      </c>
      <c r="R2817" s="122" t="s">
        <v>786</v>
      </c>
      <c r="S2817" s="121" t="s">
        <v>3896</v>
      </c>
      <c r="T2817" s="120" t="s">
        <v>30</v>
      </c>
      <c r="U2817" s="120" t="s">
        <v>30</v>
      </c>
    </row>
    <row r="2818" spans="7:21" s="145" customFormat="1" hidden="1">
      <c r="G2818" s="152"/>
      <c r="N2818" s="114" t="s">
        <v>3873</v>
      </c>
      <c r="O2818" s="118">
        <v>2</v>
      </c>
      <c r="P2818" s="118">
        <v>6.4</v>
      </c>
      <c r="Q2818" s="119">
        <f t="shared" si="43"/>
        <v>0</v>
      </c>
      <c r="R2818" s="122" t="s">
        <v>234</v>
      </c>
      <c r="S2818" s="121" t="s">
        <v>3781</v>
      </c>
      <c r="T2818" s="120" t="s">
        <v>30</v>
      </c>
      <c r="U2818" s="120" t="s">
        <v>30</v>
      </c>
    </row>
    <row r="2819" spans="7:21" s="145" customFormat="1" hidden="1">
      <c r="G2819" s="152"/>
      <c r="N2819" s="114" t="s">
        <v>4105</v>
      </c>
      <c r="O2819" s="118">
        <v>2</v>
      </c>
      <c r="P2819" s="118">
        <v>6.4</v>
      </c>
      <c r="Q2819" s="119">
        <f t="shared" si="43"/>
        <v>0</v>
      </c>
      <c r="R2819" s="122" t="s">
        <v>438</v>
      </c>
      <c r="S2819" s="121" t="s">
        <v>3781</v>
      </c>
      <c r="T2819" s="120" t="s">
        <v>30</v>
      </c>
      <c r="U2819" s="120" t="s">
        <v>30</v>
      </c>
    </row>
    <row r="2820" spans="7:21" s="145" customFormat="1" hidden="1">
      <c r="G2820" s="152"/>
      <c r="N2820" s="114" t="s">
        <v>4106</v>
      </c>
      <c r="O2820" s="118">
        <v>2</v>
      </c>
      <c r="P2820" s="118">
        <v>6.4</v>
      </c>
      <c r="Q2820" s="119">
        <f t="shared" ref="Q2820:Q2883" si="44">SUM(T2820:U2820)</f>
        <v>0</v>
      </c>
      <c r="R2820" s="122" t="s">
        <v>468</v>
      </c>
      <c r="S2820" s="121" t="s">
        <v>3781</v>
      </c>
      <c r="T2820" s="120" t="s">
        <v>30</v>
      </c>
      <c r="U2820" s="120" t="s">
        <v>30</v>
      </c>
    </row>
    <row r="2821" spans="7:21" s="145" customFormat="1" hidden="1">
      <c r="G2821" s="152"/>
      <c r="N2821" s="114" t="s">
        <v>4363</v>
      </c>
      <c r="O2821" s="118">
        <v>2.4</v>
      </c>
      <c r="P2821" s="118">
        <v>6.6</v>
      </c>
      <c r="Q2821" s="119">
        <f t="shared" si="44"/>
        <v>0</v>
      </c>
      <c r="R2821" s="122" t="s">
        <v>873</v>
      </c>
      <c r="S2821" s="121" t="s">
        <v>3995</v>
      </c>
      <c r="T2821" s="120" t="s">
        <v>30</v>
      </c>
      <c r="U2821" s="120" t="s">
        <v>30</v>
      </c>
    </row>
    <row r="2822" spans="7:21" s="145" customFormat="1" hidden="1">
      <c r="G2822" s="152"/>
      <c r="N2822" s="114" t="s">
        <v>4364</v>
      </c>
      <c r="O2822" s="118">
        <v>3.3</v>
      </c>
      <c r="P2822" s="118">
        <v>6.6</v>
      </c>
      <c r="Q2822" s="119">
        <f t="shared" si="44"/>
        <v>0</v>
      </c>
      <c r="R2822" s="120" t="s">
        <v>147</v>
      </c>
      <c r="S2822" s="121" t="s">
        <v>3953</v>
      </c>
      <c r="T2822" s="120" t="s">
        <v>30</v>
      </c>
      <c r="U2822" s="120" t="s">
        <v>30</v>
      </c>
    </row>
    <row r="2823" spans="7:21" s="145" customFormat="1" hidden="1">
      <c r="G2823" s="152"/>
      <c r="N2823" s="114" t="s">
        <v>4112</v>
      </c>
      <c r="O2823" s="118">
        <v>2</v>
      </c>
      <c r="P2823" s="118">
        <v>6.4</v>
      </c>
      <c r="Q2823" s="119">
        <f t="shared" si="44"/>
        <v>0</v>
      </c>
      <c r="R2823" s="120" t="s">
        <v>147</v>
      </c>
      <c r="S2823" s="121" t="s">
        <v>3781</v>
      </c>
      <c r="T2823" s="120" t="s">
        <v>30</v>
      </c>
      <c r="U2823" s="120" t="s">
        <v>30</v>
      </c>
    </row>
    <row r="2824" spans="7:21" s="145" customFormat="1" hidden="1">
      <c r="G2824" s="152"/>
      <c r="N2824" s="114" t="s">
        <v>4113</v>
      </c>
      <c r="O2824" s="118">
        <v>1.8</v>
      </c>
      <c r="P2824" s="118">
        <v>2.1</v>
      </c>
      <c r="Q2824" s="119">
        <f t="shared" si="44"/>
        <v>0</v>
      </c>
      <c r="R2824" s="122" t="s">
        <v>894</v>
      </c>
      <c r="S2824" s="121" t="s">
        <v>4459</v>
      </c>
      <c r="T2824" s="120" t="s">
        <v>30</v>
      </c>
      <c r="U2824" s="122" t="s">
        <v>166</v>
      </c>
    </row>
    <row r="2825" spans="7:21" s="145" customFormat="1" hidden="1">
      <c r="G2825" s="152"/>
      <c r="N2825" s="114" t="s">
        <v>4114</v>
      </c>
      <c r="O2825" s="118">
        <v>9.6999999999999993</v>
      </c>
      <c r="P2825" s="118">
        <v>3.4</v>
      </c>
      <c r="Q2825" s="119">
        <f t="shared" si="44"/>
        <v>0</v>
      </c>
      <c r="R2825" s="122" t="s">
        <v>1123</v>
      </c>
      <c r="S2825" s="121" t="s">
        <v>4197</v>
      </c>
      <c r="T2825" s="120" t="s">
        <v>30</v>
      </c>
      <c r="U2825" s="122" t="s">
        <v>343</v>
      </c>
    </row>
    <row r="2826" spans="7:21" s="145" customFormat="1" hidden="1">
      <c r="G2826" s="152"/>
      <c r="N2826" s="114" t="s">
        <v>4115</v>
      </c>
      <c r="O2826" s="118">
        <v>22.2</v>
      </c>
      <c r="P2826" s="118">
        <v>0</v>
      </c>
      <c r="Q2826" s="119">
        <f t="shared" si="44"/>
        <v>0</v>
      </c>
      <c r="R2826" s="122" t="s">
        <v>728</v>
      </c>
      <c r="S2826" s="121" t="s">
        <v>3891</v>
      </c>
      <c r="T2826" s="120" t="s">
        <v>30</v>
      </c>
      <c r="U2826" s="120" t="s">
        <v>30</v>
      </c>
    </row>
    <row r="2827" spans="7:21" s="145" customFormat="1" hidden="1">
      <c r="G2827" s="152"/>
      <c r="N2827" s="114" t="s">
        <v>4116</v>
      </c>
      <c r="O2827" s="118">
        <v>35.6</v>
      </c>
      <c r="P2827" s="118">
        <v>0</v>
      </c>
      <c r="Q2827" s="119">
        <f t="shared" si="44"/>
        <v>0</v>
      </c>
      <c r="R2827" s="120" t="s">
        <v>147</v>
      </c>
      <c r="S2827" s="121" t="s">
        <v>4458</v>
      </c>
      <c r="T2827" s="120" t="s">
        <v>30</v>
      </c>
      <c r="U2827" s="120" t="s">
        <v>30</v>
      </c>
    </row>
    <row r="2828" spans="7:21" s="145" customFormat="1" hidden="1">
      <c r="G2828" s="152"/>
      <c r="N2828" s="114" t="s">
        <v>4117</v>
      </c>
      <c r="O2828" s="118">
        <v>0.1</v>
      </c>
      <c r="P2828" s="118">
        <v>3</v>
      </c>
      <c r="Q2828" s="119">
        <f t="shared" si="44"/>
        <v>0</v>
      </c>
      <c r="R2828" s="122" t="s">
        <v>418</v>
      </c>
      <c r="S2828" s="121" t="s">
        <v>4024</v>
      </c>
      <c r="T2828" s="120" t="s">
        <v>30</v>
      </c>
      <c r="U2828" s="120" t="s">
        <v>30</v>
      </c>
    </row>
    <row r="2829" spans="7:21" s="145" customFormat="1" hidden="1">
      <c r="G2829" s="152"/>
      <c r="N2829" s="114" t="s">
        <v>4118</v>
      </c>
      <c r="O2829" s="118">
        <v>2.6</v>
      </c>
      <c r="P2829" s="118">
        <v>23.8</v>
      </c>
      <c r="Q2829" s="119">
        <f t="shared" si="44"/>
        <v>0</v>
      </c>
      <c r="R2829" s="122" t="s">
        <v>2613</v>
      </c>
      <c r="S2829" s="121" t="s">
        <v>4152</v>
      </c>
      <c r="T2829" s="120" t="s">
        <v>30</v>
      </c>
      <c r="U2829" s="122" t="s">
        <v>166</v>
      </c>
    </row>
    <row r="2830" spans="7:21" s="145" customFormat="1" hidden="1">
      <c r="G2830" s="152"/>
      <c r="N2830" s="114" t="s">
        <v>3704</v>
      </c>
      <c r="O2830" s="118">
        <v>0.4</v>
      </c>
      <c r="P2830" s="118">
        <v>0.6</v>
      </c>
      <c r="Q2830" s="119">
        <f t="shared" si="44"/>
        <v>0</v>
      </c>
      <c r="R2830" s="122" t="s">
        <v>418</v>
      </c>
      <c r="S2830" s="121" t="s">
        <v>3907</v>
      </c>
      <c r="T2830" s="120" t="s">
        <v>30</v>
      </c>
      <c r="U2830" s="120" t="s">
        <v>30</v>
      </c>
    </row>
    <row r="2831" spans="7:21" s="145" customFormat="1" hidden="1">
      <c r="G2831" s="152"/>
      <c r="N2831" s="114" t="s">
        <v>3705</v>
      </c>
      <c r="O2831" s="118">
        <v>10.5</v>
      </c>
      <c r="P2831" s="118">
        <v>79.7</v>
      </c>
      <c r="Q2831" s="119">
        <f t="shared" si="44"/>
        <v>0</v>
      </c>
      <c r="R2831" s="122" t="s">
        <v>190</v>
      </c>
      <c r="S2831" s="121" t="s">
        <v>4067</v>
      </c>
      <c r="T2831" s="114"/>
      <c r="U2831" s="114"/>
    </row>
    <row r="2832" spans="7:21" s="145" customFormat="1" hidden="1">
      <c r="G2832" s="152"/>
      <c r="N2832" s="114" t="s">
        <v>3884</v>
      </c>
      <c r="O2832" s="118">
        <v>9</v>
      </c>
      <c r="P2832" s="118">
        <v>43</v>
      </c>
      <c r="Q2832" s="119">
        <f t="shared" si="44"/>
        <v>0</v>
      </c>
      <c r="R2832" s="122" t="s">
        <v>3885</v>
      </c>
      <c r="S2832" s="121" t="s">
        <v>4369</v>
      </c>
      <c r="T2832" s="114"/>
      <c r="U2832" s="114"/>
    </row>
    <row r="2833" spans="7:21" s="145" customFormat="1" hidden="1">
      <c r="G2833" s="152"/>
      <c r="N2833" s="114" t="s">
        <v>3886</v>
      </c>
      <c r="O2833" s="118">
        <v>14.7</v>
      </c>
      <c r="P2833" s="118">
        <v>3.3</v>
      </c>
      <c r="Q2833" s="119">
        <f t="shared" si="44"/>
        <v>0</v>
      </c>
      <c r="R2833" s="122" t="s">
        <v>3887</v>
      </c>
      <c r="S2833" s="121" t="s">
        <v>4259</v>
      </c>
      <c r="T2833" s="114"/>
      <c r="U2833" s="114"/>
    </row>
    <row r="2834" spans="7:21" s="145" customFormat="1" hidden="1">
      <c r="G2834" s="152"/>
      <c r="N2834" s="114" t="s">
        <v>3703</v>
      </c>
      <c r="O2834" s="118">
        <v>6.3</v>
      </c>
      <c r="P2834" s="118">
        <v>1.4</v>
      </c>
      <c r="Q2834" s="119">
        <f t="shared" si="44"/>
        <v>0</v>
      </c>
      <c r="R2834" s="122" t="s">
        <v>1381</v>
      </c>
      <c r="S2834" s="121" t="s">
        <v>4424</v>
      </c>
      <c r="T2834" s="114"/>
      <c r="U2834" s="114"/>
    </row>
    <row r="2835" spans="7:21" s="145" customFormat="1" hidden="1">
      <c r="G2835" s="152"/>
      <c r="N2835" s="114" t="s">
        <v>3563</v>
      </c>
      <c r="O2835" s="118">
        <v>1.4</v>
      </c>
      <c r="P2835" s="118">
        <v>10.4</v>
      </c>
      <c r="Q2835" s="119">
        <f t="shared" si="44"/>
        <v>0</v>
      </c>
      <c r="R2835" s="120" t="s">
        <v>147</v>
      </c>
      <c r="S2835" s="121" t="s">
        <v>3954</v>
      </c>
      <c r="T2835" s="114"/>
      <c r="U2835" s="114"/>
    </row>
    <row r="2836" spans="7:21" s="145" customFormat="1" hidden="1">
      <c r="G2836" s="152"/>
      <c r="N2836" s="114" t="s">
        <v>3564</v>
      </c>
      <c r="O2836" s="118">
        <v>0</v>
      </c>
      <c r="P2836" s="118">
        <v>0</v>
      </c>
      <c r="Q2836" s="119">
        <f t="shared" si="44"/>
        <v>0</v>
      </c>
      <c r="R2836" s="122" t="s">
        <v>418</v>
      </c>
      <c r="S2836" s="121" t="s">
        <v>4212</v>
      </c>
      <c r="T2836" s="114"/>
      <c r="U2836" s="114"/>
    </row>
    <row r="2837" spans="7:21" s="145" customFormat="1" hidden="1">
      <c r="G2837" s="152"/>
      <c r="N2837" s="114" t="s">
        <v>3565</v>
      </c>
      <c r="O2837" s="118">
        <v>3</v>
      </c>
      <c r="P2837" s="118">
        <v>0.4</v>
      </c>
      <c r="Q2837" s="119">
        <f t="shared" si="44"/>
        <v>0</v>
      </c>
      <c r="R2837" s="122" t="s">
        <v>213</v>
      </c>
      <c r="S2837" s="121" t="s">
        <v>3907</v>
      </c>
      <c r="T2837" s="114"/>
      <c r="U2837" s="114"/>
    </row>
    <row r="2838" spans="7:21" s="145" customFormat="1" hidden="1">
      <c r="G2838" s="152"/>
      <c r="N2838" s="114" t="s">
        <v>3566</v>
      </c>
      <c r="O2838" s="118">
        <v>5.5</v>
      </c>
      <c r="P2838" s="118">
        <v>61.9</v>
      </c>
      <c r="Q2838" s="119">
        <f t="shared" si="44"/>
        <v>0</v>
      </c>
      <c r="R2838" s="122" t="s">
        <v>2021</v>
      </c>
      <c r="S2838" s="121" t="s">
        <v>4184</v>
      </c>
      <c r="T2838" s="114"/>
      <c r="U2838" s="114"/>
    </row>
    <row r="2839" spans="7:21" s="145" customFormat="1" hidden="1">
      <c r="G2839" s="152"/>
      <c r="N2839" s="114" t="s">
        <v>3567</v>
      </c>
      <c r="O2839" s="118">
        <v>5.3</v>
      </c>
      <c r="P2839" s="118">
        <v>49.2</v>
      </c>
      <c r="Q2839" s="119">
        <f t="shared" si="44"/>
        <v>0</v>
      </c>
      <c r="R2839" s="122" t="s">
        <v>3568</v>
      </c>
      <c r="S2839" s="121" t="s">
        <v>4523</v>
      </c>
      <c r="T2839" s="114"/>
      <c r="U2839" s="114"/>
    </row>
    <row r="2840" spans="7:21" s="145" customFormat="1" hidden="1">
      <c r="G2840" s="152"/>
      <c r="N2840" s="114" t="s">
        <v>3569</v>
      </c>
      <c r="O2840" s="118">
        <v>13.9</v>
      </c>
      <c r="P2840" s="118">
        <v>23.1</v>
      </c>
      <c r="Q2840" s="119">
        <f t="shared" si="44"/>
        <v>0</v>
      </c>
      <c r="R2840" s="122" t="s">
        <v>3570</v>
      </c>
      <c r="S2840" s="121" t="s">
        <v>4057</v>
      </c>
      <c r="T2840" s="114"/>
      <c r="U2840" s="114"/>
    </row>
    <row r="2841" spans="7:21" s="145" customFormat="1" hidden="1">
      <c r="G2841" s="152"/>
      <c r="N2841" s="114" t="s">
        <v>3571</v>
      </c>
      <c r="O2841" s="118">
        <v>14.4</v>
      </c>
      <c r="P2841" s="118">
        <v>22.1</v>
      </c>
      <c r="Q2841" s="119">
        <f t="shared" si="44"/>
        <v>0</v>
      </c>
      <c r="R2841" s="122" t="s">
        <v>3572</v>
      </c>
      <c r="S2841" s="121" t="s">
        <v>4506</v>
      </c>
      <c r="T2841" s="114"/>
      <c r="U2841" s="114"/>
    </row>
    <row r="2842" spans="7:21" s="145" customFormat="1" hidden="1">
      <c r="G2842" s="152"/>
      <c r="N2842" s="114" t="s">
        <v>3573</v>
      </c>
      <c r="O2842" s="118">
        <v>10.6</v>
      </c>
      <c r="P2842" s="118">
        <v>77.8</v>
      </c>
      <c r="Q2842" s="119">
        <f t="shared" si="44"/>
        <v>0</v>
      </c>
      <c r="R2842" s="122" t="s">
        <v>1626</v>
      </c>
      <c r="S2842" s="121" t="s">
        <v>4065</v>
      </c>
      <c r="T2842" s="114"/>
      <c r="U2842" s="114"/>
    </row>
    <row r="2843" spans="7:21" s="145" customFormat="1" hidden="1">
      <c r="G2843" s="152"/>
      <c r="N2843" s="114" t="s">
        <v>3574</v>
      </c>
      <c r="O2843" s="118">
        <v>27.3</v>
      </c>
      <c r="P2843" s="118">
        <v>44.7</v>
      </c>
      <c r="Q2843" s="119">
        <f t="shared" si="44"/>
        <v>0</v>
      </c>
      <c r="R2843" s="122" t="s">
        <v>3575</v>
      </c>
      <c r="S2843" s="121" t="s">
        <v>4065</v>
      </c>
      <c r="T2843" s="114"/>
      <c r="U2843" s="114"/>
    </row>
    <row r="2844" spans="7:21" s="145" customFormat="1" hidden="1">
      <c r="G2844" s="152"/>
      <c r="N2844" s="114" t="s">
        <v>3442</v>
      </c>
      <c r="O2844" s="118">
        <v>19.5</v>
      </c>
      <c r="P2844" s="120" t="s">
        <v>30</v>
      </c>
      <c r="Q2844" s="119">
        <f t="shared" si="44"/>
        <v>0</v>
      </c>
      <c r="R2844" s="122" t="s">
        <v>343</v>
      </c>
      <c r="S2844" s="121" t="s">
        <v>4220</v>
      </c>
      <c r="T2844" s="114"/>
      <c r="U2844" s="114"/>
    </row>
    <row r="2845" spans="7:21" s="145" customFormat="1" hidden="1">
      <c r="G2845" s="152"/>
      <c r="N2845" s="114" t="s">
        <v>3443</v>
      </c>
      <c r="O2845" s="118">
        <v>6.6</v>
      </c>
      <c r="P2845" s="120" t="s">
        <v>30</v>
      </c>
      <c r="Q2845" s="119">
        <f t="shared" si="44"/>
        <v>0</v>
      </c>
      <c r="R2845" s="122" t="s">
        <v>166</v>
      </c>
      <c r="S2845" s="121" t="s">
        <v>3951</v>
      </c>
      <c r="T2845" s="122">
        <v>0</v>
      </c>
      <c r="U2845" s="122" t="s">
        <v>418</v>
      </c>
    </row>
    <row r="2846" spans="7:21" s="145" customFormat="1" hidden="1">
      <c r="G2846" s="152"/>
      <c r="N2846" s="114" t="s">
        <v>3577</v>
      </c>
      <c r="O2846" s="118">
        <v>34.5</v>
      </c>
      <c r="P2846" s="118">
        <v>0</v>
      </c>
      <c r="Q2846" s="119">
        <f t="shared" si="44"/>
        <v>0</v>
      </c>
      <c r="R2846" s="120" t="s">
        <v>147</v>
      </c>
      <c r="S2846" s="121" t="s">
        <v>4277</v>
      </c>
      <c r="T2846" s="122">
        <v>0</v>
      </c>
      <c r="U2846" s="122" t="s">
        <v>418</v>
      </c>
    </row>
    <row r="2847" spans="7:21" s="145" customFormat="1" hidden="1">
      <c r="G2847" s="152"/>
      <c r="N2847" s="114" t="s">
        <v>3715</v>
      </c>
      <c r="O2847" s="118">
        <v>4.4000000000000004</v>
      </c>
      <c r="P2847" s="118">
        <v>11.1</v>
      </c>
      <c r="Q2847" s="119">
        <f t="shared" si="44"/>
        <v>0</v>
      </c>
      <c r="R2847" s="122" t="s">
        <v>2239</v>
      </c>
      <c r="S2847" s="121" t="s">
        <v>4031</v>
      </c>
      <c r="T2847" s="122">
        <v>0</v>
      </c>
      <c r="U2847" s="122" t="s">
        <v>418</v>
      </c>
    </row>
    <row r="2848" spans="7:21" s="145" customFormat="1" hidden="1">
      <c r="G2848" s="152"/>
      <c r="N2848" s="114" t="s">
        <v>3930</v>
      </c>
      <c r="O2848" s="118">
        <v>4.5</v>
      </c>
      <c r="P2848" s="118">
        <v>11.1</v>
      </c>
      <c r="Q2848" s="119">
        <f t="shared" si="44"/>
        <v>0</v>
      </c>
      <c r="R2848" s="122" t="s">
        <v>3931</v>
      </c>
      <c r="S2848" s="121" t="s">
        <v>3902</v>
      </c>
      <c r="T2848" s="122">
        <v>0</v>
      </c>
      <c r="U2848" s="122" t="s">
        <v>418</v>
      </c>
    </row>
    <row r="2849" spans="7:21" s="145" customFormat="1" hidden="1">
      <c r="G2849" s="152"/>
      <c r="N2849" s="114" t="s">
        <v>3593</v>
      </c>
      <c r="O2849" s="118">
        <v>4.4000000000000004</v>
      </c>
      <c r="P2849" s="118">
        <v>11.6</v>
      </c>
      <c r="Q2849" s="119">
        <f t="shared" si="44"/>
        <v>0</v>
      </c>
      <c r="R2849" s="122" t="s">
        <v>245</v>
      </c>
      <c r="S2849" s="121" t="s">
        <v>4564</v>
      </c>
      <c r="T2849" s="122">
        <v>0</v>
      </c>
      <c r="U2849" s="122" t="s">
        <v>418</v>
      </c>
    </row>
    <row r="2850" spans="7:21" s="145" customFormat="1" hidden="1">
      <c r="G2850" s="152"/>
      <c r="N2850" s="114" t="s">
        <v>3739</v>
      </c>
      <c r="O2850" s="118">
        <v>4</v>
      </c>
      <c r="P2850" s="118">
        <v>18.600000000000001</v>
      </c>
      <c r="Q2850" s="119">
        <f t="shared" si="44"/>
        <v>0</v>
      </c>
      <c r="R2850" s="122" t="s">
        <v>1462</v>
      </c>
      <c r="S2850" s="121" t="s">
        <v>3735</v>
      </c>
      <c r="T2850" s="122">
        <v>0</v>
      </c>
      <c r="U2850" s="122" t="s">
        <v>418</v>
      </c>
    </row>
    <row r="2851" spans="7:21" s="145" customFormat="1" hidden="1">
      <c r="G2851" s="152"/>
      <c r="N2851" s="114" t="s">
        <v>3740</v>
      </c>
      <c r="O2851" s="118">
        <v>4.0999999999999996</v>
      </c>
      <c r="P2851" s="118">
        <v>18.7</v>
      </c>
      <c r="Q2851" s="119">
        <f t="shared" si="44"/>
        <v>0</v>
      </c>
      <c r="R2851" s="122" t="s">
        <v>950</v>
      </c>
      <c r="S2851" s="121" t="s">
        <v>3785</v>
      </c>
      <c r="T2851" s="122">
        <v>0</v>
      </c>
      <c r="U2851" s="122" t="s">
        <v>418</v>
      </c>
    </row>
    <row r="2852" spans="7:21" s="145" customFormat="1" hidden="1">
      <c r="G2852" s="152"/>
      <c r="N2852" s="114" t="s">
        <v>3741</v>
      </c>
      <c r="O2852" s="118">
        <v>4</v>
      </c>
      <c r="P2852" s="118">
        <v>18.600000000000001</v>
      </c>
      <c r="Q2852" s="119">
        <f t="shared" si="44"/>
        <v>0</v>
      </c>
      <c r="R2852" s="122" t="s">
        <v>3742</v>
      </c>
      <c r="S2852" s="121" t="s">
        <v>4260</v>
      </c>
      <c r="T2852" s="122">
        <v>0</v>
      </c>
      <c r="U2852" s="122" t="s">
        <v>418</v>
      </c>
    </row>
    <row r="2853" spans="7:21" s="145" customFormat="1" hidden="1">
      <c r="G2853" s="152"/>
      <c r="N2853" s="114" t="s">
        <v>3743</v>
      </c>
      <c r="O2853" s="118">
        <v>19.5</v>
      </c>
      <c r="P2853" s="118">
        <v>5.3</v>
      </c>
      <c r="Q2853" s="119">
        <f t="shared" si="44"/>
        <v>0</v>
      </c>
      <c r="R2853" s="120" t="s">
        <v>147</v>
      </c>
      <c r="S2853" s="121" t="s">
        <v>4495</v>
      </c>
      <c r="T2853" s="122">
        <v>0</v>
      </c>
      <c r="U2853" s="122" t="s">
        <v>418</v>
      </c>
    </row>
    <row r="2854" spans="7:21" s="145" customFormat="1" hidden="1">
      <c r="G2854" s="152"/>
      <c r="N2854" s="114" t="s">
        <v>3744</v>
      </c>
      <c r="O2854" s="118">
        <v>1.3</v>
      </c>
      <c r="P2854" s="118">
        <v>5.6</v>
      </c>
      <c r="Q2854" s="119">
        <f t="shared" si="44"/>
        <v>0</v>
      </c>
      <c r="R2854" s="120" t="s">
        <v>30</v>
      </c>
      <c r="S2854" s="121" t="s">
        <v>3778</v>
      </c>
      <c r="T2854" s="122">
        <v>0</v>
      </c>
      <c r="U2854" s="122" t="s">
        <v>418</v>
      </c>
    </row>
    <row r="2855" spans="7:21" s="145" customFormat="1" hidden="1">
      <c r="G2855" s="152"/>
      <c r="N2855" s="114" t="s">
        <v>3597</v>
      </c>
      <c r="O2855" s="118">
        <v>1</v>
      </c>
      <c r="P2855" s="118">
        <v>14.2</v>
      </c>
      <c r="Q2855" s="119">
        <f t="shared" si="44"/>
        <v>0</v>
      </c>
      <c r="R2855" s="120" t="s">
        <v>30</v>
      </c>
      <c r="S2855" s="121" t="s">
        <v>4551</v>
      </c>
      <c r="T2855" s="122">
        <v>0</v>
      </c>
      <c r="U2855" s="122" t="s">
        <v>418</v>
      </c>
    </row>
    <row r="2856" spans="7:21" s="145" customFormat="1" hidden="1">
      <c r="G2856" s="152"/>
      <c r="N2856" s="114" t="s">
        <v>3598</v>
      </c>
      <c r="O2856" s="118">
        <v>1.1000000000000001</v>
      </c>
      <c r="P2856" s="118">
        <v>4.8</v>
      </c>
      <c r="Q2856" s="119">
        <f t="shared" si="44"/>
        <v>0</v>
      </c>
      <c r="R2856" s="120" t="s">
        <v>30</v>
      </c>
      <c r="S2856" s="121" t="s">
        <v>3907</v>
      </c>
      <c r="T2856" s="122">
        <v>0</v>
      </c>
      <c r="U2856" s="122" t="s">
        <v>418</v>
      </c>
    </row>
    <row r="2857" spans="7:21" s="145" customFormat="1" hidden="1">
      <c r="G2857" s="152"/>
      <c r="N2857" s="114" t="s">
        <v>3599</v>
      </c>
      <c r="O2857" s="118">
        <v>18.7</v>
      </c>
      <c r="P2857" s="118">
        <v>0</v>
      </c>
      <c r="Q2857" s="119">
        <f t="shared" si="44"/>
        <v>0</v>
      </c>
      <c r="R2857" s="122" t="s">
        <v>166</v>
      </c>
      <c r="S2857" s="121" t="s">
        <v>4555</v>
      </c>
      <c r="T2857" s="122">
        <v>0</v>
      </c>
      <c r="U2857" s="122" t="s">
        <v>418</v>
      </c>
    </row>
    <row r="2858" spans="7:21" s="145" customFormat="1" hidden="1">
      <c r="G2858" s="152"/>
      <c r="N2858" s="114" t="s">
        <v>3600</v>
      </c>
      <c r="O2858" s="118">
        <v>20.9</v>
      </c>
      <c r="P2858" s="118">
        <v>0</v>
      </c>
      <c r="Q2858" s="119">
        <f t="shared" si="44"/>
        <v>0</v>
      </c>
      <c r="R2858" s="122" t="s">
        <v>166</v>
      </c>
      <c r="S2858" s="121" t="s">
        <v>4560</v>
      </c>
      <c r="T2858" s="122">
        <v>0</v>
      </c>
      <c r="U2858" s="122" t="s">
        <v>418</v>
      </c>
    </row>
    <row r="2859" spans="7:21" s="145" customFormat="1" hidden="1">
      <c r="G2859" s="152"/>
      <c r="N2859" s="114" t="s">
        <v>3601</v>
      </c>
      <c r="O2859" s="118">
        <v>19.399999999999999</v>
      </c>
      <c r="P2859" s="118">
        <v>0</v>
      </c>
      <c r="Q2859" s="119">
        <f t="shared" si="44"/>
        <v>0</v>
      </c>
      <c r="R2859" s="122" t="s">
        <v>166</v>
      </c>
      <c r="S2859" s="121" t="s">
        <v>3965</v>
      </c>
      <c r="T2859" s="122">
        <v>0</v>
      </c>
      <c r="U2859" s="122" t="s">
        <v>418</v>
      </c>
    </row>
    <row r="2860" spans="7:21" s="145" customFormat="1" hidden="1">
      <c r="G2860" s="152"/>
      <c r="N2860" s="114" t="s">
        <v>3745</v>
      </c>
      <c r="O2860" s="118">
        <v>18.100000000000001</v>
      </c>
      <c r="P2860" s="118">
        <v>7</v>
      </c>
      <c r="Q2860" s="119">
        <f t="shared" si="44"/>
        <v>0</v>
      </c>
      <c r="R2860" s="122" t="s">
        <v>543</v>
      </c>
      <c r="S2860" s="121" t="s">
        <v>4546</v>
      </c>
      <c r="T2860" s="122">
        <v>0</v>
      </c>
      <c r="U2860" s="122" t="s">
        <v>418</v>
      </c>
    </row>
    <row r="2861" spans="7:21" s="145" customFormat="1" hidden="1">
      <c r="G2861" s="152"/>
      <c r="N2861" s="114" t="s">
        <v>4214</v>
      </c>
      <c r="O2861" s="118">
        <v>16.3</v>
      </c>
      <c r="P2861" s="118">
        <v>6.3</v>
      </c>
      <c r="Q2861" s="119">
        <f t="shared" si="44"/>
        <v>0</v>
      </c>
      <c r="R2861" s="122" t="s">
        <v>377</v>
      </c>
      <c r="S2861" s="121" t="s">
        <v>3942</v>
      </c>
      <c r="T2861" s="122">
        <v>0</v>
      </c>
      <c r="U2861" s="122" t="s">
        <v>418</v>
      </c>
    </row>
    <row r="2862" spans="7:21" s="145" customFormat="1" hidden="1">
      <c r="G2862" s="152"/>
      <c r="N2862" s="114" t="s">
        <v>4215</v>
      </c>
      <c r="O2862" s="118">
        <v>18.100000000000001</v>
      </c>
      <c r="P2862" s="118">
        <v>7</v>
      </c>
      <c r="Q2862" s="119">
        <f t="shared" si="44"/>
        <v>0</v>
      </c>
      <c r="R2862" s="122" t="s">
        <v>315</v>
      </c>
      <c r="S2862" s="121" t="s">
        <v>4546</v>
      </c>
      <c r="T2862" s="122">
        <v>0</v>
      </c>
      <c r="U2862" s="122" t="s">
        <v>418</v>
      </c>
    </row>
    <row r="2863" spans="7:21" s="145" customFormat="1" hidden="1">
      <c r="G2863" s="152"/>
      <c r="N2863" s="114" t="s">
        <v>4234</v>
      </c>
      <c r="O2863" s="118">
        <v>16.3</v>
      </c>
      <c r="P2863" s="118">
        <v>6.3</v>
      </c>
      <c r="Q2863" s="119">
        <f t="shared" si="44"/>
        <v>0</v>
      </c>
      <c r="R2863" s="122" t="s">
        <v>681</v>
      </c>
      <c r="S2863" s="121" t="s">
        <v>3942</v>
      </c>
      <c r="T2863" s="122">
        <v>0</v>
      </c>
      <c r="U2863" s="122" t="s">
        <v>418</v>
      </c>
    </row>
    <row r="2864" spans="7:21" s="145" customFormat="1" hidden="1">
      <c r="G2864" s="152"/>
      <c r="N2864" s="114" t="s">
        <v>4235</v>
      </c>
      <c r="O2864" s="118">
        <v>18.100000000000001</v>
      </c>
      <c r="P2864" s="118">
        <v>7</v>
      </c>
      <c r="Q2864" s="119">
        <f t="shared" si="44"/>
        <v>0</v>
      </c>
      <c r="R2864" s="122" t="s">
        <v>797</v>
      </c>
      <c r="S2864" s="121" t="s">
        <v>4546</v>
      </c>
      <c r="T2864" s="122">
        <v>0</v>
      </c>
      <c r="U2864" s="122" t="s">
        <v>418</v>
      </c>
    </row>
    <row r="2865" spans="7:21" s="145" customFormat="1" hidden="1">
      <c r="G2865" s="152"/>
      <c r="N2865" s="114" t="s">
        <v>4236</v>
      </c>
      <c r="O2865" s="118">
        <v>16.3</v>
      </c>
      <c r="P2865" s="118">
        <v>6.3</v>
      </c>
      <c r="Q2865" s="119">
        <f t="shared" si="44"/>
        <v>0</v>
      </c>
      <c r="R2865" s="122" t="s">
        <v>543</v>
      </c>
      <c r="S2865" s="121" t="s">
        <v>3942</v>
      </c>
      <c r="T2865" s="122">
        <v>0</v>
      </c>
      <c r="U2865" s="122" t="s">
        <v>418</v>
      </c>
    </row>
    <row r="2866" spans="7:21" s="145" customFormat="1" hidden="1">
      <c r="G2866" s="152"/>
      <c r="N2866" s="114" t="s">
        <v>4207</v>
      </c>
      <c r="O2866" s="118">
        <v>21.2</v>
      </c>
      <c r="P2866" s="118">
        <v>13.4</v>
      </c>
      <c r="Q2866" s="119">
        <f t="shared" si="44"/>
        <v>0</v>
      </c>
      <c r="R2866" s="122" t="s">
        <v>1392</v>
      </c>
      <c r="S2866" s="121" t="s">
        <v>4422</v>
      </c>
      <c r="T2866" s="122">
        <v>0</v>
      </c>
      <c r="U2866" s="122" t="s">
        <v>418</v>
      </c>
    </row>
    <row r="2867" spans="7:21" s="145" customFormat="1" hidden="1">
      <c r="G2867" s="152"/>
      <c r="N2867" s="114" t="s">
        <v>4208</v>
      </c>
      <c r="O2867" s="118">
        <v>0.3</v>
      </c>
      <c r="P2867" s="118">
        <v>20.2</v>
      </c>
      <c r="Q2867" s="119">
        <f t="shared" si="44"/>
        <v>0</v>
      </c>
      <c r="R2867" s="122" t="s">
        <v>176</v>
      </c>
      <c r="S2867" s="121" t="s">
        <v>4125</v>
      </c>
      <c r="T2867" s="122">
        <v>0</v>
      </c>
      <c r="U2867" s="122" t="s">
        <v>418</v>
      </c>
    </row>
    <row r="2868" spans="7:21" s="145" customFormat="1" hidden="1">
      <c r="G2868" s="152"/>
      <c r="N2868" s="114" t="s">
        <v>4209</v>
      </c>
      <c r="O2868" s="118">
        <v>0.1</v>
      </c>
      <c r="P2868" s="118">
        <v>0.2</v>
      </c>
      <c r="Q2868" s="119">
        <f t="shared" si="44"/>
        <v>0</v>
      </c>
      <c r="R2868" s="122" t="s">
        <v>418</v>
      </c>
      <c r="S2868" s="121" t="s">
        <v>4081</v>
      </c>
      <c r="T2868" s="122">
        <v>0</v>
      </c>
      <c r="U2868" s="122" t="s">
        <v>418</v>
      </c>
    </row>
    <row r="2869" spans="7:21" s="145" customFormat="1" hidden="1">
      <c r="G2869" s="152"/>
      <c r="N2869" s="114" t="s">
        <v>4210</v>
      </c>
      <c r="O2869" s="118">
        <v>0.1</v>
      </c>
      <c r="P2869" s="118">
        <v>2.5</v>
      </c>
      <c r="Q2869" s="119">
        <f t="shared" si="44"/>
        <v>0</v>
      </c>
      <c r="R2869" s="122" t="s">
        <v>418</v>
      </c>
      <c r="S2869" s="121" t="s">
        <v>4549</v>
      </c>
      <c r="T2869" s="122">
        <v>0</v>
      </c>
      <c r="U2869" s="122" t="s">
        <v>418</v>
      </c>
    </row>
    <row r="2870" spans="7:21" s="145" customFormat="1" hidden="1">
      <c r="G2870" s="152"/>
      <c r="N2870" s="114" t="s">
        <v>4211</v>
      </c>
      <c r="O2870" s="118">
        <v>0.1</v>
      </c>
      <c r="P2870" s="118">
        <v>0.6</v>
      </c>
      <c r="Q2870" s="119">
        <f t="shared" si="44"/>
        <v>0</v>
      </c>
      <c r="R2870" s="122" t="s">
        <v>418</v>
      </c>
      <c r="S2870" s="121" t="s">
        <v>4419</v>
      </c>
      <c r="T2870" s="122">
        <v>0</v>
      </c>
      <c r="U2870" s="122" t="s">
        <v>418</v>
      </c>
    </row>
    <row r="2871" spans="7:21" s="145" customFormat="1" hidden="1">
      <c r="G2871" s="152"/>
      <c r="N2871" s="114" t="s">
        <v>4476</v>
      </c>
      <c r="O2871" s="118">
        <v>0.1</v>
      </c>
      <c r="P2871" s="118">
        <v>3</v>
      </c>
      <c r="Q2871" s="119">
        <f t="shared" si="44"/>
        <v>0</v>
      </c>
      <c r="R2871" s="122" t="s">
        <v>418</v>
      </c>
      <c r="S2871" s="121" t="s">
        <v>4419</v>
      </c>
      <c r="T2871" s="122">
        <v>0</v>
      </c>
      <c r="U2871" s="122" t="s">
        <v>418</v>
      </c>
    </row>
    <row r="2872" spans="7:21" s="145" customFormat="1" hidden="1">
      <c r="G2872" s="152"/>
      <c r="N2872" s="114" t="s">
        <v>4477</v>
      </c>
      <c r="O2872" s="118">
        <v>0.3</v>
      </c>
      <c r="P2872" s="118">
        <v>5.0999999999999996</v>
      </c>
      <c r="Q2872" s="119">
        <f t="shared" si="44"/>
        <v>0</v>
      </c>
      <c r="R2872" s="122" t="s">
        <v>418</v>
      </c>
      <c r="S2872" s="121" t="s">
        <v>3964</v>
      </c>
      <c r="T2872" s="122">
        <v>0</v>
      </c>
      <c r="U2872" s="122" t="s">
        <v>418</v>
      </c>
    </row>
    <row r="2873" spans="7:21" s="145" customFormat="1" hidden="1">
      <c r="G2873" s="152"/>
      <c r="N2873" s="114" t="s">
        <v>4240</v>
      </c>
      <c r="O2873" s="118">
        <v>0.2</v>
      </c>
      <c r="P2873" s="118">
        <v>5.9</v>
      </c>
      <c r="Q2873" s="119">
        <f t="shared" si="44"/>
        <v>0</v>
      </c>
      <c r="R2873" s="122" t="s">
        <v>418</v>
      </c>
      <c r="S2873" s="121" t="s">
        <v>4461</v>
      </c>
      <c r="T2873" s="122">
        <v>0</v>
      </c>
      <c r="U2873" s="122" t="s">
        <v>418</v>
      </c>
    </row>
    <row r="2874" spans="7:21" s="145" customFormat="1" hidden="1">
      <c r="G2874" s="152"/>
      <c r="N2874" s="114" t="s">
        <v>4241</v>
      </c>
      <c r="O2874" s="118">
        <v>15.4</v>
      </c>
      <c r="P2874" s="120" t="s">
        <v>30</v>
      </c>
      <c r="Q2874" s="119">
        <f t="shared" si="44"/>
        <v>0</v>
      </c>
      <c r="R2874" s="122" t="s">
        <v>343</v>
      </c>
      <c r="S2874" s="121" t="s">
        <v>4565</v>
      </c>
      <c r="T2874" s="122">
        <v>0</v>
      </c>
      <c r="U2874" s="122" t="s">
        <v>418</v>
      </c>
    </row>
    <row r="2875" spans="7:21" s="145" customFormat="1" hidden="1">
      <c r="G2875" s="152"/>
      <c r="N2875" s="114" t="s">
        <v>4242</v>
      </c>
      <c r="O2875" s="118">
        <v>2.9</v>
      </c>
      <c r="P2875" s="120" t="s">
        <v>30</v>
      </c>
      <c r="Q2875" s="119">
        <f t="shared" si="44"/>
        <v>0</v>
      </c>
      <c r="R2875" s="120" t="s">
        <v>30</v>
      </c>
      <c r="S2875" s="121" t="s">
        <v>4376</v>
      </c>
      <c r="T2875" s="122">
        <v>0</v>
      </c>
      <c r="U2875" s="122" t="s">
        <v>418</v>
      </c>
    </row>
    <row r="2876" spans="7:21" s="145" customFormat="1" hidden="1">
      <c r="G2876" s="152"/>
      <c r="N2876" s="114" t="s">
        <v>4243</v>
      </c>
      <c r="O2876" s="118">
        <v>1.4</v>
      </c>
      <c r="P2876" s="118">
        <v>28.3</v>
      </c>
      <c r="Q2876" s="119">
        <f t="shared" si="44"/>
        <v>0</v>
      </c>
      <c r="R2876" s="120" t="s">
        <v>30</v>
      </c>
      <c r="S2876" s="121" t="s">
        <v>3935</v>
      </c>
      <c r="T2876" s="122">
        <v>0</v>
      </c>
      <c r="U2876" s="122" t="s">
        <v>418</v>
      </c>
    </row>
    <row r="2877" spans="7:21" s="145" customFormat="1" hidden="1">
      <c r="G2877" s="152"/>
      <c r="N2877" s="114" t="s">
        <v>4244</v>
      </c>
      <c r="O2877" s="118">
        <v>2.1</v>
      </c>
      <c r="P2877" s="118">
        <v>37.5</v>
      </c>
      <c r="Q2877" s="119">
        <f t="shared" si="44"/>
        <v>0</v>
      </c>
      <c r="R2877" s="122" t="s">
        <v>166</v>
      </c>
      <c r="S2877" s="121" t="s">
        <v>4230</v>
      </c>
      <c r="T2877" s="122">
        <v>0</v>
      </c>
      <c r="U2877" s="122" t="s">
        <v>418</v>
      </c>
    </row>
    <row r="2878" spans="7:21" s="145" customFormat="1" hidden="1">
      <c r="G2878" s="152"/>
      <c r="N2878" s="114" t="s">
        <v>4245</v>
      </c>
      <c r="O2878" s="118">
        <v>1.7</v>
      </c>
      <c r="P2878" s="118">
        <v>33</v>
      </c>
      <c r="Q2878" s="119">
        <f t="shared" si="44"/>
        <v>0</v>
      </c>
      <c r="R2878" s="122" t="s">
        <v>166</v>
      </c>
      <c r="S2878" s="121" t="s">
        <v>4027</v>
      </c>
      <c r="T2878" s="122">
        <v>0</v>
      </c>
      <c r="U2878" s="122" t="s">
        <v>418</v>
      </c>
    </row>
    <row r="2879" spans="7:21" s="145" customFormat="1" hidden="1">
      <c r="G2879" s="152"/>
      <c r="N2879" s="114" t="s">
        <v>3769</v>
      </c>
      <c r="O2879" s="118">
        <v>1.5</v>
      </c>
      <c r="P2879" s="118">
        <v>28.2</v>
      </c>
      <c r="Q2879" s="119">
        <f t="shared" si="44"/>
        <v>0</v>
      </c>
      <c r="R2879" s="122" t="s">
        <v>166</v>
      </c>
      <c r="S2879" s="121" t="s">
        <v>3894</v>
      </c>
      <c r="T2879" s="122">
        <v>0</v>
      </c>
      <c r="U2879" s="122" t="s">
        <v>418</v>
      </c>
    </row>
    <row r="2880" spans="7:21" s="145" customFormat="1" hidden="1">
      <c r="G2880" s="152"/>
      <c r="N2880" s="114" t="s">
        <v>3770</v>
      </c>
      <c r="O2880" s="118">
        <v>1.5</v>
      </c>
      <c r="P2880" s="118">
        <v>28.2</v>
      </c>
      <c r="Q2880" s="119">
        <f t="shared" si="44"/>
        <v>0</v>
      </c>
      <c r="R2880" s="122" t="s">
        <v>166</v>
      </c>
      <c r="S2880" s="121" t="s">
        <v>3894</v>
      </c>
      <c r="T2880" s="122">
        <v>0</v>
      </c>
      <c r="U2880" s="122" t="s">
        <v>418</v>
      </c>
    </row>
    <row r="2881" spans="7:21" s="145" customFormat="1" hidden="1">
      <c r="G2881" s="152"/>
      <c r="N2881" s="114" t="s">
        <v>3771</v>
      </c>
      <c r="O2881" s="118">
        <v>40.700000000000003</v>
      </c>
      <c r="P2881" s="118">
        <v>3.5</v>
      </c>
      <c r="Q2881" s="119">
        <f t="shared" si="44"/>
        <v>0</v>
      </c>
      <c r="R2881" s="120" t="s">
        <v>147</v>
      </c>
      <c r="S2881" s="121" t="s">
        <v>3959</v>
      </c>
      <c r="T2881" s="122">
        <v>0</v>
      </c>
      <c r="U2881" s="122" t="s">
        <v>418</v>
      </c>
    </row>
    <row r="2882" spans="7:21" s="145" customFormat="1" hidden="1">
      <c r="G2882" s="152"/>
      <c r="N2882" s="114" t="s">
        <v>3636</v>
      </c>
      <c r="O2882" s="118">
        <v>11.4</v>
      </c>
      <c r="P2882" s="118">
        <v>1.1000000000000001</v>
      </c>
      <c r="Q2882" s="119">
        <f t="shared" si="44"/>
        <v>0</v>
      </c>
      <c r="R2882" s="120" t="s">
        <v>147</v>
      </c>
      <c r="S2882" s="121" t="s">
        <v>4386</v>
      </c>
      <c r="T2882" s="122">
        <v>0</v>
      </c>
      <c r="U2882" s="122" t="s">
        <v>418</v>
      </c>
    </row>
    <row r="2883" spans="7:21" s="145" customFormat="1" hidden="1">
      <c r="G2883" s="152"/>
      <c r="N2883" s="114" t="s">
        <v>3637</v>
      </c>
      <c r="O2883" s="118">
        <v>35.6</v>
      </c>
      <c r="P2883" s="118">
        <v>3.5</v>
      </c>
      <c r="Q2883" s="119">
        <f t="shared" si="44"/>
        <v>0</v>
      </c>
      <c r="R2883" s="120" t="s">
        <v>147</v>
      </c>
      <c r="S2883" s="121" t="s">
        <v>3969</v>
      </c>
      <c r="T2883" s="122">
        <v>0</v>
      </c>
      <c r="U2883" s="122" t="s">
        <v>418</v>
      </c>
    </row>
    <row r="2884" spans="7:21" s="145" customFormat="1" hidden="1">
      <c r="G2884" s="152"/>
      <c r="N2884" s="114" t="s">
        <v>3638</v>
      </c>
      <c r="O2884" s="118">
        <v>4.8</v>
      </c>
      <c r="P2884" s="118">
        <v>11.2</v>
      </c>
      <c r="Q2884" s="119">
        <f t="shared" ref="Q2884:Q2900" si="45">SUM(T2884:U2884)</f>
        <v>0</v>
      </c>
      <c r="R2884" s="122" t="s">
        <v>3639</v>
      </c>
      <c r="S2884" s="121" t="s">
        <v>4274</v>
      </c>
      <c r="T2884" s="122">
        <v>0</v>
      </c>
      <c r="U2884" s="122" t="s">
        <v>418</v>
      </c>
    </row>
    <row r="2885" spans="7:21" s="145" customFormat="1" hidden="1">
      <c r="G2885" s="152"/>
      <c r="N2885" s="114" t="s">
        <v>3640</v>
      </c>
      <c r="O2885" s="118">
        <v>5.7</v>
      </c>
      <c r="P2885" s="118">
        <v>4.8</v>
      </c>
      <c r="Q2885" s="119">
        <f t="shared" si="45"/>
        <v>0</v>
      </c>
      <c r="R2885" s="122" t="s">
        <v>655</v>
      </c>
      <c r="S2885" s="121" t="s">
        <v>4027</v>
      </c>
      <c r="T2885" s="122">
        <v>0</v>
      </c>
      <c r="U2885" s="122" t="s">
        <v>418</v>
      </c>
    </row>
    <row r="2886" spans="7:21" s="145" customFormat="1" hidden="1">
      <c r="G2886" s="152"/>
      <c r="N2886" s="114" t="s">
        <v>3641</v>
      </c>
      <c r="O2886" s="118">
        <v>4.2</v>
      </c>
      <c r="P2886" s="118">
        <v>13.7</v>
      </c>
      <c r="Q2886" s="119">
        <f t="shared" si="45"/>
        <v>0</v>
      </c>
      <c r="R2886" s="120" t="s">
        <v>728</v>
      </c>
      <c r="S2886" s="121" t="s">
        <v>4000</v>
      </c>
      <c r="T2886" s="122">
        <v>0</v>
      </c>
      <c r="U2886" s="122" t="s">
        <v>418</v>
      </c>
    </row>
    <row r="2887" spans="7:21" s="145" customFormat="1" hidden="1">
      <c r="G2887" s="152"/>
      <c r="N2887" s="114" t="s">
        <v>3642</v>
      </c>
      <c r="O2887" s="118">
        <v>4.4000000000000004</v>
      </c>
      <c r="P2887" s="118">
        <v>16</v>
      </c>
      <c r="Q2887" s="119">
        <f t="shared" si="45"/>
        <v>0</v>
      </c>
      <c r="R2887" s="122" t="s">
        <v>737</v>
      </c>
      <c r="S2887" s="121" t="s">
        <v>3773</v>
      </c>
      <c r="T2887" s="122">
        <v>0</v>
      </c>
      <c r="U2887" s="122" t="s">
        <v>418</v>
      </c>
    </row>
    <row r="2888" spans="7:21" s="145" customFormat="1" hidden="1">
      <c r="G2888" s="152"/>
      <c r="N2888" s="114" t="s">
        <v>3643</v>
      </c>
      <c r="O2888" s="118">
        <v>4.8</v>
      </c>
      <c r="P2888" s="118">
        <v>7.8</v>
      </c>
      <c r="Q2888" s="119">
        <f t="shared" si="45"/>
        <v>0</v>
      </c>
      <c r="R2888" s="122" t="s">
        <v>977</v>
      </c>
      <c r="S2888" s="121" t="s">
        <v>4551</v>
      </c>
      <c r="T2888" s="122">
        <v>0</v>
      </c>
      <c r="U2888" s="122" t="s">
        <v>418</v>
      </c>
    </row>
    <row r="2889" spans="7:21" s="145" customFormat="1" hidden="1">
      <c r="G2889" s="152"/>
      <c r="N2889" s="114" t="s">
        <v>3644</v>
      </c>
      <c r="O2889" s="118">
        <v>3.8</v>
      </c>
      <c r="P2889" s="118">
        <v>18</v>
      </c>
      <c r="Q2889" s="119">
        <f t="shared" si="45"/>
        <v>0</v>
      </c>
      <c r="R2889" s="122" t="s">
        <v>982</v>
      </c>
      <c r="S2889" s="121" t="s">
        <v>3773</v>
      </c>
      <c r="T2889" s="122">
        <v>0</v>
      </c>
      <c r="U2889" s="122" t="s">
        <v>418</v>
      </c>
    </row>
    <row r="2890" spans="7:21" s="145" customFormat="1" hidden="1">
      <c r="G2890" s="152"/>
      <c r="N2890" s="114" t="s">
        <v>3797</v>
      </c>
      <c r="O2890" s="118">
        <v>3.3</v>
      </c>
      <c r="P2890" s="118">
        <v>11</v>
      </c>
      <c r="Q2890" s="119">
        <f t="shared" si="45"/>
        <v>0</v>
      </c>
      <c r="R2890" s="122" t="s">
        <v>454</v>
      </c>
      <c r="S2890" s="121" t="s">
        <v>4565</v>
      </c>
      <c r="T2890" s="122">
        <v>0</v>
      </c>
      <c r="U2890" s="122" t="s">
        <v>418</v>
      </c>
    </row>
    <row r="2891" spans="7:21" s="145" customFormat="1" hidden="1">
      <c r="G2891" s="152"/>
      <c r="N2891" s="114" t="s">
        <v>3798</v>
      </c>
      <c r="O2891" s="118">
        <v>4.8</v>
      </c>
      <c r="P2891" s="118">
        <v>10.1</v>
      </c>
      <c r="Q2891" s="119">
        <f t="shared" si="45"/>
        <v>0</v>
      </c>
      <c r="R2891" s="120" t="s">
        <v>166</v>
      </c>
      <c r="S2891" s="121" t="s">
        <v>3890</v>
      </c>
      <c r="T2891" s="122">
        <v>0</v>
      </c>
      <c r="U2891" s="122" t="s">
        <v>418</v>
      </c>
    </row>
    <row r="2892" spans="7:21" s="145" customFormat="1" hidden="1">
      <c r="G2892" s="152"/>
      <c r="N2892" s="114" t="s">
        <v>3799</v>
      </c>
      <c r="O2892" s="118">
        <v>5.4</v>
      </c>
      <c r="P2892" s="118">
        <v>8.1999999999999993</v>
      </c>
      <c r="Q2892" s="119">
        <f t="shared" si="45"/>
        <v>0</v>
      </c>
      <c r="R2892" s="120" t="s">
        <v>166</v>
      </c>
      <c r="S2892" s="121" t="s">
        <v>4337</v>
      </c>
      <c r="T2892" s="122">
        <v>0</v>
      </c>
      <c r="U2892" s="122" t="s">
        <v>418</v>
      </c>
    </row>
    <row r="2893" spans="7:21" s="145" customFormat="1" hidden="1">
      <c r="G2893" s="152"/>
      <c r="N2893" s="114" t="s">
        <v>4012</v>
      </c>
      <c r="O2893" s="118">
        <v>4</v>
      </c>
      <c r="P2893" s="118">
        <v>17.7</v>
      </c>
      <c r="Q2893" s="119">
        <f t="shared" si="45"/>
        <v>0</v>
      </c>
      <c r="R2893" s="122" t="s">
        <v>384</v>
      </c>
      <c r="S2893" s="121" t="s">
        <v>4024</v>
      </c>
      <c r="T2893" s="122">
        <v>0</v>
      </c>
      <c r="U2893" s="122" t="s">
        <v>418</v>
      </c>
    </row>
    <row r="2894" spans="7:21" s="145" customFormat="1" hidden="1">
      <c r="G2894" s="152"/>
      <c r="N2894" s="114" t="s">
        <v>3506</v>
      </c>
      <c r="O2894" s="118">
        <v>3.8</v>
      </c>
      <c r="P2894" s="118">
        <v>11.1</v>
      </c>
      <c r="Q2894" s="119">
        <f t="shared" si="45"/>
        <v>0</v>
      </c>
      <c r="R2894" s="122" t="s">
        <v>1730</v>
      </c>
      <c r="S2894" s="121" t="s">
        <v>4269</v>
      </c>
      <c r="T2894" s="122">
        <v>0</v>
      </c>
      <c r="U2894" s="122" t="s">
        <v>418</v>
      </c>
    </row>
    <row r="2895" spans="7:21" s="145" customFormat="1" hidden="1">
      <c r="G2895" s="152"/>
      <c r="N2895" s="114" t="s">
        <v>3507</v>
      </c>
      <c r="O2895" s="118">
        <v>5.7</v>
      </c>
      <c r="P2895" s="118">
        <v>7.8</v>
      </c>
      <c r="Q2895" s="119">
        <f t="shared" si="45"/>
        <v>0</v>
      </c>
      <c r="R2895" s="122" t="s">
        <v>3508</v>
      </c>
      <c r="S2895" s="121" t="s">
        <v>4549</v>
      </c>
      <c r="T2895" s="122">
        <v>0</v>
      </c>
      <c r="U2895" s="122" t="s">
        <v>418</v>
      </c>
    </row>
    <row r="2896" spans="7:21" s="145" customFormat="1" hidden="1">
      <c r="G2896" s="152"/>
      <c r="N2896" s="114" t="s">
        <v>3509</v>
      </c>
      <c r="O2896" s="118">
        <v>4.2</v>
      </c>
      <c r="P2896" s="118">
        <v>21.5</v>
      </c>
      <c r="Q2896" s="119">
        <f t="shared" si="45"/>
        <v>0</v>
      </c>
      <c r="R2896" s="120" t="s">
        <v>551</v>
      </c>
      <c r="S2896" s="121" t="s">
        <v>4277</v>
      </c>
      <c r="T2896" s="122">
        <v>0</v>
      </c>
      <c r="U2896" s="122" t="s">
        <v>418</v>
      </c>
    </row>
    <row r="2897" spans="7:21" s="145" customFormat="1" hidden="1">
      <c r="G2897" s="152"/>
      <c r="N2897" s="114" t="s">
        <v>3800</v>
      </c>
      <c r="O2897" s="118">
        <v>4.0999999999999996</v>
      </c>
      <c r="P2897" s="118">
        <v>16.2</v>
      </c>
      <c r="Q2897" s="119">
        <f t="shared" si="45"/>
        <v>0</v>
      </c>
      <c r="R2897" s="120" t="s">
        <v>147</v>
      </c>
      <c r="S2897" s="121" t="s">
        <v>3960</v>
      </c>
      <c r="T2897" s="122">
        <v>0</v>
      </c>
      <c r="U2897" s="122" t="s">
        <v>418</v>
      </c>
    </row>
    <row r="2898" spans="7:21" s="145" customFormat="1" hidden="1">
      <c r="G2898" s="152"/>
      <c r="N2898" s="114" t="s">
        <v>4441</v>
      </c>
      <c r="O2898" s="118">
        <v>6.7</v>
      </c>
      <c r="P2898" s="118">
        <v>25.6</v>
      </c>
      <c r="Q2898" s="119">
        <f t="shared" si="45"/>
        <v>0</v>
      </c>
      <c r="R2898" s="122" t="s">
        <v>1754</v>
      </c>
      <c r="S2898" s="121" t="s">
        <v>4135</v>
      </c>
      <c r="T2898" s="122">
        <v>0</v>
      </c>
      <c r="U2898" s="122" t="s">
        <v>418</v>
      </c>
    </row>
    <row r="2899" spans="7:21" s="145" customFormat="1" hidden="1">
      <c r="G2899" s="152"/>
      <c r="N2899" s="114" t="s">
        <v>4365</v>
      </c>
      <c r="O2899" s="118">
        <v>6.8</v>
      </c>
      <c r="P2899" s="118">
        <v>25.9</v>
      </c>
      <c r="Q2899" s="119">
        <f t="shared" si="45"/>
        <v>0</v>
      </c>
      <c r="R2899" s="122" t="s">
        <v>1447</v>
      </c>
      <c r="S2899" s="121" t="s">
        <v>3784</v>
      </c>
      <c r="T2899" s="122">
        <v>0</v>
      </c>
      <c r="U2899" s="122" t="s">
        <v>418</v>
      </c>
    </row>
    <row r="2900" spans="7:21" s="145" customFormat="1" hidden="1">
      <c r="G2900" s="152"/>
      <c r="N2900" s="114" t="s">
        <v>4366</v>
      </c>
      <c r="O2900" s="118">
        <v>6.7</v>
      </c>
      <c r="P2900" s="118">
        <v>25.8</v>
      </c>
      <c r="Q2900" s="119">
        <f t="shared" si="45"/>
        <v>0</v>
      </c>
      <c r="R2900" s="122" t="s">
        <v>4367</v>
      </c>
      <c r="S2900" s="121" t="s">
        <v>3963</v>
      </c>
      <c r="T2900" s="122">
        <v>0</v>
      </c>
      <c r="U2900" s="122" t="s">
        <v>418</v>
      </c>
    </row>
    <row r="2901" spans="7:21" s="145" customFormat="1" hidden="1">
      <c r="G2901" s="152"/>
      <c r="N2901" s="114"/>
      <c r="O2901" s="114"/>
      <c r="P2901" s="114"/>
      <c r="Q2901" s="114"/>
      <c r="R2901" s="114"/>
      <c r="S2901" s="114"/>
      <c r="T2901" s="114"/>
      <c r="U2901" s="114"/>
    </row>
    <row r="2902" spans="7:21" s="145" customFormat="1" ht="1" customHeight="1">
      <c r="G2902" s="152"/>
      <c r="N2902" s="114"/>
      <c r="O2902" s="114"/>
      <c r="P2902" s="114"/>
      <c r="Q2902" s="114"/>
      <c r="R2902" s="114"/>
      <c r="S2902" s="114"/>
      <c r="T2902" s="114"/>
      <c r="U2902" s="114"/>
    </row>
  </sheetData>
  <sheetCalcPr fullCalcOnLoad="1"/>
  <sheetProtection password="CA51" sheet="1" objects="1" scenarios="1"/>
  <sortState ref="B6:H21">
    <sortCondition ref="H7:H21"/>
  </sortState>
  <phoneticPr fontId="5" type="noConversion"/>
  <dataValidations count="3">
    <dataValidation type="list" allowBlank="1" showInputMessage="1" showErrorMessage="1" sqref="D3">
      <formula1>$N$3:$N$4</formula1>
    </dataValidation>
    <dataValidation type="list" allowBlank="1" showInputMessage="1" showErrorMessage="1" sqref="I3">
      <formula1>V4:V11</formula1>
    </dataValidation>
    <dataValidation type="list" allowBlank="1" showInputMessage="1" showErrorMessage="1" sqref="K25">
      <formula1>$V$12:$V$13</formula1>
    </dataValidation>
  </dataValidations>
  <printOptions horizontalCentered="1"/>
  <pageMargins left="0.25" right="0.25" top="0.35000000000000003" bottom="0.35000000000000003" header="0.30000000000000004" footer="0.30000000000000004"/>
  <pageSetup orientation="landscape"/>
  <drawing r:id="rId1"/>
  <extLst>
    <ext xmlns:mx="http://schemas.microsoft.com/office/mac/excel/2008/main" uri="http://schemas.microsoft.com/office/mac/excel/2008/main">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B1:AA2908"/>
  <sheetViews>
    <sheetView showGridLines="0" tabSelected="1" view="pageLayout" zoomScale="75" workbookViewId="0">
      <selection activeCell="E11" sqref="E11"/>
    </sheetView>
  </sheetViews>
  <sheetFormatPr baseColWidth="10" defaultColWidth="8.83203125" defaultRowHeight="14"/>
  <cols>
    <col min="1" max="1" width="2.6640625" style="145" customWidth="1"/>
    <col min="2" max="2" width="24.83203125" style="145" customWidth="1"/>
    <col min="3" max="4" width="14.1640625" style="145" customWidth="1"/>
    <col min="5" max="5" width="12" style="145" customWidth="1"/>
    <col min="6" max="6" width="9.33203125" style="145" customWidth="1"/>
    <col min="7" max="7" width="9.5" style="152" hidden="1" customWidth="1"/>
    <col min="8" max="8" width="9.6640625" style="145" customWidth="1"/>
    <col min="9" max="9" width="6.6640625" style="145" customWidth="1"/>
    <col min="10" max="10" width="8.83203125" style="145" customWidth="1"/>
    <col min="11" max="11" width="12" style="128" customWidth="1"/>
    <col min="12" max="12" width="2.6640625" style="145" customWidth="1"/>
    <col min="13" max="13" width="53.33203125" style="114" hidden="1" customWidth="1"/>
    <col min="14" max="14" width="11.33203125" style="114" hidden="1" customWidth="1"/>
    <col min="15" max="15" width="17.83203125" style="114" hidden="1" customWidth="1"/>
    <col min="16" max="16" width="10.5" style="114" hidden="1" customWidth="1"/>
    <col min="17" max="17" width="19.1640625" style="114" hidden="1" customWidth="1"/>
    <col min="18" max="18" width="18.33203125" style="114" hidden="1" customWidth="1"/>
    <col min="19" max="19" width="25.6640625" style="114" hidden="1" customWidth="1"/>
    <col min="20" max="20" width="25.1640625" style="114" hidden="1" customWidth="1"/>
    <col min="21" max="25" width="8.83203125" style="145" hidden="1" customWidth="1"/>
    <col min="26" max="26" width="0.1640625" style="145" hidden="1" customWidth="1"/>
    <col min="27" max="27" width="8.83203125" style="145" customWidth="1"/>
    <col min="28" max="16384" width="8.83203125" style="145"/>
  </cols>
  <sheetData>
    <row r="1" spans="2:27" s="109" customFormat="1" ht="67" customHeight="1">
      <c r="B1" s="107"/>
      <c r="C1" s="108"/>
      <c r="D1" s="108"/>
      <c r="E1" s="108"/>
      <c r="F1" s="108"/>
      <c r="H1" s="110"/>
      <c r="I1" s="110"/>
      <c r="J1" s="111" t="s">
        <v>3</v>
      </c>
      <c r="K1" s="112"/>
      <c r="M1" s="113" t="s">
        <v>142</v>
      </c>
      <c r="N1" s="113" t="s">
        <v>143</v>
      </c>
      <c r="O1" s="113" t="s">
        <v>144</v>
      </c>
      <c r="P1" s="113" t="s">
        <v>3666</v>
      </c>
      <c r="Q1" s="113" t="s">
        <v>145</v>
      </c>
      <c r="R1" s="114" t="s">
        <v>4536</v>
      </c>
      <c r="S1" s="114" t="s">
        <v>3667</v>
      </c>
      <c r="T1" s="114" t="s">
        <v>3836</v>
      </c>
      <c r="U1" s="115"/>
    </row>
    <row r="2" spans="2:27" s="109" customFormat="1" ht="16" customHeight="1">
      <c r="C2" s="116"/>
      <c r="D2" s="116"/>
      <c r="E2" s="116"/>
      <c r="F2" s="116"/>
      <c r="H2" s="116"/>
      <c r="I2" s="116"/>
      <c r="J2" s="116"/>
      <c r="K2" s="117"/>
      <c r="M2" s="114" t="s">
        <v>146</v>
      </c>
      <c r="N2" s="118">
        <v>2.9</v>
      </c>
      <c r="O2" s="118">
        <v>0.8</v>
      </c>
      <c r="P2" s="119">
        <f>SUM(S2:T2)</f>
        <v>0.1</v>
      </c>
      <c r="Q2" s="120" t="s">
        <v>147</v>
      </c>
      <c r="R2" s="121" t="s">
        <v>4537</v>
      </c>
      <c r="S2" s="122">
        <v>0.1</v>
      </c>
      <c r="T2" s="120">
        <v>0</v>
      </c>
      <c r="U2" s="115"/>
    </row>
    <row r="3" spans="2:27" s="124" customFormat="1" ht="20" customHeight="1">
      <c r="B3" s="80" t="s">
        <v>20</v>
      </c>
      <c r="C3" s="86" t="s">
        <v>4406</v>
      </c>
      <c r="D3" s="123"/>
      <c r="E3" s="123"/>
      <c r="F3" s="123"/>
      <c r="J3" s="80" t="s">
        <v>82</v>
      </c>
      <c r="K3" s="123">
        <v>1</v>
      </c>
      <c r="M3" s="114" t="s">
        <v>29</v>
      </c>
      <c r="N3" s="118">
        <v>1.3</v>
      </c>
      <c r="O3" s="120" t="s">
        <v>30</v>
      </c>
      <c r="P3" s="119">
        <f t="shared" ref="P3:P73" si="0">SUM(S3:T3)</f>
        <v>0.1</v>
      </c>
      <c r="Q3" s="122" t="s">
        <v>213</v>
      </c>
      <c r="R3" s="121" t="s">
        <v>4538</v>
      </c>
      <c r="S3" s="122">
        <v>0.1</v>
      </c>
      <c r="T3" s="120">
        <v>0</v>
      </c>
      <c r="U3" s="84"/>
    </row>
    <row r="4" spans="2:27" s="128" customFormat="1" ht="20" customHeight="1">
      <c r="B4" s="125"/>
      <c r="C4" s="126"/>
      <c r="D4" s="127"/>
      <c r="E4" s="127"/>
      <c r="F4" s="127"/>
      <c r="H4" s="127"/>
      <c r="I4" s="127"/>
      <c r="J4" s="127"/>
      <c r="K4" s="127"/>
      <c r="L4" s="123"/>
      <c r="M4" s="114" t="s">
        <v>214</v>
      </c>
      <c r="N4" s="118">
        <v>0.2</v>
      </c>
      <c r="O4" s="120" t="s">
        <v>30</v>
      </c>
      <c r="P4" s="119">
        <f t="shared" si="0"/>
        <v>0.1</v>
      </c>
      <c r="Q4" s="120" t="s">
        <v>30</v>
      </c>
      <c r="R4" s="121" t="s">
        <v>4539</v>
      </c>
      <c r="S4" s="122">
        <v>0.1</v>
      </c>
      <c r="T4" s="120">
        <v>0</v>
      </c>
      <c r="U4" s="123"/>
      <c r="V4" s="128">
        <v>1</v>
      </c>
      <c r="W4" s="129">
        <f>'Nutrient Calc'!F19</f>
        <v>30.312542857142855</v>
      </c>
      <c r="X4" s="130">
        <f>'Nutrient Calc'!F20</f>
        <v>22.73440714285714</v>
      </c>
      <c r="Y4" s="130">
        <f>'Nutrient Calc'!F21</f>
        <v>8.4201507936507927</v>
      </c>
      <c r="Z4" s="130">
        <f>'Nutrient Calc'!F22</f>
        <v>1.6840301587301585</v>
      </c>
      <c r="AA4" s="131"/>
    </row>
    <row r="5" spans="2:27" s="128" customFormat="1" ht="20" customHeight="1">
      <c r="B5" s="132" t="s">
        <v>205</v>
      </c>
      <c r="C5" s="133" t="s">
        <v>4142</v>
      </c>
      <c r="D5" s="133" t="s">
        <v>3576</v>
      </c>
      <c r="E5" s="133" t="s">
        <v>3666</v>
      </c>
      <c r="F5" s="134" t="s">
        <v>4187</v>
      </c>
      <c r="G5" s="134" t="s">
        <v>4188</v>
      </c>
      <c r="H5" s="135" t="s">
        <v>4189</v>
      </c>
      <c r="I5" s="136"/>
      <c r="J5" s="127"/>
      <c r="K5" s="127"/>
      <c r="L5" s="123"/>
      <c r="M5" s="114" t="s">
        <v>215</v>
      </c>
      <c r="N5" s="118">
        <v>4</v>
      </c>
      <c r="O5" s="118">
        <v>0.4</v>
      </c>
      <c r="P5" s="119">
        <f t="shared" si="0"/>
        <v>0.1</v>
      </c>
      <c r="Q5" s="120" t="s">
        <v>147</v>
      </c>
      <c r="R5" s="121" t="s">
        <v>4540</v>
      </c>
      <c r="S5" s="122">
        <v>0.1</v>
      </c>
      <c r="T5" s="120">
        <v>0</v>
      </c>
      <c r="U5" s="123"/>
      <c r="V5" s="128">
        <v>2</v>
      </c>
    </row>
    <row r="6" spans="2:27" s="124" customFormat="1" ht="20" customHeight="1">
      <c r="B6" s="137" t="s">
        <v>39</v>
      </c>
      <c r="C6" s="138">
        <f>N2778*$H$6/100</f>
        <v>26.67</v>
      </c>
      <c r="D6" s="138">
        <f>O2778*$H$6/100</f>
        <v>0</v>
      </c>
      <c r="E6" s="138">
        <f>P2778*$H$6/100</f>
        <v>0</v>
      </c>
      <c r="F6" s="139">
        <f>Q2778*$H$6/100</f>
        <v>0.81900000000000006</v>
      </c>
      <c r="G6" s="140">
        <f>R676*$H$6/100</f>
        <v>155.4</v>
      </c>
      <c r="H6" s="131">
        <f>140*C26/40</f>
        <v>105</v>
      </c>
      <c r="I6" s="141"/>
      <c r="J6" s="142"/>
      <c r="K6" s="127"/>
      <c r="L6" s="84"/>
      <c r="M6" s="114" t="s">
        <v>216</v>
      </c>
      <c r="N6" s="118">
        <v>6.1</v>
      </c>
      <c r="O6" s="120" t="s">
        <v>147</v>
      </c>
      <c r="P6" s="119">
        <f t="shared" si="0"/>
        <v>0.1</v>
      </c>
      <c r="Q6" s="122">
        <v>2.5</v>
      </c>
      <c r="R6" s="120" t="s">
        <v>147</v>
      </c>
      <c r="S6" s="122">
        <v>0.1</v>
      </c>
      <c r="T6" s="120">
        <v>0</v>
      </c>
      <c r="U6" s="84"/>
      <c r="V6" s="124">
        <v>3</v>
      </c>
    </row>
    <row r="7" spans="2:27" s="124" customFormat="1" ht="20" customHeight="1">
      <c r="B7" s="137" t="s">
        <v>139</v>
      </c>
      <c r="C7" s="138">
        <f>N2545*$H$7/100</f>
        <v>0.57499999999999996</v>
      </c>
      <c r="D7" s="138">
        <f>O2545*$H$7/100</f>
        <v>1.2649999999999999</v>
      </c>
      <c r="E7" s="138">
        <f>P2545*$H$7/100</f>
        <v>0</v>
      </c>
      <c r="F7" s="139" t="str">
        <f>Q2545</f>
        <v>Tr</v>
      </c>
      <c r="G7" s="140">
        <f>R2600*$H$7/100</f>
        <v>30.283333333333335</v>
      </c>
      <c r="H7" s="131">
        <f>50*D26/30</f>
        <v>38.333333333333336</v>
      </c>
      <c r="I7" s="141"/>
      <c r="J7" s="143"/>
      <c r="K7" s="144"/>
      <c r="M7" s="114" t="s">
        <v>218</v>
      </c>
      <c r="N7" s="118">
        <v>21.1</v>
      </c>
      <c r="O7" s="118">
        <v>6.9</v>
      </c>
      <c r="P7" s="119">
        <f t="shared" si="0"/>
        <v>0.1</v>
      </c>
      <c r="Q7" s="122">
        <v>4.43</v>
      </c>
      <c r="R7" s="121" t="s">
        <v>4541</v>
      </c>
      <c r="S7" s="122">
        <v>0.1</v>
      </c>
      <c r="T7" s="120">
        <v>0</v>
      </c>
      <c r="U7" s="84"/>
      <c r="V7" s="124">
        <v>4</v>
      </c>
    </row>
    <row r="8" spans="2:27" s="145" customFormat="1" ht="20" customHeight="1">
      <c r="B8" s="137" t="s">
        <v>14</v>
      </c>
      <c r="C8" s="138">
        <f>N579*$H$8/100</f>
        <v>0.3066666666666667</v>
      </c>
      <c r="D8" s="138">
        <f>O579*$H$8/100</f>
        <v>0.55200000000000005</v>
      </c>
      <c r="E8" s="138">
        <f>P579*$H$8/100</f>
        <v>3.5266666666666668</v>
      </c>
      <c r="F8" s="139" t="str">
        <f>Q579</f>
        <v>Tr</v>
      </c>
      <c r="G8" s="140">
        <f>R455*$H$8/100</f>
        <v>11.653333333333334</v>
      </c>
      <c r="H8" s="131">
        <f>80*D26/30</f>
        <v>61.333333333333336</v>
      </c>
      <c r="I8" s="141"/>
      <c r="J8" s="143"/>
      <c r="K8" s="144"/>
      <c r="M8" s="114" t="s">
        <v>220</v>
      </c>
      <c r="N8" s="118">
        <v>21.2</v>
      </c>
      <c r="O8" s="118">
        <v>7</v>
      </c>
      <c r="P8" s="119">
        <f t="shared" si="0"/>
        <v>0.1</v>
      </c>
      <c r="Q8" s="122" t="s">
        <v>221</v>
      </c>
      <c r="R8" s="121" t="s">
        <v>4542</v>
      </c>
      <c r="S8" s="122">
        <v>0.1</v>
      </c>
      <c r="T8" s="120">
        <v>0</v>
      </c>
      <c r="U8" s="115"/>
      <c r="V8" s="145">
        <v>5</v>
      </c>
    </row>
    <row r="9" spans="2:27" s="145" customFormat="1" ht="20" customHeight="1">
      <c r="B9" s="137" t="s">
        <v>227</v>
      </c>
      <c r="C9" s="138">
        <f>N2600*$H$9/100</f>
        <v>0.115</v>
      </c>
      <c r="D9" s="138">
        <f t="shared" ref="D9:F9" si="1">O2600*$H$9/100</f>
        <v>0.68616666666666659</v>
      </c>
      <c r="E9" s="138">
        <f t="shared" si="1"/>
        <v>0</v>
      </c>
      <c r="F9" s="138">
        <f t="shared" si="1"/>
        <v>0</v>
      </c>
      <c r="G9" s="140">
        <v>20.794937443750001</v>
      </c>
      <c r="H9" s="131">
        <f>5*D26/30</f>
        <v>3.8333333333333335</v>
      </c>
      <c r="I9" s="141"/>
      <c r="J9" s="143"/>
      <c r="K9" s="144"/>
      <c r="M9" s="114" t="s">
        <v>222</v>
      </c>
      <c r="N9" s="118">
        <v>7.8</v>
      </c>
      <c r="O9" s="118">
        <v>2.5</v>
      </c>
      <c r="P9" s="119">
        <f t="shared" si="0"/>
        <v>0.1</v>
      </c>
      <c r="Q9" s="122" t="s">
        <v>223</v>
      </c>
      <c r="R9" s="121" t="s">
        <v>4543</v>
      </c>
      <c r="S9" s="122">
        <v>0.1</v>
      </c>
      <c r="T9" s="120">
        <v>0</v>
      </c>
      <c r="U9" s="115"/>
      <c r="V9" s="145">
        <v>6</v>
      </c>
    </row>
    <row r="10" spans="2:27" s="145" customFormat="1" ht="20" customHeight="1">
      <c r="B10" s="147" t="s">
        <v>13</v>
      </c>
      <c r="C10" s="148">
        <f>N1622*$H$10/100</f>
        <v>0.22</v>
      </c>
      <c r="D10" s="148">
        <f>O1622*$H$10/100</f>
        <v>0.48</v>
      </c>
      <c r="E10" s="148">
        <f>P1622*$H$10/100</f>
        <v>0.21400000000000002</v>
      </c>
      <c r="F10" s="149">
        <f>Q1622*$H$10/100</f>
        <v>1.1299999999999999</v>
      </c>
      <c r="G10" s="150" t="str">
        <f>R1817</f>
        <v>35</v>
      </c>
      <c r="H10" s="146">
        <f>20*F26/2</f>
        <v>20</v>
      </c>
      <c r="I10" s="141"/>
      <c r="J10" s="142"/>
      <c r="K10" s="127"/>
      <c r="M10" s="114" t="s">
        <v>165</v>
      </c>
      <c r="N10" s="118">
        <v>3</v>
      </c>
      <c r="O10" s="118">
        <v>0.3</v>
      </c>
      <c r="P10" s="119">
        <f t="shared" si="0"/>
        <v>0.1</v>
      </c>
      <c r="Q10" s="122" t="s">
        <v>166</v>
      </c>
      <c r="R10" s="121" t="s">
        <v>4538</v>
      </c>
      <c r="S10" s="122">
        <v>0.1</v>
      </c>
      <c r="T10" s="120">
        <v>0</v>
      </c>
      <c r="U10" s="115"/>
      <c r="V10" s="145">
        <v>7</v>
      </c>
    </row>
    <row r="11" spans="2:27" s="145" customFormat="1" ht="20" customHeight="1">
      <c r="B11" s="147" t="s">
        <v>64</v>
      </c>
      <c r="C11" s="148">
        <f>N1556*$H$11/100</f>
        <v>1.2266666666666669E-2</v>
      </c>
      <c r="D11" s="149">
        <f>O1556*$H$11/100</f>
        <v>4.9066666666666675E-2</v>
      </c>
      <c r="E11" s="148">
        <f>P1556*$H$11/100</f>
        <v>4.293333333333333E-2</v>
      </c>
      <c r="F11" s="149" t="str">
        <f>Q1556</f>
        <v>Tr</v>
      </c>
      <c r="G11" s="151">
        <f>R1975*$H$9/100</f>
        <v>0.88166666666666671</v>
      </c>
      <c r="H11" s="146">
        <f>4*D26/30</f>
        <v>3.0666666666666669</v>
      </c>
      <c r="I11" s="141"/>
      <c r="J11" s="142"/>
      <c r="K11" s="127"/>
      <c r="M11" s="114" t="s">
        <v>280</v>
      </c>
      <c r="N11" s="118">
        <v>3.5</v>
      </c>
      <c r="O11" s="118">
        <v>0.3</v>
      </c>
      <c r="P11" s="119">
        <f t="shared" si="0"/>
        <v>0.1</v>
      </c>
      <c r="Q11" s="122" t="s">
        <v>166</v>
      </c>
      <c r="R11" s="121" t="s">
        <v>4544</v>
      </c>
      <c r="S11" s="122">
        <v>0.1</v>
      </c>
      <c r="T11" s="120">
        <v>0</v>
      </c>
      <c r="U11" s="115"/>
      <c r="V11" s="145">
        <v>8</v>
      </c>
    </row>
    <row r="12" spans="2:27" s="145" customFormat="1" ht="20" customHeight="1">
      <c r="B12" s="125" t="s">
        <v>65</v>
      </c>
      <c r="C12" s="139">
        <f>N2908*$H$12/100</f>
        <v>4.7150000000000004E-2</v>
      </c>
      <c r="D12" s="139">
        <f>O2908*$H$12/100</f>
        <v>0.21466666666666667</v>
      </c>
      <c r="E12" s="138">
        <f>P2908*$H$12/100</f>
        <v>4.293333333333333E-2</v>
      </c>
      <c r="F12" s="139">
        <f>Q2908*$H$12/100</f>
        <v>1.3033333333333334E-2</v>
      </c>
      <c r="G12" s="140">
        <f>R1217*$H$12/100</f>
        <v>0.16866666666666666</v>
      </c>
      <c r="H12" s="131">
        <f>0.5*D26/30</f>
        <v>0.38333333333333336</v>
      </c>
      <c r="I12" s="141"/>
      <c r="J12" s="142"/>
      <c r="K12" s="127"/>
      <c r="M12" s="114" t="s">
        <v>281</v>
      </c>
      <c r="N12" s="118">
        <v>0.5</v>
      </c>
      <c r="O12" s="118">
        <v>13.7</v>
      </c>
      <c r="P12" s="119">
        <f t="shared" si="0"/>
        <v>0.06</v>
      </c>
      <c r="Q12" s="120" t="s">
        <v>30</v>
      </c>
      <c r="R12" s="121" t="s">
        <v>4545</v>
      </c>
      <c r="S12" s="122">
        <v>0.06</v>
      </c>
      <c r="T12" s="120">
        <v>0</v>
      </c>
      <c r="U12" s="115"/>
      <c r="V12" s="145" t="s">
        <v>4481</v>
      </c>
    </row>
    <row r="13" spans="2:27" s="145" customFormat="1" ht="20" customHeight="1">
      <c r="B13" s="125" t="s">
        <v>66</v>
      </c>
      <c r="C13" s="139">
        <f>N872*$H$13/100</f>
        <v>2.5545333333333335</v>
      </c>
      <c r="D13" s="139">
        <f>O872*$H$13/100</f>
        <v>19.993133333333333</v>
      </c>
      <c r="E13" s="153">
        <f>P872*$H$13/100</f>
        <v>1.2251333333333334</v>
      </c>
      <c r="F13" s="139">
        <f>Q872*$H$13/100</f>
        <v>0.88105333333333335</v>
      </c>
      <c r="G13" s="131"/>
      <c r="H13" s="131">
        <f>34*D26/30</f>
        <v>26.066666666666666</v>
      </c>
      <c r="I13" s="141"/>
      <c r="J13" s="142"/>
      <c r="K13" s="127"/>
      <c r="M13" s="114" t="s">
        <v>282</v>
      </c>
      <c r="N13" s="118">
        <v>25.2</v>
      </c>
      <c r="O13" s="118">
        <v>0</v>
      </c>
      <c r="P13" s="119">
        <f t="shared" si="0"/>
        <v>0.06</v>
      </c>
      <c r="Q13" s="122" t="s">
        <v>283</v>
      </c>
      <c r="R13" s="121" t="s">
        <v>4546</v>
      </c>
      <c r="S13" s="122">
        <v>0.06</v>
      </c>
      <c r="T13" s="120">
        <v>0</v>
      </c>
      <c r="U13" s="115"/>
      <c r="V13" s="145" t="s">
        <v>4482</v>
      </c>
    </row>
    <row r="14" spans="2:27" s="145" customFormat="1" ht="20" customHeight="1">
      <c r="B14" s="168" t="s">
        <v>4407</v>
      </c>
      <c r="C14" s="139">
        <f>N1971*$H$12/100</f>
        <v>3.9866666666666675E-2</v>
      </c>
      <c r="D14" s="139">
        <f>O1971*$H$12/100</f>
        <v>0.24533333333333335</v>
      </c>
      <c r="E14" s="161">
        <f>P1971*$H$12/100</f>
        <v>7.2833333333333335E-3</v>
      </c>
      <c r="F14" s="139">
        <f>Q1971*$H$12/100</f>
        <v>5.3283333333333342E-3</v>
      </c>
      <c r="G14" s="169">
        <f>R1976*$H$8/100</f>
        <v>195.04</v>
      </c>
      <c r="H14" s="129">
        <f>0.5*D26/30</f>
        <v>0.38333333333333336</v>
      </c>
      <c r="I14" s="141"/>
      <c r="J14" s="142"/>
      <c r="K14" s="127"/>
      <c r="M14" s="114" t="s">
        <v>284</v>
      </c>
      <c r="N14" s="118">
        <v>17.600000000000001</v>
      </c>
      <c r="O14" s="120" t="s">
        <v>147</v>
      </c>
      <c r="P14" s="119">
        <f t="shared" si="0"/>
        <v>0.1</v>
      </c>
      <c r="Q14" s="120" t="s">
        <v>285</v>
      </c>
      <c r="R14" s="120" t="s">
        <v>147</v>
      </c>
      <c r="S14" s="122">
        <v>0.1</v>
      </c>
      <c r="T14" s="120">
        <v>0</v>
      </c>
      <c r="U14" s="115"/>
    </row>
    <row r="15" spans="2:27" s="145" customFormat="1" ht="20" customHeight="1">
      <c r="B15" s="168" t="str">
        <f>M2455</f>
        <v>Salt</v>
      </c>
      <c r="C15" s="139">
        <f>N2455*$H$15/100</f>
        <v>0</v>
      </c>
      <c r="D15" s="139">
        <f>O2455*$H$15/100</f>
        <v>0</v>
      </c>
      <c r="E15" s="161">
        <f>P2455*$H$15/100</f>
        <v>0</v>
      </c>
      <c r="F15" s="139">
        <f>Q2455*$H$15/100</f>
        <v>0</v>
      </c>
      <c r="G15" s="169">
        <f>R1218*$H$14/100</f>
        <v>1.0886666666666667</v>
      </c>
      <c r="H15" s="129">
        <f>0.5*D26/30</f>
        <v>0.38333333333333336</v>
      </c>
      <c r="I15" s="141"/>
      <c r="J15" s="142"/>
      <c r="K15" s="127"/>
      <c r="M15" s="114" t="s">
        <v>296</v>
      </c>
      <c r="N15" s="118">
        <v>0.5</v>
      </c>
      <c r="O15" s="118">
        <v>57.6</v>
      </c>
      <c r="P15" s="119">
        <f t="shared" si="0"/>
        <v>0.1</v>
      </c>
      <c r="Q15" s="122" t="s">
        <v>166</v>
      </c>
      <c r="R15" s="121" t="s">
        <v>4547</v>
      </c>
      <c r="S15" s="122">
        <v>0.1</v>
      </c>
      <c r="T15" s="120">
        <v>0</v>
      </c>
      <c r="U15" s="115"/>
    </row>
    <row r="16" spans="2:27" s="145" customFormat="1" ht="20" customHeight="1">
      <c r="G16" s="131"/>
      <c r="H16" s="131"/>
      <c r="I16" s="141"/>
      <c r="J16" s="142"/>
      <c r="K16" s="127"/>
      <c r="M16" s="114" t="s">
        <v>170</v>
      </c>
      <c r="N16" s="118">
        <v>0.1</v>
      </c>
      <c r="O16" s="118">
        <v>9.6999999999999993</v>
      </c>
      <c r="P16" s="119">
        <f t="shared" si="0"/>
        <v>0.1</v>
      </c>
      <c r="Q16" s="120" t="s">
        <v>30</v>
      </c>
      <c r="R16" s="121" t="s">
        <v>4548</v>
      </c>
      <c r="S16" s="120">
        <v>0.1</v>
      </c>
      <c r="T16" s="120">
        <v>0</v>
      </c>
      <c r="U16" s="115"/>
    </row>
    <row r="17" spans="2:21" s="145" customFormat="1" ht="20" customHeight="1">
      <c r="G17" s="131"/>
      <c r="H17" s="131"/>
      <c r="I17" s="141"/>
      <c r="J17" s="142"/>
      <c r="K17" s="127"/>
      <c r="M17" s="114"/>
      <c r="N17" s="118"/>
      <c r="O17" s="118"/>
      <c r="P17" s="119"/>
      <c r="Q17" s="120"/>
      <c r="R17" s="121"/>
      <c r="S17" s="120"/>
      <c r="T17" s="120"/>
      <c r="U17" s="115"/>
    </row>
    <row r="18" spans="2:21" s="145" customFormat="1" ht="20" customHeight="1">
      <c r="G18" s="131"/>
      <c r="H18" s="131"/>
      <c r="I18" s="141"/>
      <c r="J18" s="142"/>
      <c r="K18" s="127"/>
      <c r="M18" s="114"/>
      <c r="N18" s="118"/>
      <c r="O18" s="118"/>
      <c r="P18" s="119"/>
      <c r="Q18" s="120"/>
      <c r="R18" s="121"/>
      <c r="S18" s="120"/>
      <c r="T18" s="120"/>
      <c r="U18" s="115"/>
    </row>
    <row r="19" spans="2:21" s="145" customFormat="1" ht="20" customHeight="1">
      <c r="G19" s="131"/>
      <c r="H19" s="131"/>
      <c r="I19" s="141"/>
      <c r="J19" s="142"/>
      <c r="K19" s="127"/>
      <c r="M19" s="114"/>
      <c r="N19" s="118"/>
      <c r="O19" s="118"/>
      <c r="P19" s="119"/>
      <c r="Q19" s="120"/>
      <c r="R19" s="121"/>
      <c r="S19" s="120"/>
      <c r="T19" s="120"/>
      <c r="U19" s="115"/>
    </row>
    <row r="20" spans="2:21" s="145" customFormat="1" ht="20" customHeight="1">
      <c r="G20" s="131"/>
      <c r="H20" s="131"/>
      <c r="I20" s="141"/>
      <c r="J20" s="142"/>
      <c r="K20" s="127"/>
      <c r="M20" s="114"/>
      <c r="N20" s="118"/>
      <c r="O20" s="118"/>
      <c r="P20" s="119"/>
      <c r="Q20" s="120"/>
      <c r="R20" s="121"/>
      <c r="S20" s="120"/>
      <c r="T20" s="120"/>
      <c r="U20" s="115"/>
    </row>
    <row r="21" spans="2:21" s="145" customFormat="1" ht="20" customHeight="1">
      <c r="G21" s="131"/>
      <c r="H21" s="131"/>
      <c r="I21" s="141"/>
      <c r="J21" s="142"/>
      <c r="K21" s="127"/>
      <c r="M21" s="114"/>
      <c r="N21" s="118"/>
      <c r="O21" s="118"/>
      <c r="P21" s="119"/>
      <c r="Q21" s="120"/>
      <c r="R21" s="121"/>
      <c r="S21" s="120"/>
      <c r="T21" s="120"/>
      <c r="U21" s="115"/>
    </row>
    <row r="22" spans="2:21" s="145" customFormat="1" ht="20" customHeight="1">
      <c r="G22" s="131"/>
      <c r="H22" s="131"/>
      <c r="I22" s="141"/>
      <c r="J22" s="142"/>
      <c r="K22" s="127"/>
      <c r="M22" s="114"/>
      <c r="N22" s="118"/>
      <c r="O22" s="118"/>
      <c r="P22" s="119"/>
      <c r="Q22" s="120"/>
      <c r="R22" s="121"/>
      <c r="S22" s="120"/>
      <c r="T22" s="120"/>
      <c r="U22" s="115"/>
    </row>
    <row r="23" spans="2:21" s="145" customFormat="1" ht="20" customHeight="1">
      <c r="G23" s="131"/>
      <c r="H23" s="131"/>
      <c r="I23" s="141"/>
      <c r="J23" s="142"/>
      <c r="K23" s="127"/>
      <c r="M23" s="114"/>
      <c r="N23" s="118"/>
      <c r="O23" s="118"/>
      <c r="P23" s="119"/>
      <c r="Q23" s="120"/>
      <c r="R23" s="121"/>
      <c r="S23" s="120"/>
      <c r="T23" s="120"/>
      <c r="U23" s="115"/>
    </row>
    <row r="24" spans="2:21" s="145" customFormat="1" ht="20" customHeight="1">
      <c r="G24" s="131"/>
      <c r="H24" s="131"/>
      <c r="I24" s="141"/>
      <c r="J24" s="142"/>
      <c r="K24" s="127"/>
      <c r="M24" s="114" t="s">
        <v>171</v>
      </c>
      <c r="N24" s="118">
        <v>0.3</v>
      </c>
      <c r="O24" s="118">
        <v>20.2</v>
      </c>
      <c r="P24" s="119">
        <f t="shared" si="0"/>
        <v>0.1</v>
      </c>
      <c r="Q24" s="122" t="s">
        <v>172</v>
      </c>
      <c r="R24" s="121" t="s">
        <v>4549</v>
      </c>
      <c r="S24" s="120">
        <v>0.1</v>
      </c>
      <c r="T24" s="120">
        <v>0</v>
      </c>
      <c r="U24" s="115"/>
    </row>
    <row r="25" spans="2:21" s="145" customFormat="1" ht="18">
      <c r="B25" s="137" t="s">
        <v>4191</v>
      </c>
      <c r="C25" s="129">
        <f>SUM(C6:C15)</f>
        <v>30.540483333333331</v>
      </c>
      <c r="D25" s="130">
        <f>SUM(D6:D15)</f>
        <v>23.485366666666668</v>
      </c>
      <c r="E25" s="130">
        <f>SUM(E6:E15)</f>
        <v>5.0589500000000012</v>
      </c>
      <c r="F25" s="130">
        <f>SUM(F6:F15)</f>
        <v>2.8484149999999997</v>
      </c>
      <c r="G25" s="131"/>
      <c r="H25" s="131"/>
      <c r="I25" s="141" t="s">
        <v>4480</v>
      </c>
      <c r="J25" s="142"/>
      <c r="K25" s="154" t="s">
        <v>58</v>
      </c>
      <c r="M25" s="114" t="s">
        <v>173</v>
      </c>
      <c r="N25" s="118">
        <v>0.2</v>
      </c>
      <c r="O25" s="118">
        <v>17.100000000000001</v>
      </c>
      <c r="P25" s="119">
        <f t="shared" si="0"/>
        <v>0.06</v>
      </c>
      <c r="Q25" s="122" t="s">
        <v>174</v>
      </c>
      <c r="R25" s="121" t="s">
        <v>4550</v>
      </c>
      <c r="S25" s="122">
        <v>0.06</v>
      </c>
      <c r="T25" s="120">
        <v>0</v>
      </c>
      <c r="U25" s="115"/>
    </row>
    <row r="26" spans="2:21" s="145" customFormat="1" ht="18">
      <c r="B26" s="137" t="s">
        <v>4192</v>
      </c>
      <c r="C26" s="140">
        <f>ROUND(C27,0)</f>
        <v>30</v>
      </c>
      <c r="D26" s="130">
        <f t="shared" ref="D26:G26" si="2">ROUND(D27,0)</f>
        <v>23</v>
      </c>
      <c r="E26" s="130">
        <f t="shared" si="2"/>
        <v>8</v>
      </c>
      <c r="F26" s="170">
        <f t="shared" si="2"/>
        <v>2</v>
      </c>
      <c r="G26" s="171">
        <f t="shared" si="2"/>
        <v>0</v>
      </c>
      <c r="H26" s="131"/>
      <c r="I26" s="141"/>
      <c r="J26" s="142"/>
      <c r="K26" s="127"/>
      <c r="M26" s="114" t="s">
        <v>175</v>
      </c>
      <c r="N26" s="118">
        <v>0.2</v>
      </c>
      <c r="O26" s="118">
        <v>14.3</v>
      </c>
      <c r="P26" s="119">
        <f t="shared" si="0"/>
        <v>0.2</v>
      </c>
      <c r="Q26" s="122" t="s">
        <v>176</v>
      </c>
      <c r="R26" s="121" t="s">
        <v>4551</v>
      </c>
      <c r="S26" s="122">
        <v>0.2</v>
      </c>
      <c r="T26" s="120">
        <v>0</v>
      </c>
      <c r="U26" s="115"/>
    </row>
    <row r="27" spans="2:21" s="145" customFormat="1" ht="18" hidden="1">
      <c r="B27" s="137"/>
      <c r="C27" s="130">
        <f>IF($K$3=1,(W4*1),IF($K$3=2,((W4*2)),IF($K$3=3,(W4*3),IF($K$3=4,((W4*4)),IF($K$3=5,(W4*5),IF($K$3=6,((W4*6)),IF($K$3=7,(W4*7),IF($K$3=8,((W4*8))))))))))</f>
        <v>30.312542857142855</v>
      </c>
      <c r="D27" s="130">
        <f>IF($K$3=1,(X4*1),IF($K$3=2,((X4*2)),IF($K$3=3,(X4*3),IF($K$3=4,((X4*4)),IF($K$3=5,(X4*5),IF($K$3=6,((X4*6)),IF($K$3=7,(X4*7),IF($K$3=8,((X4*8))))))))))</f>
        <v>22.73440714285714</v>
      </c>
      <c r="E27" s="130">
        <f>IF($K$3=1,(Y4*1),IF($K$3=2,((Y4*2)),IF($K$3=3,(Y4*3),IF($K$3=4,((Y4*4)),IF($K$3=5,(Y4*5),IF($K$3=6,((Y4*6)),IF($K$3=7,(Y4*7),IF($K$3=8,((Y4*8))))))))))</f>
        <v>8.4201507936507927</v>
      </c>
      <c r="F27" s="130">
        <f>IF($K$3=1,(Z4*1),IF($K$3=2,((Z4*2)),IF($K$3=3,(Z4*3),IF($K$3=4,((Z4*4)),IF($K$3=5,(Z4*5),IF($K$3=6,((Z4*6)),IF($K$3=7,(Z4*7),IF($K$3=8,((Z4*8))))))))))</f>
        <v>1.6840301587301585</v>
      </c>
      <c r="G27" s="131"/>
      <c r="H27" s="131"/>
      <c r="I27" s="141"/>
      <c r="J27" s="142"/>
      <c r="K27" s="127"/>
      <c r="M27" s="114" t="s">
        <v>177</v>
      </c>
      <c r="N27" s="118">
        <v>0.2</v>
      </c>
      <c r="O27" s="118">
        <v>11.4</v>
      </c>
      <c r="P27" s="119">
        <f t="shared" si="0"/>
        <v>0.1</v>
      </c>
      <c r="Q27" s="122" t="s">
        <v>174</v>
      </c>
      <c r="R27" s="121" t="s">
        <v>4552</v>
      </c>
      <c r="S27" s="122">
        <v>0.1</v>
      </c>
      <c r="T27" s="120">
        <v>0</v>
      </c>
      <c r="U27" s="115"/>
    </row>
    <row r="28" spans="2:21" s="145" customFormat="1" ht="18" hidden="1">
      <c r="G28" s="152"/>
      <c r="I28" s="141"/>
      <c r="J28" s="142"/>
      <c r="K28" s="127"/>
      <c r="M28" s="114" t="s">
        <v>178</v>
      </c>
      <c r="N28" s="118">
        <v>0.2</v>
      </c>
      <c r="O28" s="118">
        <v>9.6</v>
      </c>
      <c r="P28" s="119">
        <f t="shared" si="0"/>
        <v>0.1</v>
      </c>
      <c r="Q28" s="122" t="s">
        <v>176</v>
      </c>
      <c r="R28" s="121" t="s">
        <v>4553</v>
      </c>
      <c r="S28" s="122">
        <v>0.1</v>
      </c>
      <c r="T28" s="120">
        <v>0</v>
      </c>
      <c r="U28" s="115"/>
    </row>
    <row r="29" spans="2:21" s="145" customFormat="1" ht="18" hidden="1">
      <c r="B29" s="127"/>
      <c r="C29" s="161"/>
      <c r="D29" s="161"/>
      <c r="E29" s="161"/>
      <c r="F29" s="161"/>
      <c r="G29" s="115"/>
      <c r="H29" s="161"/>
      <c r="I29" s="153"/>
      <c r="J29" s="142"/>
      <c r="K29" s="127"/>
      <c r="M29" s="114" t="s">
        <v>305</v>
      </c>
      <c r="N29" s="118">
        <v>0.3</v>
      </c>
      <c r="O29" s="118">
        <v>8.9</v>
      </c>
      <c r="P29" s="119">
        <f t="shared" si="0"/>
        <v>0.1</v>
      </c>
      <c r="Q29" s="122" t="s">
        <v>176</v>
      </c>
      <c r="R29" s="121" t="s">
        <v>4548</v>
      </c>
      <c r="S29" s="122">
        <v>0.1</v>
      </c>
      <c r="T29" s="120">
        <v>0</v>
      </c>
      <c r="U29" s="115"/>
    </row>
    <row r="30" spans="2:21" s="145" customFormat="1" ht="18" hidden="1">
      <c r="B30" s="127"/>
      <c r="C30" s="157"/>
      <c r="D30" s="157"/>
      <c r="E30" s="157"/>
      <c r="F30" s="157"/>
      <c r="G30" s="115"/>
      <c r="H30" s="157"/>
      <c r="I30" s="162"/>
      <c r="J30" s="142"/>
      <c r="K30" s="127"/>
      <c r="M30" s="114" t="s">
        <v>306</v>
      </c>
      <c r="N30" s="118">
        <v>0.2</v>
      </c>
      <c r="O30" s="118">
        <v>6.5</v>
      </c>
      <c r="P30" s="119">
        <f t="shared" si="0"/>
        <v>0.2</v>
      </c>
      <c r="Q30" s="122" t="s">
        <v>51</v>
      </c>
      <c r="R30" s="121" t="s">
        <v>4554</v>
      </c>
      <c r="S30" s="122">
        <v>0.2</v>
      </c>
      <c r="T30" s="120">
        <v>0</v>
      </c>
      <c r="U30" s="115"/>
    </row>
    <row r="31" spans="2:21" s="145" customFormat="1" ht="18" hidden="1">
      <c r="G31" s="163">
        <f>SUM(G6:G27)</f>
        <v>415.31060411041665</v>
      </c>
      <c r="H31" s="129"/>
      <c r="I31" s="157"/>
      <c r="J31" s="142"/>
      <c r="K31" s="127"/>
      <c r="M31" s="114" t="s">
        <v>79</v>
      </c>
      <c r="N31" s="118">
        <v>0.2</v>
      </c>
      <c r="O31" s="118">
        <v>20.8</v>
      </c>
      <c r="P31" s="119">
        <f t="shared" si="0"/>
        <v>0.24</v>
      </c>
      <c r="Q31" s="122" t="s">
        <v>176</v>
      </c>
      <c r="R31" s="121" t="s">
        <v>4555</v>
      </c>
      <c r="S31" s="122">
        <v>0.24</v>
      </c>
      <c r="T31" s="120">
        <v>0</v>
      </c>
      <c r="U31" s="115"/>
    </row>
    <row r="32" spans="2:21" s="145" customFormat="1" ht="18" hidden="1">
      <c r="G32" s="163">
        <f>'Nutrient Calc'!F18</f>
        <v>303.12542857142853</v>
      </c>
      <c r="H32" s="129"/>
      <c r="I32" s="157"/>
      <c r="J32" s="142"/>
      <c r="K32" s="127"/>
      <c r="M32" s="114" t="s">
        <v>80</v>
      </c>
      <c r="N32" s="118">
        <v>0.2</v>
      </c>
      <c r="O32" s="118">
        <v>9.6999999999999993</v>
      </c>
      <c r="P32" s="119">
        <f t="shared" si="0"/>
        <v>0.3</v>
      </c>
      <c r="Q32" s="120" t="s">
        <v>176</v>
      </c>
      <c r="R32" s="121" t="s">
        <v>4553</v>
      </c>
      <c r="S32" s="122">
        <v>0.3</v>
      </c>
      <c r="T32" s="120">
        <v>0</v>
      </c>
      <c r="U32" s="115"/>
    </row>
    <row r="33" spans="2:21" s="145" customFormat="1" ht="18" hidden="1">
      <c r="B33" s="115"/>
      <c r="C33" s="115"/>
      <c r="D33" s="115"/>
      <c r="E33" s="115"/>
      <c r="F33" s="115"/>
      <c r="G33" s="115"/>
      <c r="H33" s="84"/>
      <c r="I33" s="84"/>
      <c r="J33" s="84"/>
      <c r="K33" s="123"/>
      <c r="M33" s="114" t="s">
        <v>81</v>
      </c>
      <c r="N33" s="118">
        <v>2</v>
      </c>
      <c r="O33" s="118">
        <v>60.1</v>
      </c>
      <c r="P33" s="119">
        <f t="shared" si="0"/>
        <v>0.5</v>
      </c>
      <c r="Q33" s="122" t="s">
        <v>166</v>
      </c>
      <c r="R33" s="121" t="s">
        <v>4556</v>
      </c>
      <c r="S33" s="122">
        <v>0.5</v>
      </c>
      <c r="T33" s="120">
        <v>0</v>
      </c>
      <c r="U33" s="115"/>
    </row>
    <row r="34" spans="2:21" s="145" customFormat="1" ht="18" hidden="1">
      <c r="G34" s="152"/>
      <c r="I34" s="126"/>
      <c r="K34" s="128"/>
      <c r="M34" s="114" t="s">
        <v>55</v>
      </c>
      <c r="N34" s="118">
        <v>0.6</v>
      </c>
      <c r="O34" s="118">
        <v>11.6</v>
      </c>
      <c r="P34" s="119">
        <f t="shared" si="0"/>
        <v>0.3</v>
      </c>
      <c r="Q34" s="120" t="s">
        <v>56</v>
      </c>
      <c r="R34" s="121" t="s">
        <v>4557</v>
      </c>
      <c r="S34" s="120">
        <v>0.3</v>
      </c>
      <c r="T34" s="120">
        <v>0</v>
      </c>
      <c r="U34" s="115"/>
    </row>
    <row r="35" spans="2:21" s="145" customFormat="1" ht="18" hidden="1">
      <c r="G35" s="152"/>
      <c r="I35" s="153"/>
      <c r="K35" s="128"/>
      <c r="M35" s="114" t="s">
        <v>83</v>
      </c>
      <c r="N35" s="118">
        <v>0.5</v>
      </c>
      <c r="O35" s="118">
        <v>10</v>
      </c>
      <c r="P35" s="119">
        <f t="shared" si="0"/>
        <v>0.43</v>
      </c>
      <c r="Q35" s="122" t="s">
        <v>166</v>
      </c>
      <c r="R35" s="121" t="s">
        <v>4558</v>
      </c>
      <c r="S35" s="122">
        <v>0.43</v>
      </c>
      <c r="T35" s="120">
        <v>0</v>
      </c>
      <c r="U35" s="115"/>
    </row>
    <row r="36" spans="2:21" s="145" customFormat="1" ht="18" hidden="1">
      <c r="G36" s="152"/>
      <c r="I36" s="153"/>
      <c r="K36" s="128"/>
      <c r="M36" s="114" t="s">
        <v>84</v>
      </c>
      <c r="N36" s="118">
        <v>4.8</v>
      </c>
      <c r="O36" s="118">
        <v>43.4</v>
      </c>
      <c r="P36" s="119">
        <f t="shared" si="0"/>
        <v>0.4</v>
      </c>
      <c r="Q36" s="120" t="s">
        <v>147</v>
      </c>
      <c r="R36" s="121" t="s">
        <v>4559</v>
      </c>
      <c r="S36" s="122">
        <v>0.4</v>
      </c>
      <c r="T36" s="120">
        <v>0</v>
      </c>
      <c r="U36" s="115"/>
    </row>
    <row r="37" spans="2:21" s="145" customFormat="1" ht="18" hidden="1">
      <c r="G37" s="152"/>
      <c r="I37" s="153"/>
      <c r="K37" s="128"/>
      <c r="M37" s="114" t="s">
        <v>85</v>
      </c>
      <c r="N37" s="118">
        <v>1.9</v>
      </c>
      <c r="O37" s="118">
        <v>22</v>
      </c>
      <c r="P37" s="119">
        <f t="shared" si="0"/>
        <v>0.4</v>
      </c>
      <c r="Q37" s="120" t="s">
        <v>30</v>
      </c>
      <c r="R37" s="121" t="s">
        <v>4560</v>
      </c>
      <c r="S37" s="122">
        <v>0.4</v>
      </c>
      <c r="T37" s="120">
        <v>0</v>
      </c>
      <c r="U37" s="115"/>
    </row>
    <row r="38" spans="2:21" s="145" customFormat="1" ht="18" hidden="1">
      <c r="G38" s="152"/>
      <c r="I38" s="153"/>
      <c r="K38" s="128"/>
      <c r="M38" s="114" t="s">
        <v>86</v>
      </c>
      <c r="N38" s="118">
        <v>2</v>
      </c>
      <c r="O38" s="118">
        <v>17.8</v>
      </c>
      <c r="P38" s="119">
        <f t="shared" si="0"/>
        <v>0.1</v>
      </c>
      <c r="Q38" s="120" t="s">
        <v>30</v>
      </c>
      <c r="R38" s="121" t="s">
        <v>4561</v>
      </c>
      <c r="S38" s="122">
        <v>0.1</v>
      </c>
      <c r="T38" s="120">
        <v>0</v>
      </c>
      <c r="U38" s="115"/>
    </row>
    <row r="39" spans="2:21" s="145" customFormat="1" ht="18" hidden="1">
      <c r="G39" s="152"/>
      <c r="I39" s="153"/>
      <c r="K39" s="128"/>
      <c r="M39" s="114" t="s">
        <v>87</v>
      </c>
      <c r="N39" s="118">
        <v>0.9</v>
      </c>
      <c r="O39" s="118">
        <v>7.2</v>
      </c>
      <c r="P39" s="119">
        <f t="shared" si="0"/>
        <v>59.3</v>
      </c>
      <c r="Q39" s="120" t="s">
        <v>30</v>
      </c>
      <c r="R39" s="121" t="s">
        <v>4562</v>
      </c>
      <c r="S39" s="122">
        <v>59.3</v>
      </c>
      <c r="T39" s="122" t="s">
        <v>3837</v>
      </c>
      <c r="U39" s="115"/>
    </row>
    <row r="40" spans="2:21" s="145" customFormat="1" ht="18" hidden="1">
      <c r="G40" s="152"/>
      <c r="I40" s="153"/>
      <c r="K40" s="128"/>
      <c r="M40" s="114" t="s">
        <v>199</v>
      </c>
      <c r="N40" s="118">
        <v>0.8</v>
      </c>
      <c r="O40" s="118">
        <v>6.6</v>
      </c>
      <c r="P40" s="119">
        <f t="shared" si="0"/>
        <v>59.3</v>
      </c>
      <c r="Q40" s="120" t="s">
        <v>30</v>
      </c>
      <c r="R40" s="121" t="s">
        <v>4563</v>
      </c>
      <c r="S40" s="122">
        <v>59.3</v>
      </c>
      <c r="T40" s="122" t="s">
        <v>3837</v>
      </c>
      <c r="U40" s="115"/>
    </row>
    <row r="41" spans="2:21" s="145" customFormat="1" ht="18" hidden="1">
      <c r="G41" s="152"/>
      <c r="I41" s="153"/>
      <c r="K41" s="128"/>
      <c r="M41" s="114" t="s">
        <v>200</v>
      </c>
      <c r="N41" s="118">
        <v>4</v>
      </c>
      <c r="O41" s="118">
        <v>36.5</v>
      </c>
      <c r="P41" s="119">
        <f t="shared" si="0"/>
        <v>76.5</v>
      </c>
      <c r="Q41" s="120" t="s">
        <v>147</v>
      </c>
      <c r="R41" s="121" t="s">
        <v>4564</v>
      </c>
      <c r="S41" s="122">
        <v>76.5</v>
      </c>
      <c r="T41" s="122" t="s">
        <v>2119</v>
      </c>
      <c r="U41" s="115"/>
    </row>
    <row r="42" spans="2:21" s="145" customFormat="1" ht="18" hidden="1">
      <c r="G42" s="152"/>
      <c r="I42" s="153"/>
      <c r="K42" s="128"/>
      <c r="M42" s="114" t="s">
        <v>228</v>
      </c>
      <c r="N42" s="118">
        <v>0.7</v>
      </c>
      <c r="O42" s="118">
        <v>18.3</v>
      </c>
      <c r="P42" s="119">
        <f t="shared" si="0"/>
        <v>10.6</v>
      </c>
      <c r="Q42" s="120" t="s">
        <v>30</v>
      </c>
      <c r="R42" s="121" t="s">
        <v>4565</v>
      </c>
      <c r="S42" s="122">
        <v>10.6</v>
      </c>
      <c r="T42" s="122" t="s">
        <v>3838</v>
      </c>
      <c r="U42" s="115"/>
    </row>
    <row r="43" spans="2:21" s="145" customFormat="1" ht="18" hidden="1">
      <c r="G43" s="152"/>
      <c r="I43" s="153"/>
      <c r="K43" s="128"/>
      <c r="M43" s="114" t="s">
        <v>0</v>
      </c>
      <c r="N43" s="118">
        <v>0.6</v>
      </c>
      <c r="O43" s="118">
        <v>17.100000000000001</v>
      </c>
      <c r="P43" s="119">
        <f t="shared" si="0"/>
        <v>16.5</v>
      </c>
      <c r="Q43" s="120" t="s">
        <v>30</v>
      </c>
      <c r="R43" s="121" t="s">
        <v>4566</v>
      </c>
      <c r="S43" s="122">
        <v>16.5</v>
      </c>
      <c r="T43" s="122" t="s">
        <v>3839</v>
      </c>
      <c r="U43" s="115"/>
    </row>
    <row r="44" spans="2:21" s="145" customFormat="1" ht="18" hidden="1">
      <c r="G44" s="152"/>
      <c r="I44" s="153"/>
      <c r="K44" s="128"/>
      <c r="M44" s="114" t="s">
        <v>1</v>
      </c>
      <c r="N44" s="118">
        <v>0.7</v>
      </c>
      <c r="O44" s="118">
        <v>6.2</v>
      </c>
      <c r="P44" s="119">
        <f t="shared" si="0"/>
        <v>12</v>
      </c>
      <c r="Q44" s="120" t="s">
        <v>30</v>
      </c>
      <c r="R44" s="121" t="s">
        <v>4554</v>
      </c>
      <c r="S44" s="122">
        <v>12</v>
      </c>
      <c r="T44" s="122" t="s">
        <v>3840</v>
      </c>
      <c r="U44" s="115"/>
    </row>
    <row r="45" spans="2:21" s="145" customFormat="1" ht="18" hidden="1">
      <c r="G45" s="152"/>
      <c r="I45" s="153"/>
      <c r="K45" s="128"/>
      <c r="M45" s="114" t="s">
        <v>2</v>
      </c>
      <c r="N45" s="118">
        <v>0.7</v>
      </c>
      <c r="O45" s="118">
        <v>5.8</v>
      </c>
      <c r="P45" s="119">
        <f t="shared" si="0"/>
        <v>15.8</v>
      </c>
      <c r="Q45" s="120" t="s">
        <v>30</v>
      </c>
      <c r="R45" s="121" t="s">
        <v>3772</v>
      </c>
      <c r="S45" s="122">
        <v>15.8</v>
      </c>
      <c r="T45" s="122" t="s">
        <v>3841</v>
      </c>
      <c r="U45" s="115"/>
    </row>
    <row r="46" spans="2:21" s="145" customFormat="1" ht="18" hidden="1">
      <c r="G46" s="152"/>
      <c r="I46" s="153"/>
      <c r="K46" s="128"/>
      <c r="M46" s="114" t="s">
        <v>352</v>
      </c>
      <c r="N46" s="118">
        <v>4.2</v>
      </c>
      <c r="O46" s="118">
        <v>17.8</v>
      </c>
      <c r="P46" s="119">
        <f t="shared" si="0"/>
        <v>20.5</v>
      </c>
      <c r="Q46" s="120" t="s">
        <v>147</v>
      </c>
      <c r="R46" s="121" t="s">
        <v>3773</v>
      </c>
      <c r="S46" s="122">
        <v>20.5</v>
      </c>
      <c r="T46" s="122" t="s">
        <v>3843</v>
      </c>
      <c r="U46" s="115"/>
    </row>
    <row r="47" spans="2:21" s="145" customFormat="1" ht="18" hidden="1">
      <c r="G47" s="152"/>
      <c r="I47" s="153"/>
      <c r="K47" s="128"/>
      <c r="M47" s="114" t="s">
        <v>353</v>
      </c>
      <c r="N47" s="118">
        <v>5</v>
      </c>
      <c r="O47" s="118">
        <v>21.5</v>
      </c>
      <c r="P47" s="119">
        <f t="shared" si="0"/>
        <v>73</v>
      </c>
      <c r="Q47" s="120" t="s">
        <v>147</v>
      </c>
      <c r="R47" s="121" t="s">
        <v>3774</v>
      </c>
      <c r="S47" s="122">
        <v>73</v>
      </c>
      <c r="T47" s="122" t="s">
        <v>405</v>
      </c>
      <c r="U47" s="115"/>
    </row>
    <row r="48" spans="2:21" s="145" customFormat="1" ht="18" hidden="1">
      <c r="G48" s="152"/>
      <c r="I48" s="153"/>
      <c r="K48" s="128"/>
      <c r="M48" s="114" t="s">
        <v>354</v>
      </c>
      <c r="N48" s="118">
        <v>0.4</v>
      </c>
      <c r="O48" s="118">
        <v>94</v>
      </c>
      <c r="P48" s="119">
        <f t="shared" si="0"/>
        <v>29.9</v>
      </c>
      <c r="Q48" s="114"/>
      <c r="R48" s="121" t="s">
        <v>3775</v>
      </c>
      <c r="S48" s="122">
        <v>29.9</v>
      </c>
      <c r="T48" s="122" t="s">
        <v>3844</v>
      </c>
      <c r="U48" s="115"/>
    </row>
    <row r="49" spans="6:21" s="145" customFormat="1" ht="18" hidden="1">
      <c r="G49" s="152"/>
      <c r="I49" s="153"/>
      <c r="K49" s="128"/>
      <c r="M49" s="114" t="s">
        <v>355</v>
      </c>
      <c r="N49" s="118">
        <v>2.9</v>
      </c>
      <c r="O49" s="118">
        <v>2.7</v>
      </c>
      <c r="P49" s="119">
        <f t="shared" si="0"/>
        <v>37.5</v>
      </c>
      <c r="Q49" s="122" t="s">
        <v>166</v>
      </c>
      <c r="R49" s="121" t="s">
        <v>4544</v>
      </c>
      <c r="S49" s="122">
        <v>37.5</v>
      </c>
      <c r="T49" s="122" t="s">
        <v>3845</v>
      </c>
      <c r="U49" s="115"/>
    </row>
    <row r="50" spans="6:21" s="145" customFormat="1" ht="18" hidden="1">
      <c r="G50" s="152"/>
      <c r="I50" s="153"/>
      <c r="K50" s="128"/>
      <c r="M50" s="114" t="s">
        <v>136</v>
      </c>
      <c r="N50" s="118">
        <v>1.2</v>
      </c>
      <c r="O50" s="118">
        <v>1.2</v>
      </c>
      <c r="P50" s="119">
        <f t="shared" si="0"/>
        <v>21.3</v>
      </c>
      <c r="Q50" s="120" t="s">
        <v>30</v>
      </c>
      <c r="R50" s="121" t="s">
        <v>3776</v>
      </c>
      <c r="S50" s="122">
        <v>21.3</v>
      </c>
      <c r="T50" s="122" t="s">
        <v>3846</v>
      </c>
      <c r="U50" s="115"/>
    </row>
    <row r="51" spans="6:21" s="145" customFormat="1" hidden="1">
      <c r="F51" s="164"/>
      <c r="G51" s="152"/>
      <c r="H51" s="164"/>
      <c r="K51" s="128"/>
      <c r="M51" s="114" t="s">
        <v>137</v>
      </c>
      <c r="N51" s="118">
        <v>2.8</v>
      </c>
      <c r="O51" s="118">
        <v>2.7</v>
      </c>
      <c r="P51" s="119">
        <f t="shared" si="0"/>
        <v>16.600000000000001</v>
      </c>
      <c r="Q51" s="122" t="s">
        <v>166</v>
      </c>
      <c r="R51" s="121" t="s">
        <v>4544</v>
      </c>
      <c r="S51" s="122">
        <v>16.600000000000001</v>
      </c>
      <c r="T51" s="122" t="s">
        <v>3847</v>
      </c>
    </row>
    <row r="52" spans="6:21" s="145" customFormat="1" hidden="1">
      <c r="F52" s="164"/>
      <c r="G52" s="152"/>
      <c r="H52" s="164"/>
      <c r="K52" s="128"/>
      <c r="M52" s="114" t="s">
        <v>357</v>
      </c>
      <c r="N52" s="118">
        <v>1.6</v>
      </c>
      <c r="O52" s="118">
        <v>10.6</v>
      </c>
      <c r="P52" s="119">
        <f t="shared" si="0"/>
        <v>44.4</v>
      </c>
      <c r="Q52" s="120" t="s">
        <v>30</v>
      </c>
      <c r="R52" s="121" t="s">
        <v>3777</v>
      </c>
      <c r="S52" s="122">
        <v>44.4</v>
      </c>
      <c r="T52" s="122" t="s">
        <v>3673</v>
      </c>
    </row>
    <row r="53" spans="6:21" s="145" customFormat="1" hidden="1">
      <c r="G53" s="152"/>
      <c r="K53" s="128"/>
      <c r="M53" s="114" t="s">
        <v>229</v>
      </c>
      <c r="N53" s="118">
        <v>4</v>
      </c>
      <c r="O53" s="120" t="s">
        <v>147</v>
      </c>
      <c r="P53" s="119">
        <f t="shared" si="0"/>
        <v>44.6</v>
      </c>
      <c r="Q53" s="120" t="s">
        <v>147</v>
      </c>
      <c r="R53" s="120" t="s">
        <v>147</v>
      </c>
      <c r="S53" s="122">
        <v>44.6</v>
      </c>
      <c r="T53" s="122" t="s">
        <v>3674</v>
      </c>
    </row>
    <row r="54" spans="6:21" s="145" customFormat="1" hidden="1">
      <c r="G54" s="152"/>
      <c r="K54" s="128"/>
      <c r="M54" s="114" t="s">
        <v>230</v>
      </c>
      <c r="N54" s="118">
        <v>3.4</v>
      </c>
      <c r="O54" s="118">
        <v>1.4</v>
      </c>
      <c r="P54" s="119">
        <f t="shared" si="0"/>
        <v>18.3</v>
      </c>
      <c r="Q54" s="122" t="s">
        <v>166</v>
      </c>
      <c r="R54" s="121" t="s">
        <v>3778</v>
      </c>
      <c r="S54" s="122">
        <v>18.3</v>
      </c>
      <c r="T54" s="122" t="s">
        <v>3675</v>
      </c>
    </row>
    <row r="55" spans="6:21" s="145" customFormat="1" hidden="1">
      <c r="G55" s="152"/>
      <c r="K55" s="128"/>
      <c r="M55" s="114" t="s">
        <v>231</v>
      </c>
      <c r="N55" s="118">
        <v>2.9</v>
      </c>
      <c r="O55" s="118">
        <v>2</v>
      </c>
      <c r="P55" s="119">
        <f t="shared" si="0"/>
        <v>61.14</v>
      </c>
      <c r="Q55" s="122" t="s">
        <v>166</v>
      </c>
      <c r="R55" s="121" t="s">
        <v>3772</v>
      </c>
      <c r="S55" s="122">
        <v>61.14</v>
      </c>
      <c r="T55" s="122" t="s">
        <v>3676</v>
      </c>
    </row>
    <row r="56" spans="6:21" s="145" customFormat="1" hidden="1">
      <c r="G56" s="152"/>
      <c r="K56" s="128"/>
      <c r="M56" s="114" t="s">
        <v>97</v>
      </c>
      <c r="N56" s="118">
        <v>1.2</v>
      </c>
      <c r="O56" s="118">
        <v>2.8</v>
      </c>
      <c r="P56" s="119">
        <f t="shared" si="0"/>
        <v>45.55</v>
      </c>
      <c r="Q56" s="122" t="s">
        <v>98</v>
      </c>
      <c r="R56" s="121" t="s">
        <v>3779</v>
      </c>
      <c r="S56" s="122">
        <v>45.55</v>
      </c>
      <c r="T56" s="122" t="s">
        <v>3852</v>
      </c>
    </row>
    <row r="57" spans="6:21" s="145" customFormat="1" hidden="1">
      <c r="G57" s="152"/>
      <c r="K57" s="128"/>
      <c r="M57" s="114" t="s">
        <v>479</v>
      </c>
      <c r="N57" s="118">
        <v>1.2</v>
      </c>
      <c r="O57" s="118">
        <v>2.8</v>
      </c>
      <c r="P57" s="119">
        <f t="shared" si="0"/>
        <v>42.97</v>
      </c>
      <c r="Q57" s="122" t="s">
        <v>358</v>
      </c>
      <c r="R57" s="121" t="s">
        <v>3779</v>
      </c>
      <c r="S57" s="122">
        <v>42.97</v>
      </c>
      <c r="T57" s="122" t="s">
        <v>3853</v>
      </c>
    </row>
    <row r="58" spans="6:21" s="145" customFormat="1" hidden="1">
      <c r="G58" s="152"/>
      <c r="K58" s="128"/>
      <c r="M58" s="114" t="s">
        <v>359</v>
      </c>
      <c r="N58" s="118">
        <v>1.2</v>
      </c>
      <c r="O58" s="118">
        <v>2.8</v>
      </c>
      <c r="P58" s="119">
        <f t="shared" si="0"/>
        <v>60.8</v>
      </c>
      <c r="Q58" s="122" t="s">
        <v>360</v>
      </c>
      <c r="R58" s="121" t="s">
        <v>3779</v>
      </c>
      <c r="S58" s="122">
        <v>60.8</v>
      </c>
      <c r="T58" s="122" t="s">
        <v>283</v>
      </c>
    </row>
    <row r="59" spans="6:21" s="145" customFormat="1" hidden="1">
      <c r="G59" s="152"/>
      <c r="K59" s="128"/>
      <c r="M59" s="114" t="s">
        <v>232</v>
      </c>
      <c r="N59" s="118">
        <v>0.9</v>
      </c>
      <c r="O59" s="118">
        <v>2.2000000000000002</v>
      </c>
      <c r="P59" s="119">
        <f t="shared" si="0"/>
        <v>42.5</v>
      </c>
      <c r="Q59" s="122" t="s">
        <v>166</v>
      </c>
      <c r="R59" s="121" t="s">
        <v>3780</v>
      </c>
      <c r="S59" s="122">
        <v>42.5</v>
      </c>
      <c r="T59" s="122" t="s">
        <v>3854</v>
      </c>
    </row>
    <row r="60" spans="6:21" s="145" customFormat="1" hidden="1">
      <c r="G60" s="152"/>
      <c r="K60" s="128"/>
      <c r="M60" s="114" t="s">
        <v>233</v>
      </c>
      <c r="N60" s="118">
        <v>2</v>
      </c>
      <c r="O60" s="118">
        <v>3.9</v>
      </c>
      <c r="P60" s="119">
        <f t="shared" si="0"/>
        <v>19.899999999999999</v>
      </c>
      <c r="Q60" s="122" t="s">
        <v>234</v>
      </c>
      <c r="R60" s="121" t="s">
        <v>3781</v>
      </c>
      <c r="S60" s="122">
        <v>19.899999999999999</v>
      </c>
      <c r="T60" s="122" t="s">
        <v>3855</v>
      </c>
    </row>
    <row r="61" spans="6:21" s="145" customFormat="1" hidden="1">
      <c r="G61" s="152"/>
      <c r="K61" s="128"/>
      <c r="M61" s="114" t="s">
        <v>363</v>
      </c>
      <c r="N61" s="118">
        <v>1.9</v>
      </c>
      <c r="O61" s="118">
        <v>15.9</v>
      </c>
      <c r="P61" s="119">
        <f t="shared" si="0"/>
        <v>54.75</v>
      </c>
      <c r="Q61" s="122" t="s">
        <v>364</v>
      </c>
      <c r="R61" s="121" t="s">
        <v>3782</v>
      </c>
      <c r="S61" s="122">
        <v>54.75</v>
      </c>
      <c r="T61" s="122" t="s">
        <v>3856</v>
      </c>
    </row>
    <row r="62" spans="6:21" s="145" customFormat="1" hidden="1">
      <c r="G62" s="152"/>
      <c r="K62" s="128"/>
      <c r="M62" s="114" t="s">
        <v>365</v>
      </c>
      <c r="N62" s="118">
        <v>5</v>
      </c>
      <c r="O62" s="118">
        <v>3.6</v>
      </c>
      <c r="P62" s="119">
        <f t="shared" si="0"/>
        <v>10.67</v>
      </c>
      <c r="Q62" s="122" t="s">
        <v>366</v>
      </c>
      <c r="R62" s="121" t="s">
        <v>3783</v>
      </c>
      <c r="S62" s="122">
        <v>10.67</v>
      </c>
      <c r="T62" s="122" t="s">
        <v>3857</v>
      </c>
    </row>
    <row r="63" spans="6:21" s="145" customFormat="1" hidden="1">
      <c r="G63" s="152"/>
      <c r="K63" s="128"/>
      <c r="M63" s="114" t="s">
        <v>367</v>
      </c>
      <c r="N63" s="118">
        <v>1.9</v>
      </c>
      <c r="O63" s="118">
        <v>1.9</v>
      </c>
      <c r="P63" s="119">
        <f t="shared" si="0"/>
        <v>49.23</v>
      </c>
      <c r="Q63" s="122" t="s">
        <v>358</v>
      </c>
      <c r="R63" s="121" t="s">
        <v>3784</v>
      </c>
      <c r="S63" s="122">
        <v>49.23</v>
      </c>
      <c r="T63" s="122" t="s">
        <v>1502</v>
      </c>
    </row>
    <row r="64" spans="6:21" s="145" customFormat="1" hidden="1">
      <c r="G64" s="152"/>
      <c r="K64" s="128"/>
      <c r="M64" s="114" t="s">
        <v>368</v>
      </c>
      <c r="N64" s="118">
        <v>1.3</v>
      </c>
      <c r="O64" s="118">
        <v>1.3</v>
      </c>
      <c r="P64" s="119">
        <f t="shared" si="0"/>
        <v>43.4</v>
      </c>
      <c r="Q64" s="122" t="s">
        <v>369</v>
      </c>
      <c r="R64" s="121" t="s">
        <v>3785</v>
      </c>
      <c r="S64" s="122">
        <v>43.4</v>
      </c>
      <c r="T64" s="122" t="s">
        <v>3859</v>
      </c>
    </row>
    <row r="65" spans="7:20" s="145" customFormat="1" hidden="1">
      <c r="G65" s="152"/>
      <c r="K65" s="128"/>
      <c r="M65" s="114" t="s">
        <v>370</v>
      </c>
      <c r="N65" s="118">
        <v>2.1</v>
      </c>
      <c r="O65" s="118">
        <v>1.9</v>
      </c>
      <c r="P65" s="119">
        <f t="shared" si="0"/>
        <v>40.07</v>
      </c>
      <c r="Q65" s="122" t="s">
        <v>371</v>
      </c>
      <c r="R65" s="121" t="s">
        <v>4417</v>
      </c>
      <c r="S65" s="122">
        <v>40.07</v>
      </c>
      <c r="T65" s="122" t="s">
        <v>3860</v>
      </c>
    </row>
    <row r="66" spans="7:20" s="145" customFormat="1" hidden="1">
      <c r="G66" s="152"/>
      <c r="K66" s="128"/>
      <c r="M66" s="114" t="s">
        <v>372</v>
      </c>
      <c r="N66" s="118">
        <v>1.5</v>
      </c>
      <c r="O66" s="118">
        <v>1.3</v>
      </c>
      <c r="P66" s="119">
        <f t="shared" si="0"/>
        <v>19.5</v>
      </c>
      <c r="Q66" s="122" t="s">
        <v>217</v>
      </c>
      <c r="R66" s="121" t="s">
        <v>3785</v>
      </c>
      <c r="S66" s="122">
        <v>19.5</v>
      </c>
      <c r="T66" s="122" t="s">
        <v>4082</v>
      </c>
    </row>
    <row r="67" spans="7:20" s="145" customFormat="1" hidden="1">
      <c r="G67" s="152"/>
      <c r="K67" s="128"/>
      <c r="M67" s="114" t="s">
        <v>238</v>
      </c>
      <c r="N67" s="118">
        <v>1.6</v>
      </c>
      <c r="O67" s="118">
        <v>1.9</v>
      </c>
      <c r="P67" s="119">
        <f t="shared" si="0"/>
        <v>35</v>
      </c>
      <c r="Q67" s="122" t="s">
        <v>221</v>
      </c>
      <c r="R67" s="121" t="s">
        <v>4546</v>
      </c>
      <c r="S67" s="122">
        <v>35</v>
      </c>
      <c r="T67" s="122" t="s">
        <v>2104</v>
      </c>
    </row>
    <row r="68" spans="7:20" s="145" customFormat="1" hidden="1">
      <c r="G68" s="152"/>
      <c r="K68" s="128"/>
      <c r="M68" s="114" t="s">
        <v>239</v>
      </c>
      <c r="N68" s="118">
        <v>1.1000000000000001</v>
      </c>
      <c r="O68" s="118">
        <v>1.3</v>
      </c>
      <c r="P68" s="119">
        <f t="shared" si="0"/>
        <v>38.19</v>
      </c>
      <c r="Q68" s="122" t="s">
        <v>240</v>
      </c>
      <c r="R68" s="121" t="s">
        <v>4418</v>
      </c>
      <c r="S68" s="122">
        <v>38.19</v>
      </c>
      <c r="T68" s="122" t="s">
        <v>1804</v>
      </c>
    </row>
    <row r="69" spans="7:20" s="145" customFormat="1" hidden="1">
      <c r="G69" s="152"/>
      <c r="K69" s="128"/>
      <c r="M69" s="114" t="s">
        <v>118</v>
      </c>
      <c r="N69" s="118">
        <v>15.9</v>
      </c>
      <c r="O69" s="118">
        <v>0</v>
      </c>
      <c r="P69" s="119">
        <f t="shared" si="0"/>
        <v>38.92</v>
      </c>
      <c r="Q69" s="120" t="s">
        <v>147</v>
      </c>
      <c r="R69" s="121" t="s">
        <v>4419</v>
      </c>
      <c r="S69" s="122">
        <v>38.92</v>
      </c>
      <c r="T69" s="122" t="s">
        <v>4083</v>
      </c>
    </row>
    <row r="70" spans="7:20" s="145" customFormat="1" hidden="1">
      <c r="G70" s="152"/>
      <c r="K70" s="128"/>
      <c r="M70" s="114" t="s">
        <v>119</v>
      </c>
      <c r="N70" s="118">
        <v>1.1000000000000001</v>
      </c>
      <c r="O70" s="118">
        <v>3.1</v>
      </c>
      <c r="P70" s="119">
        <f t="shared" si="0"/>
        <v>22</v>
      </c>
      <c r="Q70" s="120" t="s">
        <v>30</v>
      </c>
      <c r="R70" s="121" t="s">
        <v>4420</v>
      </c>
      <c r="S70" s="122">
        <v>22</v>
      </c>
      <c r="T70" s="122" t="s">
        <v>4084</v>
      </c>
    </row>
    <row r="71" spans="7:20" s="145" customFormat="1" hidden="1">
      <c r="G71" s="152"/>
      <c r="K71" s="128"/>
      <c r="M71" s="114" t="s">
        <v>120</v>
      </c>
      <c r="N71" s="118">
        <v>18.100000000000001</v>
      </c>
      <c r="O71" s="118">
        <v>0</v>
      </c>
      <c r="P71" s="119">
        <f t="shared" si="0"/>
        <v>22.36</v>
      </c>
      <c r="Q71" s="120" t="s">
        <v>147</v>
      </c>
      <c r="R71" s="121" t="s">
        <v>4421</v>
      </c>
      <c r="S71" s="122">
        <v>22.36</v>
      </c>
      <c r="T71" s="122" t="s">
        <v>4085</v>
      </c>
    </row>
    <row r="72" spans="7:20" s="145" customFormat="1" hidden="1">
      <c r="G72" s="152"/>
      <c r="K72" s="128"/>
      <c r="M72" s="114" t="s">
        <v>121</v>
      </c>
      <c r="N72" s="118">
        <v>28.9</v>
      </c>
      <c r="O72" s="118">
        <v>1.1000000000000001</v>
      </c>
      <c r="P72" s="119">
        <f t="shared" si="0"/>
        <v>22.07</v>
      </c>
      <c r="Q72" s="122" t="s">
        <v>15</v>
      </c>
      <c r="R72" s="121" t="s">
        <v>4564</v>
      </c>
      <c r="S72" s="122">
        <v>22.07</v>
      </c>
      <c r="T72" s="122" t="s">
        <v>4086</v>
      </c>
    </row>
    <row r="73" spans="7:20" s="145" customFormat="1" hidden="1">
      <c r="G73" s="152"/>
      <c r="K73" s="128"/>
      <c r="M73" s="114" t="s">
        <v>71</v>
      </c>
      <c r="N73" s="118">
        <v>26.4</v>
      </c>
      <c r="O73" s="120" t="s">
        <v>30</v>
      </c>
      <c r="P73" s="119">
        <f t="shared" si="0"/>
        <v>37.1</v>
      </c>
      <c r="Q73" s="122" t="s">
        <v>72</v>
      </c>
      <c r="R73" s="121" t="s">
        <v>4422</v>
      </c>
      <c r="S73" s="122">
        <v>37.1</v>
      </c>
      <c r="T73" s="122" t="s">
        <v>2108</v>
      </c>
    </row>
    <row r="74" spans="7:20" s="145" customFormat="1" hidden="1">
      <c r="G74" s="152"/>
      <c r="K74" s="128"/>
      <c r="M74" s="114" t="s">
        <v>73</v>
      </c>
      <c r="N74" s="118">
        <v>28.4</v>
      </c>
      <c r="O74" s="118">
        <v>0</v>
      </c>
      <c r="P74" s="119">
        <f t="shared" ref="P74:P137" si="3">SUM(S74:T74)</f>
        <v>34</v>
      </c>
      <c r="Q74" s="122" t="s">
        <v>74</v>
      </c>
      <c r="R74" s="121" t="s">
        <v>4423</v>
      </c>
      <c r="S74" s="122">
        <v>34</v>
      </c>
      <c r="T74" s="122" t="s">
        <v>4087</v>
      </c>
    </row>
    <row r="75" spans="7:20" s="145" customFormat="1" hidden="1">
      <c r="G75" s="152"/>
      <c r="K75" s="128"/>
      <c r="M75" s="114" t="s">
        <v>18</v>
      </c>
      <c r="N75" s="118">
        <v>24.2</v>
      </c>
      <c r="O75" s="118">
        <v>0</v>
      </c>
      <c r="P75" s="119">
        <f t="shared" si="3"/>
        <v>29.3</v>
      </c>
      <c r="Q75" s="122" t="s">
        <v>19</v>
      </c>
      <c r="R75" s="121" t="s">
        <v>4424</v>
      </c>
      <c r="S75" s="122">
        <v>29.3</v>
      </c>
      <c r="T75" s="122" t="s">
        <v>4088</v>
      </c>
    </row>
    <row r="76" spans="7:20" s="145" customFormat="1" hidden="1">
      <c r="G76" s="152"/>
      <c r="K76" s="128"/>
      <c r="M76" s="114" t="s">
        <v>128</v>
      </c>
      <c r="N76" s="118">
        <v>25.7</v>
      </c>
      <c r="O76" s="118">
        <v>0</v>
      </c>
      <c r="P76" s="119">
        <f t="shared" si="3"/>
        <v>27.6</v>
      </c>
      <c r="Q76" s="122" t="s">
        <v>129</v>
      </c>
      <c r="R76" s="121" t="s">
        <v>4397</v>
      </c>
      <c r="S76" s="122">
        <v>27.6</v>
      </c>
      <c r="T76" s="122" t="s">
        <v>3174</v>
      </c>
    </row>
    <row r="77" spans="7:20" s="145" customFormat="1" hidden="1">
      <c r="G77" s="152"/>
      <c r="K77" s="128"/>
      <c r="M77" s="114" t="s">
        <v>130</v>
      </c>
      <c r="N77" s="118">
        <v>18.8</v>
      </c>
      <c r="O77" s="118">
        <v>0</v>
      </c>
      <c r="P77" s="119">
        <f t="shared" si="3"/>
        <v>33.380000000000003</v>
      </c>
      <c r="Q77" s="122" t="s">
        <v>217</v>
      </c>
      <c r="R77" s="121" t="s">
        <v>4398</v>
      </c>
      <c r="S77" s="122">
        <v>33.380000000000003</v>
      </c>
      <c r="T77" s="122" t="s">
        <v>3196</v>
      </c>
    </row>
    <row r="78" spans="7:20" s="145" customFormat="1" hidden="1">
      <c r="G78" s="152"/>
      <c r="K78" s="128"/>
      <c r="M78" s="114" t="s">
        <v>24</v>
      </c>
      <c r="N78" s="118">
        <v>23.2</v>
      </c>
      <c r="O78" s="118">
        <v>0</v>
      </c>
      <c r="P78" s="119">
        <f t="shared" si="3"/>
        <v>36.1</v>
      </c>
      <c r="Q78" s="122" t="s">
        <v>25</v>
      </c>
      <c r="R78" s="121" t="s">
        <v>4399</v>
      </c>
      <c r="S78" s="122">
        <v>36.1</v>
      </c>
      <c r="T78" s="122" t="s">
        <v>196</v>
      </c>
    </row>
    <row r="79" spans="7:20" s="145" customFormat="1" hidden="1">
      <c r="G79" s="152"/>
      <c r="K79" s="128"/>
      <c r="M79" s="114" t="s">
        <v>26</v>
      </c>
      <c r="N79" s="118">
        <v>36</v>
      </c>
      <c r="O79" s="118">
        <v>0</v>
      </c>
      <c r="P79" s="119">
        <f t="shared" si="3"/>
        <v>31.37</v>
      </c>
      <c r="Q79" s="122" t="s">
        <v>27</v>
      </c>
      <c r="R79" s="121" t="s">
        <v>4400</v>
      </c>
      <c r="S79" s="122">
        <v>31.37</v>
      </c>
      <c r="T79" s="122" t="s">
        <v>4089</v>
      </c>
    </row>
    <row r="80" spans="7:20" s="145" customFormat="1" hidden="1">
      <c r="G80" s="152"/>
      <c r="K80" s="128"/>
      <c r="M80" s="114" t="s">
        <v>28</v>
      </c>
      <c r="N80" s="118">
        <v>24.2</v>
      </c>
      <c r="O80" s="118">
        <v>0</v>
      </c>
      <c r="P80" s="119">
        <f t="shared" si="3"/>
        <v>17.7</v>
      </c>
      <c r="Q80" s="122" t="s">
        <v>258</v>
      </c>
      <c r="R80" s="121" t="s">
        <v>4401</v>
      </c>
      <c r="S80" s="122">
        <v>17.7</v>
      </c>
      <c r="T80" s="122" t="s">
        <v>4090</v>
      </c>
    </row>
    <row r="81" spans="7:20" s="145" customFormat="1" hidden="1">
      <c r="G81" s="152"/>
      <c r="K81" s="128"/>
      <c r="M81" s="114" t="s">
        <v>31</v>
      </c>
      <c r="N81" s="118">
        <v>16.5</v>
      </c>
      <c r="O81" s="118">
        <v>0</v>
      </c>
      <c r="P81" s="119">
        <f t="shared" si="3"/>
        <v>29.95</v>
      </c>
      <c r="Q81" s="122" t="s">
        <v>32</v>
      </c>
      <c r="R81" s="121" t="s">
        <v>4402</v>
      </c>
      <c r="S81" s="122">
        <v>29.95</v>
      </c>
      <c r="T81" s="122" t="s">
        <v>2014</v>
      </c>
    </row>
    <row r="82" spans="7:20" s="145" customFormat="1" hidden="1">
      <c r="G82" s="152"/>
      <c r="K82" s="128"/>
      <c r="M82" s="114" t="s">
        <v>33</v>
      </c>
      <c r="N82" s="118">
        <v>24.1</v>
      </c>
      <c r="O82" s="118">
        <v>0</v>
      </c>
      <c r="P82" s="119">
        <f t="shared" si="3"/>
        <v>24.2</v>
      </c>
      <c r="Q82" s="122" t="s">
        <v>34</v>
      </c>
      <c r="R82" s="121" t="s">
        <v>4403</v>
      </c>
      <c r="S82" s="122">
        <v>24.2</v>
      </c>
      <c r="T82" s="122" t="s">
        <v>4091</v>
      </c>
    </row>
    <row r="83" spans="7:20" s="145" customFormat="1" hidden="1">
      <c r="G83" s="152"/>
      <c r="K83" s="128"/>
      <c r="M83" s="114" t="s">
        <v>131</v>
      </c>
      <c r="N83" s="118">
        <v>23.4</v>
      </c>
      <c r="O83" s="118">
        <v>0</v>
      </c>
      <c r="P83" s="119">
        <f t="shared" si="3"/>
        <v>32.9</v>
      </c>
      <c r="Q83" s="122" t="s">
        <v>19</v>
      </c>
      <c r="R83" s="121" t="s">
        <v>4404</v>
      </c>
      <c r="S83" s="122">
        <v>32.9</v>
      </c>
      <c r="T83" s="122" t="s">
        <v>347</v>
      </c>
    </row>
    <row r="84" spans="7:20" s="145" customFormat="1" hidden="1">
      <c r="G84" s="152"/>
      <c r="K84" s="128"/>
      <c r="M84" s="114" t="s">
        <v>132</v>
      </c>
      <c r="N84" s="118">
        <v>23.8</v>
      </c>
      <c r="O84" s="118">
        <v>1.6</v>
      </c>
      <c r="P84" s="119">
        <f t="shared" si="3"/>
        <v>38.04</v>
      </c>
      <c r="Q84" s="122" t="s">
        <v>270</v>
      </c>
      <c r="R84" s="121" t="s">
        <v>4405</v>
      </c>
      <c r="S84" s="122">
        <v>38.04</v>
      </c>
      <c r="T84" s="122" t="s">
        <v>4092</v>
      </c>
    </row>
    <row r="85" spans="7:20" s="145" customFormat="1" hidden="1">
      <c r="G85" s="152"/>
      <c r="K85" s="128"/>
      <c r="M85" s="114" t="s">
        <v>271</v>
      </c>
      <c r="N85" s="118">
        <v>23.4</v>
      </c>
      <c r="O85" s="118">
        <v>0</v>
      </c>
      <c r="P85" s="119">
        <f t="shared" si="3"/>
        <v>11</v>
      </c>
      <c r="Q85" s="122" t="s">
        <v>272</v>
      </c>
      <c r="R85" s="121" t="s">
        <v>4478</v>
      </c>
      <c r="S85" s="122">
        <v>11</v>
      </c>
      <c r="T85" s="122" t="s">
        <v>4093</v>
      </c>
    </row>
    <row r="86" spans="7:20" s="145" customFormat="1" hidden="1">
      <c r="G86" s="152"/>
      <c r="K86" s="128"/>
      <c r="M86" s="114" t="s">
        <v>273</v>
      </c>
      <c r="N86" s="118">
        <v>24.8</v>
      </c>
      <c r="O86" s="118">
        <v>0</v>
      </c>
      <c r="P86" s="119">
        <f t="shared" si="3"/>
        <v>29.54</v>
      </c>
      <c r="Q86" s="122" t="s">
        <v>274</v>
      </c>
      <c r="R86" s="121" t="s">
        <v>4401</v>
      </c>
      <c r="S86" s="122">
        <v>29.54</v>
      </c>
      <c r="T86" s="122" t="s">
        <v>3859</v>
      </c>
    </row>
    <row r="87" spans="7:20" s="145" customFormat="1" hidden="1">
      <c r="G87" s="152"/>
      <c r="K87" s="128"/>
      <c r="M87" s="114" t="s">
        <v>159</v>
      </c>
      <c r="N87" s="118">
        <v>15.2</v>
      </c>
      <c r="O87" s="118">
        <v>0</v>
      </c>
      <c r="P87" s="119">
        <f t="shared" si="3"/>
        <v>27.25</v>
      </c>
      <c r="Q87" s="122" t="s">
        <v>160</v>
      </c>
      <c r="R87" s="121" t="s">
        <v>4479</v>
      </c>
      <c r="S87" s="122">
        <v>27.25</v>
      </c>
      <c r="T87" s="122" t="s">
        <v>4094</v>
      </c>
    </row>
    <row r="88" spans="7:20" s="145" customFormat="1" hidden="1">
      <c r="G88" s="152"/>
      <c r="K88" s="128"/>
      <c r="M88" s="114" t="s">
        <v>161</v>
      </c>
      <c r="N88" s="118">
        <v>23.8</v>
      </c>
      <c r="O88" s="118">
        <v>0</v>
      </c>
      <c r="P88" s="119">
        <f t="shared" si="3"/>
        <v>10.67</v>
      </c>
      <c r="Q88" s="122" t="s">
        <v>162</v>
      </c>
      <c r="R88" s="121" t="s">
        <v>4369</v>
      </c>
      <c r="S88" s="122">
        <v>10.67</v>
      </c>
      <c r="T88" s="122" t="s">
        <v>3862</v>
      </c>
    </row>
    <row r="89" spans="7:20" s="145" customFormat="1" hidden="1">
      <c r="G89" s="152"/>
      <c r="K89" s="128"/>
      <c r="M89" s="114" t="s">
        <v>163</v>
      </c>
      <c r="N89" s="118">
        <v>23.8</v>
      </c>
      <c r="O89" s="118">
        <v>0</v>
      </c>
      <c r="P89" s="119">
        <f t="shared" si="3"/>
        <v>29.4</v>
      </c>
      <c r="Q89" s="122" t="s">
        <v>272</v>
      </c>
      <c r="R89" s="121" t="s">
        <v>4370</v>
      </c>
      <c r="S89" s="122">
        <v>29.4</v>
      </c>
      <c r="T89" s="122" t="s">
        <v>162</v>
      </c>
    </row>
    <row r="90" spans="7:20" s="145" customFormat="1" hidden="1">
      <c r="G90" s="152"/>
      <c r="K90" s="128"/>
      <c r="M90" s="114" t="s">
        <v>164</v>
      </c>
      <c r="N90" s="118">
        <v>15.8</v>
      </c>
      <c r="O90" s="118">
        <v>0</v>
      </c>
      <c r="P90" s="119">
        <f t="shared" si="3"/>
        <v>22.8</v>
      </c>
      <c r="Q90" s="122" t="s">
        <v>405</v>
      </c>
      <c r="R90" s="121" t="s">
        <v>4371</v>
      </c>
      <c r="S90" s="122">
        <v>22.8</v>
      </c>
      <c r="T90" s="122" t="s">
        <v>3863</v>
      </c>
    </row>
    <row r="91" spans="7:20" s="145" customFormat="1" hidden="1">
      <c r="G91" s="152"/>
      <c r="K91" s="128"/>
      <c r="M91" s="114" t="s">
        <v>406</v>
      </c>
      <c r="N91" s="118">
        <v>9.3000000000000007</v>
      </c>
      <c r="O91" s="118">
        <v>0</v>
      </c>
      <c r="P91" s="119">
        <f t="shared" si="3"/>
        <v>10.58</v>
      </c>
      <c r="Q91" s="122" t="s">
        <v>407</v>
      </c>
      <c r="R91" s="121" t="s">
        <v>4372</v>
      </c>
      <c r="S91" s="122">
        <v>10.58</v>
      </c>
      <c r="T91" s="122" t="s">
        <v>3864</v>
      </c>
    </row>
    <row r="92" spans="7:20" s="145" customFormat="1" hidden="1">
      <c r="G92" s="152"/>
      <c r="K92" s="128"/>
      <c r="M92" s="114" t="s">
        <v>408</v>
      </c>
      <c r="N92" s="118">
        <v>4.8</v>
      </c>
      <c r="O92" s="118">
        <v>0</v>
      </c>
      <c r="P92" s="119">
        <f t="shared" si="3"/>
        <v>19.91</v>
      </c>
      <c r="Q92" s="122" t="s">
        <v>409</v>
      </c>
      <c r="R92" s="121" t="s">
        <v>4373</v>
      </c>
      <c r="S92" s="122">
        <v>19.91</v>
      </c>
      <c r="T92" s="122" t="s">
        <v>3865</v>
      </c>
    </row>
    <row r="93" spans="7:20" s="145" customFormat="1" hidden="1">
      <c r="G93" s="152"/>
      <c r="K93" s="128"/>
      <c r="M93" s="114" t="s">
        <v>410</v>
      </c>
      <c r="N93" s="118">
        <v>10</v>
      </c>
      <c r="O93" s="118">
        <v>57.8</v>
      </c>
      <c r="P93" s="119">
        <f t="shared" si="3"/>
        <v>27.8</v>
      </c>
      <c r="Q93" s="120" t="s">
        <v>147</v>
      </c>
      <c r="R93" s="121" t="s">
        <v>4374</v>
      </c>
      <c r="S93" s="122">
        <v>27.8</v>
      </c>
      <c r="T93" s="122" t="s">
        <v>258</v>
      </c>
    </row>
    <row r="94" spans="7:20" s="145" customFormat="1" hidden="1">
      <c r="G94" s="152"/>
      <c r="K94" s="128"/>
      <c r="M94" s="114" t="s">
        <v>411</v>
      </c>
      <c r="N94" s="118">
        <v>5.3</v>
      </c>
      <c r="O94" s="118">
        <v>14</v>
      </c>
      <c r="P94" s="119">
        <f t="shared" si="3"/>
        <v>32.799999999999997</v>
      </c>
      <c r="Q94" s="120" t="s">
        <v>147</v>
      </c>
      <c r="R94" s="121" t="s">
        <v>4561</v>
      </c>
      <c r="S94" s="122">
        <v>32.799999999999997</v>
      </c>
      <c r="T94" s="122" t="s">
        <v>240</v>
      </c>
    </row>
    <row r="95" spans="7:20" s="145" customFormat="1" hidden="1">
      <c r="G95" s="152"/>
      <c r="K95" s="128"/>
      <c r="M95" s="114" t="s">
        <v>286</v>
      </c>
      <c r="N95" s="118">
        <v>5</v>
      </c>
      <c r="O95" s="118">
        <v>15</v>
      </c>
      <c r="P95" s="119">
        <f t="shared" si="3"/>
        <v>22.03</v>
      </c>
      <c r="Q95" s="122" t="s">
        <v>287</v>
      </c>
      <c r="R95" s="121" t="s">
        <v>4555</v>
      </c>
      <c r="S95" s="122">
        <v>22.03</v>
      </c>
      <c r="T95" s="122" t="s">
        <v>3842</v>
      </c>
    </row>
    <row r="96" spans="7:20" s="145" customFormat="1" hidden="1">
      <c r="G96" s="152"/>
      <c r="K96" s="128"/>
      <c r="M96" s="114" t="s">
        <v>413</v>
      </c>
      <c r="N96" s="118">
        <v>5</v>
      </c>
      <c r="O96" s="118">
        <v>13.5</v>
      </c>
      <c r="P96" s="119">
        <f t="shared" si="3"/>
        <v>8.3000000000000007</v>
      </c>
      <c r="Q96" s="120" t="s">
        <v>287</v>
      </c>
      <c r="R96" s="121">
        <v>75</v>
      </c>
      <c r="S96" s="122">
        <v>8.3000000000000007</v>
      </c>
      <c r="T96" s="122" t="s">
        <v>3866</v>
      </c>
    </row>
    <row r="97" spans="7:20" s="145" customFormat="1" hidden="1">
      <c r="G97" s="152"/>
      <c r="K97" s="128"/>
      <c r="M97" s="114" t="s">
        <v>414</v>
      </c>
      <c r="N97" s="118">
        <v>6</v>
      </c>
      <c r="O97" s="118">
        <v>11</v>
      </c>
      <c r="P97" s="119">
        <f t="shared" si="3"/>
        <v>16.55</v>
      </c>
      <c r="Q97" s="120" t="s">
        <v>147</v>
      </c>
      <c r="R97" s="121" t="s">
        <v>4119</v>
      </c>
      <c r="S97" s="122">
        <v>16.55</v>
      </c>
      <c r="T97" s="122" t="s">
        <v>3867</v>
      </c>
    </row>
    <row r="98" spans="7:20" s="145" customFormat="1" hidden="1">
      <c r="G98" s="152"/>
      <c r="K98" s="128"/>
      <c r="M98" s="114" t="s">
        <v>415</v>
      </c>
      <c r="N98" s="118" t="s">
        <v>30</v>
      </c>
      <c r="O98" s="118">
        <v>0</v>
      </c>
      <c r="P98" s="119">
        <f t="shared" si="3"/>
        <v>23.8</v>
      </c>
      <c r="Q98" s="122" t="s">
        <v>416</v>
      </c>
      <c r="R98" s="121" t="s">
        <v>4259</v>
      </c>
      <c r="S98" s="122">
        <v>23.8</v>
      </c>
      <c r="T98" s="122" t="s">
        <v>963</v>
      </c>
    </row>
    <row r="99" spans="7:20" s="145" customFormat="1" hidden="1">
      <c r="G99" s="152"/>
      <c r="K99" s="128"/>
      <c r="M99" s="114" t="s">
        <v>417</v>
      </c>
      <c r="N99" s="118">
        <v>5.2</v>
      </c>
      <c r="O99" s="118">
        <v>37.799999999999997</v>
      </c>
      <c r="P99" s="119">
        <f t="shared" si="3"/>
        <v>22.41</v>
      </c>
      <c r="Q99" s="122" t="s">
        <v>418</v>
      </c>
      <c r="R99" s="121" t="s">
        <v>4260</v>
      </c>
      <c r="S99" s="122">
        <v>22.41</v>
      </c>
      <c r="T99" s="122" t="s">
        <v>3868</v>
      </c>
    </row>
    <row r="100" spans="7:20" s="145" customFormat="1" hidden="1">
      <c r="G100" s="152"/>
      <c r="K100" s="128"/>
      <c r="M100" s="114" t="s">
        <v>295</v>
      </c>
      <c r="N100" s="118">
        <v>4.4000000000000004</v>
      </c>
      <c r="O100" s="118">
        <v>53.9</v>
      </c>
      <c r="P100" s="119">
        <f t="shared" si="3"/>
        <v>23.7</v>
      </c>
      <c r="Q100" s="122" t="s">
        <v>299</v>
      </c>
      <c r="R100" s="121" t="s">
        <v>4261</v>
      </c>
      <c r="S100" s="122">
        <v>23.7</v>
      </c>
      <c r="T100" s="122" t="s">
        <v>961</v>
      </c>
    </row>
    <row r="101" spans="7:20" s="145" customFormat="1" hidden="1">
      <c r="G101" s="152"/>
      <c r="K101" s="128"/>
      <c r="M101" s="114" t="s">
        <v>300</v>
      </c>
      <c r="N101" s="118">
        <v>2.2999999999999998</v>
      </c>
      <c r="O101" s="118">
        <v>23.9</v>
      </c>
      <c r="P101" s="119">
        <f t="shared" si="3"/>
        <v>30.4</v>
      </c>
      <c r="Q101" s="122" t="s">
        <v>301</v>
      </c>
      <c r="R101" s="121" t="s">
        <v>4262</v>
      </c>
      <c r="S101" s="122">
        <v>30.4</v>
      </c>
      <c r="T101" s="122" t="s">
        <v>254</v>
      </c>
    </row>
    <row r="102" spans="7:20" s="145" customFormat="1" hidden="1">
      <c r="G102" s="152"/>
      <c r="K102" s="128"/>
      <c r="M102" s="114" t="s">
        <v>302</v>
      </c>
      <c r="N102" s="118">
        <v>1.2</v>
      </c>
      <c r="O102" s="118">
        <v>20.3</v>
      </c>
      <c r="P102" s="119">
        <f t="shared" si="3"/>
        <v>23.6</v>
      </c>
      <c r="Q102" s="122" t="s">
        <v>51</v>
      </c>
      <c r="R102" s="121" t="s">
        <v>4555</v>
      </c>
      <c r="S102" s="122">
        <v>23.6</v>
      </c>
      <c r="T102" s="122" t="s">
        <v>25</v>
      </c>
    </row>
    <row r="103" spans="7:20" s="145" customFormat="1" hidden="1">
      <c r="G103" s="152"/>
      <c r="K103" s="128"/>
      <c r="M103" s="114" t="s">
        <v>303</v>
      </c>
      <c r="N103" s="118">
        <v>0.8</v>
      </c>
      <c r="O103" s="118">
        <v>12.8</v>
      </c>
      <c r="P103" s="119">
        <f t="shared" si="3"/>
        <v>22.22</v>
      </c>
      <c r="Q103" s="122" t="s">
        <v>304</v>
      </c>
      <c r="R103" s="121" t="s">
        <v>4557</v>
      </c>
      <c r="S103" s="122">
        <v>22.22</v>
      </c>
      <c r="T103" s="122" t="s">
        <v>970</v>
      </c>
    </row>
    <row r="104" spans="7:20" s="145" customFormat="1" hidden="1">
      <c r="G104" s="152"/>
      <c r="K104" s="128"/>
      <c r="M104" s="114" t="s">
        <v>423</v>
      </c>
      <c r="N104" s="118">
        <v>9.3000000000000007</v>
      </c>
      <c r="O104" s="118">
        <v>56.8</v>
      </c>
      <c r="P104" s="119">
        <f t="shared" si="3"/>
        <v>22.66</v>
      </c>
      <c r="Q104" s="122" t="s">
        <v>424</v>
      </c>
      <c r="R104" s="121" t="s">
        <v>4263</v>
      </c>
      <c r="S104" s="122">
        <v>22.66</v>
      </c>
      <c r="T104" s="122" t="s">
        <v>3869</v>
      </c>
    </row>
    <row r="105" spans="7:20" s="145" customFormat="1" hidden="1">
      <c r="G105" s="152"/>
      <c r="K105" s="128"/>
      <c r="M105" s="114" t="s">
        <v>425</v>
      </c>
      <c r="N105" s="118">
        <v>8.5</v>
      </c>
      <c r="O105" s="118">
        <v>65.5</v>
      </c>
      <c r="P105" s="119">
        <f t="shared" si="3"/>
        <v>21.5</v>
      </c>
      <c r="Q105" s="122" t="s">
        <v>426</v>
      </c>
      <c r="R105" s="121" t="s">
        <v>4264</v>
      </c>
      <c r="S105" s="122">
        <v>21.5</v>
      </c>
      <c r="T105" s="122" t="s">
        <v>196</v>
      </c>
    </row>
    <row r="106" spans="7:20" s="145" customFormat="1" hidden="1">
      <c r="G106" s="152"/>
      <c r="K106" s="128"/>
      <c r="M106" s="114" t="s">
        <v>427</v>
      </c>
      <c r="N106" s="118">
        <v>1</v>
      </c>
      <c r="O106" s="118">
        <v>36.1</v>
      </c>
      <c r="P106" s="119">
        <f t="shared" si="3"/>
        <v>25.7</v>
      </c>
      <c r="Q106" s="122" t="s">
        <v>418</v>
      </c>
      <c r="R106" s="121" t="s">
        <v>4265</v>
      </c>
      <c r="S106" s="122">
        <v>25.7</v>
      </c>
      <c r="T106" s="122" t="s">
        <v>1040</v>
      </c>
    </row>
    <row r="107" spans="7:20" s="145" customFormat="1" hidden="1">
      <c r="G107" s="152"/>
      <c r="K107" s="128"/>
      <c r="M107" s="114" t="s">
        <v>428</v>
      </c>
      <c r="N107" s="118">
        <v>2.7</v>
      </c>
      <c r="O107" s="118">
        <v>26.1</v>
      </c>
      <c r="P107" s="119">
        <f t="shared" si="3"/>
        <v>22.5</v>
      </c>
      <c r="Q107" s="122" t="s">
        <v>429</v>
      </c>
      <c r="R107" s="121" t="s">
        <v>4266</v>
      </c>
      <c r="S107" s="122">
        <v>22.5</v>
      </c>
      <c r="T107" s="122" t="s">
        <v>324</v>
      </c>
    </row>
    <row r="108" spans="7:20" s="145" customFormat="1" hidden="1">
      <c r="G108" s="152"/>
      <c r="K108" s="128"/>
      <c r="M108" s="114" t="s">
        <v>430</v>
      </c>
      <c r="N108" s="118">
        <v>10.9</v>
      </c>
      <c r="O108" s="118">
        <v>5.2</v>
      </c>
      <c r="P108" s="119">
        <f t="shared" si="3"/>
        <v>20.8</v>
      </c>
      <c r="Q108" s="120" t="s">
        <v>147</v>
      </c>
      <c r="R108" s="121" t="s">
        <v>4267</v>
      </c>
      <c r="S108" s="122">
        <v>20.8</v>
      </c>
      <c r="T108" s="122" t="s">
        <v>46</v>
      </c>
    </row>
    <row r="109" spans="7:20" s="145" customFormat="1" hidden="1">
      <c r="G109" s="152"/>
      <c r="K109" s="128"/>
      <c r="M109" s="114" t="s">
        <v>431</v>
      </c>
      <c r="N109" s="118">
        <v>6.8</v>
      </c>
      <c r="O109" s="118">
        <v>3.2</v>
      </c>
      <c r="P109" s="119">
        <f t="shared" si="3"/>
        <v>22.8</v>
      </c>
      <c r="Q109" s="120" t="s">
        <v>147</v>
      </c>
      <c r="R109" s="121" t="s">
        <v>4268</v>
      </c>
      <c r="S109" s="122">
        <v>22.8</v>
      </c>
      <c r="T109" s="122" t="s">
        <v>536</v>
      </c>
    </row>
    <row r="110" spans="7:20" s="145" customFormat="1" hidden="1">
      <c r="G110" s="152"/>
      <c r="K110" s="128"/>
      <c r="M110" s="114" t="s">
        <v>432</v>
      </c>
      <c r="N110" s="118">
        <v>0.1</v>
      </c>
      <c r="O110" s="118">
        <v>4.7</v>
      </c>
      <c r="P110" s="119">
        <f t="shared" si="3"/>
        <v>11.2</v>
      </c>
      <c r="Q110" s="120" t="s">
        <v>30</v>
      </c>
      <c r="R110" s="121" t="s">
        <v>4544</v>
      </c>
      <c r="S110" s="122">
        <v>11.2</v>
      </c>
      <c r="T110" s="122" t="s">
        <v>3870</v>
      </c>
    </row>
    <row r="111" spans="7:20" s="145" customFormat="1" hidden="1">
      <c r="G111" s="152"/>
      <c r="K111" s="128"/>
      <c r="M111" s="114" t="s">
        <v>433</v>
      </c>
      <c r="N111" s="118">
        <v>0.3</v>
      </c>
      <c r="O111" s="118">
        <v>23.7</v>
      </c>
      <c r="P111" s="119">
        <f t="shared" si="3"/>
        <v>16.5</v>
      </c>
      <c r="Q111" s="120" t="s">
        <v>30</v>
      </c>
      <c r="R111" s="121" t="s">
        <v>4269</v>
      </c>
      <c r="S111" s="122">
        <v>16.5</v>
      </c>
      <c r="T111" s="122" t="s">
        <v>3871</v>
      </c>
    </row>
    <row r="112" spans="7:20" s="145" customFormat="1" hidden="1">
      <c r="G112" s="152"/>
      <c r="K112" s="128"/>
      <c r="M112" s="114" t="s">
        <v>180</v>
      </c>
      <c r="N112" s="118">
        <v>2.7</v>
      </c>
      <c r="O112" s="118">
        <v>27.6</v>
      </c>
      <c r="P112" s="119">
        <f t="shared" si="3"/>
        <v>14</v>
      </c>
      <c r="Q112" s="114"/>
      <c r="R112" s="121" t="s">
        <v>4270</v>
      </c>
      <c r="S112" s="120">
        <v>14</v>
      </c>
      <c r="T112" s="120" t="s">
        <v>1166</v>
      </c>
    </row>
    <row r="113" spans="7:20" s="145" customFormat="1" hidden="1">
      <c r="G113" s="152"/>
      <c r="K113" s="128"/>
      <c r="M113" s="114" t="s">
        <v>181</v>
      </c>
      <c r="N113" s="118">
        <v>7.9</v>
      </c>
      <c r="O113" s="118">
        <v>83.6</v>
      </c>
      <c r="P113" s="119">
        <f t="shared" si="3"/>
        <v>21.68</v>
      </c>
      <c r="Q113" s="114"/>
      <c r="R113" s="121" t="s">
        <v>4271</v>
      </c>
      <c r="S113" s="122">
        <v>21.68</v>
      </c>
      <c r="T113" s="122" t="s">
        <v>4343</v>
      </c>
    </row>
    <row r="114" spans="7:20" s="145" customFormat="1" hidden="1">
      <c r="G114" s="152"/>
      <c r="K114" s="128"/>
      <c r="M114" s="114" t="s">
        <v>182</v>
      </c>
      <c r="N114" s="118">
        <v>14.4</v>
      </c>
      <c r="O114" s="118">
        <v>43.2</v>
      </c>
      <c r="P114" s="119">
        <f t="shared" si="3"/>
        <v>26.8</v>
      </c>
      <c r="Q114" s="120" t="s">
        <v>147</v>
      </c>
      <c r="R114" s="121" t="s">
        <v>4272</v>
      </c>
      <c r="S114" s="122">
        <v>26.8</v>
      </c>
      <c r="T114" s="122" t="s">
        <v>797</v>
      </c>
    </row>
    <row r="115" spans="7:20" s="145" customFormat="1" hidden="1">
      <c r="G115" s="152"/>
      <c r="K115" s="128"/>
      <c r="M115" s="114" t="s">
        <v>183</v>
      </c>
      <c r="N115" s="118">
        <v>3.1</v>
      </c>
      <c r="O115" s="118">
        <v>5.0999999999999996</v>
      </c>
      <c r="P115" s="119">
        <f t="shared" si="3"/>
        <v>20.8</v>
      </c>
      <c r="Q115" s="120" t="s">
        <v>147</v>
      </c>
      <c r="R115" s="121" t="s">
        <v>4553</v>
      </c>
      <c r="S115" s="122">
        <v>20.8</v>
      </c>
      <c r="T115" s="122" t="s">
        <v>27</v>
      </c>
    </row>
    <row r="116" spans="7:20" s="145" customFormat="1" hidden="1">
      <c r="G116" s="152"/>
      <c r="K116" s="128"/>
      <c r="M116" s="114" t="s">
        <v>41</v>
      </c>
      <c r="N116" s="118">
        <v>23.2</v>
      </c>
      <c r="O116" s="118">
        <v>0</v>
      </c>
      <c r="P116" s="119">
        <f t="shared" si="3"/>
        <v>18.399999999999999</v>
      </c>
      <c r="Q116" s="122" t="s">
        <v>42</v>
      </c>
      <c r="R116" s="121" t="s">
        <v>4273</v>
      </c>
      <c r="S116" s="122">
        <v>18.399999999999999</v>
      </c>
      <c r="T116" s="122" t="s">
        <v>961</v>
      </c>
    </row>
    <row r="117" spans="7:20" s="145" customFormat="1" hidden="1">
      <c r="G117" s="152"/>
      <c r="K117" s="128"/>
      <c r="M117" s="114" t="s">
        <v>209</v>
      </c>
      <c r="N117" s="118">
        <v>20.6</v>
      </c>
      <c r="O117" s="118">
        <v>0</v>
      </c>
      <c r="P117" s="119">
        <f t="shared" si="3"/>
        <v>7.85</v>
      </c>
      <c r="Q117" s="122" t="s">
        <v>210</v>
      </c>
      <c r="R117" s="121" t="s">
        <v>4274</v>
      </c>
      <c r="S117" s="122">
        <v>7.85</v>
      </c>
      <c r="T117" s="122" t="s">
        <v>4344</v>
      </c>
    </row>
    <row r="118" spans="7:20" s="145" customFormat="1" hidden="1">
      <c r="G118" s="152"/>
      <c r="K118" s="128"/>
      <c r="M118" s="114" t="s">
        <v>211</v>
      </c>
      <c r="N118" s="118">
        <v>20</v>
      </c>
      <c r="O118" s="118">
        <v>0</v>
      </c>
      <c r="P118" s="119">
        <f t="shared" si="3"/>
        <v>23.93</v>
      </c>
      <c r="Q118" s="122" t="s">
        <v>212</v>
      </c>
      <c r="R118" s="121" t="s">
        <v>4275</v>
      </c>
      <c r="S118" s="122">
        <v>23.93</v>
      </c>
      <c r="T118" s="122" t="s">
        <v>1958</v>
      </c>
    </row>
    <row r="119" spans="7:20" s="145" customFormat="1" hidden="1">
      <c r="G119" s="152"/>
      <c r="K119" s="128"/>
      <c r="M119" s="114" t="s">
        <v>49</v>
      </c>
      <c r="N119" s="118">
        <v>17.2</v>
      </c>
      <c r="O119" s="118">
        <v>0</v>
      </c>
      <c r="P119" s="119">
        <f t="shared" si="3"/>
        <v>19.93</v>
      </c>
      <c r="Q119" s="122" t="s">
        <v>50</v>
      </c>
      <c r="R119" s="121" t="s">
        <v>4276</v>
      </c>
      <c r="S119" s="122">
        <v>19.93</v>
      </c>
      <c r="T119" s="122" t="s">
        <v>1511</v>
      </c>
    </row>
    <row r="120" spans="7:20" s="145" customFormat="1" hidden="1">
      <c r="G120" s="152"/>
      <c r="K120" s="128"/>
      <c r="M120" s="114" t="s">
        <v>47</v>
      </c>
      <c r="N120" s="118">
        <v>7.6</v>
      </c>
      <c r="O120" s="118">
        <v>48.6</v>
      </c>
      <c r="P120" s="119">
        <f t="shared" si="3"/>
        <v>19.600000000000001</v>
      </c>
      <c r="Q120" s="122" t="s">
        <v>285</v>
      </c>
      <c r="R120" s="121" t="s">
        <v>4400</v>
      </c>
      <c r="S120" s="122">
        <v>19.600000000000001</v>
      </c>
      <c r="T120" s="122" t="s">
        <v>2920</v>
      </c>
    </row>
    <row r="121" spans="7:20" s="145" customFormat="1" hidden="1">
      <c r="G121" s="152"/>
      <c r="K121" s="128"/>
      <c r="M121" s="114" t="s">
        <v>48</v>
      </c>
      <c r="N121" s="118">
        <v>6.6</v>
      </c>
      <c r="O121" s="118">
        <v>15.1</v>
      </c>
      <c r="P121" s="119">
        <f t="shared" si="3"/>
        <v>16.329999999999998</v>
      </c>
      <c r="Q121" s="122" t="s">
        <v>190</v>
      </c>
      <c r="R121" s="121" t="s">
        <v>4277</v>
      </c>
      <c r="S121" s="122">
        <v>16.329999999999998</v>
      </c>
      <c r="T121" s="122" t="s">
        <v>4345</v>
      </c>
    </row>
    <row r="122" spans="7:20" s="145" customFormat="1" hidden="1">
      <c r="G122" s="152"/>
      <c r="K122" s="128"/>
      <c r="M122" s="114" t="s">
        <v>191</v>
      </c>
      <c r="N122" s="118">
        <v>8.1</v>
      </c>
      <c r="O122" s="118">
        <v>24.1</v>
      </c>
      <c r="P122" s="119">
        <f t="shared" si="3"/>
        <v>24.1</v>
      </c>
      <c r="Q122" s="120" t="s">
        <v>147</v>
      </c>
      <c r="R122" s="121" t="s">
        <v>3784</v>
      </c>
      <c r="S122" s="122">
        <v>24.1</v>
      </c>
      <c r="T122" s="122" t="s">
        <v>551</v>
      </c>
    </row>
    <row r="123" spans="7:20" s="145" customFormat="1" hidden="1">
      <c r="G123" s="152"/>
      <c r="K123" s="128"/>
      <c r="M123" s="114" t="s">
        <v>192</v>
      </c>
      <c r="N123" s="118">
        <v>5.7</v>
      </c>
      <c r="O123" s="118">
        <v>20.2</v>
      </c>
      <c r="P123" s="119">
        <f t="shared" si="3"/>
        <v>17.39</v>
      </c>
      <c r="Q123" s="122" t="s">
        <v>193</v>
      </c>
      <c r="R123" s="121" t="s">
        <v>4278</v>
      </c>
      <c r="S123" s="122">
        <v>17.39</v>
      </c>
      <c r="T123" s="122" t="s">
        <v>4346</v>
      </c>
    </row>
    <row r="124" spans="7:20" s="145" customFormat="1" hidden="1">
      <c r="G124" s="152"/>
      <c r="K124" s="128"/>
      <c r="M124" s="114" t="s">
        <v>52</v>
      </c>
      <c r="N124" s="118">
        <v>6.2</v>
      </c>
      <c r="O124" s="118">
        <v>21.7</v>
      </c>
      <c r="P124" s="119">
        <f t="shared" si="3"/>
        <v>11.5</v>
      </c>
      <c r="Q124" s="122" t="s">
        <v>193</v>
      </c>
      <c r="R124" s="121" t="s">
        <v>4279</v>
      </c>
      <c r="S124" s="122">
        <v>11.5</v>
      </c>
      <c r="T124" s="122" t="s">
        <v>4347</v>
      </c>
    </row>
    <row r="125" spans="7:20" s="145" customFormat="1" hidden="1">
      <c r="G125" s="152"/>
      <c r="K125" s="128"/>
      <c r="M125" s="114" t="s">
        <v>53</v>
      </c>
      <c r="N125" s="118">
        <v>10.5</v>
      </c>
      <c r="O125" s="118">
        <v>14.5</v>
      </c>
      <c r="P125" s="119">
        <f t="shared" si="3"/>
        <v>7.9</v>
      </c>
      <c r="Q125" s="122" t="s">
        <v>54</v>
      </c>
      <c r="R125" s="121" t="s">
        <v>4039</v>
      </c>
      <c r="S125" s="122">
        <v>7.9</v>
      </c>
      <c r="T125" s="122" t="s">
        <v>4348</v>
      </c>
    </row>
    <row r="126" spans="7:20" s="145" customFormat="1" hidden="1">
      <c r="G126" s="152"/>
      <c r="K126" s="128"/>
      <c r="M126" s="114" t="s">
        <v>57</v>
      </c>
      <c r="N126" s="118">
        <v>9.3000000000000007</v>
      </c>
      <c r="O126" s="118">
        <v>22.5</v>
      </c>
      <c r="P126" s="119">
        <f t="shared" si="3"/>
        <v>17.63</v>
      </c>
      <c r="Q126" s="120" t="s">
        <v>147</v>
      </c>
      <c r="R126" s="121" t="s">
        <v>4421</v>
      </c>
      <c r="S126" s="122">
        <v>17.63</v>
      </c>
      <c r="T126" s="122" t="s">
        <v>4349</v>
      </c>
    </row>
    <row r="127" spans="7:20" s="145" customFormat="1" hidden="1">
      <c r="G127" s="152"/>
      <c r="K127" s="128"/>
      <c r="M127" s="114" t="s">
        <v>197</v>
      </c>
      <c r="N127" s="118">
        <v>19.899999999999999</v>
      </c>
      <c r="O127" s="118">
        <v>50.1</v>
      </c>
      <c r="P127" s="119">
        <f t="shared" si="3"/>
        <v>18.18</v>
      </c>
      <c r="Q127" s="120" t="s">
        <v>147</v>
      </c>
      <c r="R127" s="121" t="s">
        <v>4040</v>
      </c>
      <c r="S127" s="122">
        <v>18.18</v>
      </c>
      <c r="T127" s="122" t="s">
        <v>4350</v>
      </c>
    </row>
    <row r="128" spans="7:20" s="145" customFormat="1" hidden="1">
      <c r="G128" s="152"/>
      <c r="K128" s="128"/>
      <c r="M128" s="114" t="s">
        <v>198</v>
      </c>
      <c r="N128" s="118">
        <v>2.7</v>
      </c>
      <c r="O128" s="118">
        <v>3</v>
      </c>
      <c r="P128" s="119">
        <f t="shared" si="3"/>
        <v>16.68</v>
      </c>
      <c r="Q128" s="120" t="s">
        <v>30</v>
      </c>
      <c r="R128" s="121" t="s">
        <v>4041</v>
      </c>
      <c r="S128" s="122">
        <v>16.68</v>
      </c>
      <c r="T128" s="122" t="s">
        <v>4351</v>
      </c>
    </row>
    <row r="129" spans="7:20" s="145" customFormat="1" hidden="1">
      <c r="G129" s="152"/>
      <c r="K129" s="128"/>
      <c r="M129" s="114" t="s">
        <v>342</v>
      </c>
      <c r="N129" s="118">
        <v>8.8000000000000007</v>
      </c>
      <c r="O129" s="118">
        <v>19.899999999999999</v>
      </c>
      <c r="P129" s="119">
        <f t="shared" si="3"/>
        <v>17.760000000000002</v>
      </c>
      <c r="Q129" s="122" t="s">
        <v>343</v>
      </c>
      <c r="R129" s="121" t="s">
        <v>4042</v>
      </c>
      <c r="S129" s="122">
        <v>17.760000000000002</v>
      </c>
      <c r="T129" s="122" t="s">
        <v>780</v>
      </c>
    </row>
    <row r="130" spans="7:20" s="145" customFormat="1" hidden="1">
      <c r="G130" s="152"/>
      <c r="K130" s="128"/>
      <c r="M130" s="114" t="s">
        <v>344</v>
      </c>
      <c r="N130" s="118">
        <v>23.5</v>
      </c>
      <c r="O130" s="118">
        <v>54.1</v>
      </c>
      <c r="P130" s="119">
        <f t="shared" si="3"/>
        <v>24.2</v>
      </c>
      <c r="Q130" s="122" t="s">
        <v>234</v>
      </c>
      <c r="R130" s="121" t="s">
        <v>4043</v>
      </c>
      <c r="S130" s="122">
        <v>24.2</v>
      </c>
      <c r="T130" s="122" t="s">
        <v>223</v>
      </c>
    </row>
    <row r="131" spans="7:20" s="145" customFormat="1" hidden="1">
      <c r="G131" s="152"/>
      <c r="K131" s="128"/>
      <c r="M131" s="114" t="s">
        <v>345</v>
      </c>
      <c r="N131" s="118">
        <v>26.1</v>
      </c>
      <c r="O131" s="118">
        <v>32.5</v>
      </c>
      <c r="P131" s="119">
        <f t="shared" si="3"/>
        <v>18.39</v>
      </c>
      <c r="Q131" s="122" t="s">
        <v>213</v>
      </c>
      <c r="R131" s="121" t="s">
        <v>4044</v>
      </c>
      <c r="S131" s="122">
        <v>18.39</v>
      </c>
      <c r="T131" s="122" t="s">
        <v>1826</v>
      </c>
    </row>
    <row r="132" spans="7:20" s="145" customFormat="1" hidden="1">
      <c r="G132" s="152"/>
      <c r="K132" s="128"/>
      <c r="M132" s="114" t="s">
        <v>201</v>
      </c>
      <c r="N132" s="118">
        <v>5.0999999999999996</v>
      </c>
      <c r="O132" s="118">
        <v>5.6</v>
      </c>
      <c r="P132" s="119">
        <f t="shared" si="3"/>
        <v>19.100000000000001</v>
      </c>
      <c r="Q132" s="122" t="s">
        <v>166</v>
      </c>
      <c r="R132" s="121" t="s">
        <v>3889</v>
      </c>
      <c r="S132" s="122">
        <v>19.100000000000001</v>
      </c>
      <c r="T132" s="122" t="s">
        <v>397</v>
      </c>
    </row>
    <row r="133" spans="7:20" s="145" customFormat="1" hidden="1">
      <c r="G133" s="152"/>
      <c r="K133" s="128"/>
      <c r="M133" s="114" t="s">
        <v>202</v>
      </c>
      <c r="N133" s="118">
        <v>5.7</v>
      </c>
      <c r="O133" s="118">
        <v>7.2</v>
      </c>
      <c r="P133" s="119">
        <f t="shared" si="3"/>
        <v>16.03</v>
      </c>
      <c r="Q133" s="122" t="s">
        <v>166</v>
      </c>
      <c r="R133" s="121" t="s">
        <v>3890</v>
      </c>
      <c r="S133" s="122">
        <v>16.03</v>
      </c>
      <c r="T133" s="122" t="s">
        <v>463</v>
      </c>
    </row>
    <row r="134" spans="7:20" s="145" customFormat="1" hidden="1">
      <c r="G134" s="152"/>
      <c r="K134" s="128"/>
      <c r="M134" s="114" t="s">
        <v>203</v>
      </c>
      <c r="N134" s="118">
        <v>5.9</v>
      </c>
      <c r="O134" s="118">
        <v>13</v>
      </c>
      <c r="P134" s="119">
        <f t="shared" si="3"/>
        <v>19.8</v>
      </c>
      <c r="Q134" s="122" t="s">
        <v>166</v>
      </c>
      <c r="R134" s="121" t="s">
        <v>4561</v>
      </c>
      <c r="S134" s="122">
        <v>19.8</v>
      </c>
      <c r="T134" s="122" t="s">
        <v>546</v>
      </c>
    </row>
    <row r="135" spans="7:20" s="145" customFormat="1" hidden="1">
      <c r="G135" s="152"/>
      <c r="K135" s="128"/>
      <c r="M135" s="114" t="s">
        <v>204</v>
      </c>
      <c r="N135" s="118">
        <v>7.1</v>
      </c>
      <c r="O135" s="118">
        <v>18.399999999999999</v>
      </c>
      <c r="P135" s="119">
        <f t="shared" si="3"/>
        <v>19.8</v>
      </c>
      <c r="Q135" s="122" t="s">
        <v>166</v>
      </c>
      <c r="R135" s="121" t="s">
        <v>3891</v>
      </c>
      <c r="S135" s="122">
        <v>19.8</v>
      </c>
      <c r="T135" s="122" t="s">
        <v>546</v>
      </c>
    </row>
    <row r="136" spans="7:20" s="145" customFormat="1" hidden="1">
      <c r="G136" s="152"/>
      <c r="K136" s="128"/>
      <c r="M136" s="114" t="s">
        <v>467</v>
      </c>
      <c r="N136" s="118">
        <v>19.100000000000001</v>
      </c>
      <c r="O136" s="118">
        <v>52.9</v>
      </c>
      <c r="P136" s="119">
        <f t="shared" si="3"/>
        <v>23.4</v>
      </c>
      <c r="Q136" s="122" t="s">
        <v>468</v>
      </c>
      <c r="R136" s="121" t="s">
        <v>3892</v>
      </c>
      <c r="S136" s="122">
        <v>23.4</v>
      </c>
      <c r="T136" s="122" t="s">
        <v>452</v>
      </c>
    </row>
    <row r="137" spans="7:20" s="145" customFormat="1" hidden="1">
      <c r="G137" s="152"/>
      <c r="K137" s="128"/>
      <c r="M137" s="114" t="s">
        <v>469</v>
      </c>
      <c r="N137" s="118">
        <v>7.2</v>
      </c>
      <c r="O137" s="118">
        <v>16.100000000000001</v>
      </c>
      <c r="P137" s="119">
        <f t="shared" si="3"/>
        <v>15.2</v>
      </c>
      <c r="Q137" s="122" t="s">
        <v>213</v>
      </c>
      <c r="R137" s="121" t="s">
        <v>3893</v>
      </c>
      <c r="S137" s="122">
        <v>15.2</v>
      </c>
      <c r="T137" s="122" t="s">
        <v>272</v>
      </c>
    </row>
    <row r="138" spans="7:20" s="145" customFormat="1" hidden="1">
      <c r="G138" s="152"/>
      <c r="K138" s="128"/>
      <c r="M138" s="114" t="s">
        <v>470</v>
      </c>
      <c r="N138" s="118">
        <v>7.7</v>
      </c>
      <c r="O138" s="120">
        <v>17.399999999999999</v>
      </c>
      <c r="P138" s="119">
        <f t="shared" ref="P138:P201" si="4">SUM(S138:T138)</f>
        <v>22.43</v>
      </c>
      <c r="Q138" s="122" t="s">
        <v>343</v>
      </c>
      <c r="R138" s="121" t="s">
        <v>3894</v>
      </c>
      <c r="S138" s="122">
        <v>22.43</v>
      </c>
      <c r="T138" s="122" t="s">
        <v>4352</v>
      </c>
    </row>
    <row r="139" spans="7:20" s="145" customFormat="1" hidden="1">
      <c r="G139" s="152"/>
      <c r="K139" s="128"/>
      <c r="M139" s="114" t="s">
        <v>471</v>
      </c>
      <c r="N139" s="118">
        <v>22.7</v>
      </c>
      <c r="O139" s="120">
        <v>49.6</v>
      </c>
      <c r="P139" s="119">
        <f t="shared" si="4"/>
        <v>4.59</v>
      </c>
      <c r="Q139" s="122" t="s">
        <v>234</v>
      </c>
      <c r="R139" s="121" t="s">
        <v>3895</v>
      </c>
      <c r="S139" s="122">
        <v>4.59</v>
      </c>
      <c r="T139" s="122" t="s">
        <v>4353</v>
      </c>
    </row>
    <row r="140" spans="7:20" s="145" customFormat="1" hidden="1">
      <c r="G140" s="152"/>
      <c r="K140" s="128"/>
      <c r="M140" s="114" t="s">
        <v>356</v>
      </c>
      <c r="N140" s="118">
        <v>8.4</v>
      </c>
      <c r="O140" s="118">
        <v>18.2</v>
      </c>
      <c r="P140" s="119">
        <f t="shared" si="4"/>
        <v>20.91</v>
      </c>
      <c r="Q140" s="122" t="s">
        <v>343</v>
      </c>
      <c r="R140" s="121" t="s">
        <v>3896</v>
      </c>
      <c r="S140" s="122">
        <v>20.91</v>
      </c>
      <c r="T140" s="122" t="s">
        <v>725</v>
      </c>
    </row>
    <row r="141" spans="7:20" s="145" customFormat="1" hidden="1">
      <c r="G141" s="152"/>
      <c r="K141" s="128"/>
      <c r="M141" s="114" t="s">
        <v>472</v>
      </c>
      <c r="N141" s="118">
        <v>21.3</v>
      </c>
      <c r="O141" s="118">
        <v>49.6</v>
      </c>
      <c r="P141" s="119">
        <f t="shared" si="4"/>
        <v>15.1</v>
      </c>
      <c r="Q141" s="122" t="s">
        <v>234</v>
      </c>
      <c r="R141" s="121" t="s">
        <v>3897</v>
      </c>
      <c r="S141" s="122">
        <v>15.1</v>
      </c>
      <c r="T141" s="122" t="s">
        <v>4354</v>
      </c>
    </row>
    <row r="142" spans="7:20" s="145" customFormat="1" hidden="1">
      <c r="G142" s="152"/>
      <c r="K142" s="128"/>
      <c r="M142" s="114" t="s">
        <v>473</v>
      </c>
      <c r="N142" s="118">
        <v>2.6</v>
      </c>
      <c r="O142" s="118">
        <v>3</v>
      </c>
      <c r="P142" s="119">
        <f t="shared" si="4"/>
        <v>19</v>
      </c>
      <c r="Q142" s="120" t="s">
        <v>30</v>
      </c>
      <c r="R142" s="121" t="s">
        <v>4041</v>
      </c>
      <c r="S142" s="122">
        <v>19</v>
      </c>
      <c r="T142" s="122" t="s">
        <v>624</v>
      </c>
    </row>
    <row r="143" spans="7:20" s="145" customFormat="1" hidden="1">
      <c r="G143" s="152"/>
      <c r="K143" s="128"/>
      <c r="M143" s="114" t="s">
        <v>474</v>
      </c>
      <c r="N143" s="118">
        <v>2.1</v>
      </c>
      <c r="O143" s="118">
        <v>4</v>
      </c>
      <c r="P143" s="119">
        <f t="shared" si="4"/>
        <v>19.3</v>
      </c>
      <c r="Q143" s="120" t="s">
        <v>176</v>
      </c>
      <c r="R143" s="121" t="s">
        <v>3778</v>
      </c>
      <c r="S143" s="122">
        <v>19.3</v>
      </c>
      <c r="T143" s="122" t="s">
        <v>277</v>
      </c>
    </row>
    <row r="144" spans="7:20" s="145" customFormat="1" hidden="1">
      <c r="G144" s="152"/>
      <c r="K144" s="128"/>
      <c r="M144" s="114" t="s">
        <v>475</v>
      </c>
      <c r="N144" s="118">
        <v>2.1</v>
      </c>
      <c r="O144" s="118">
        <v>3.1</v>
      </c>
      <c r="P144" s="119">
        <f t="shared" si="4"/>
        <v>17.11</v>
      </c>
      <c r="Q144" s="120" t="s">
        <v>476</v>
      </c>
      <c r="R144" s="121" t="s">
        <v>4540</v>
      </c>
      <c r="S144" s="120">
        <v>17.11</v>
      </c>
      <c r="T144" s="120" t="s">
        <v>1470</v>
      </c>
    </row>
    <row r="145" spans="7:20" s="145" customFormat="1" hidden="1">
      <c r="G145" s="152"/>
      <c r="K145" s="128"/>
      <c r="M145" s="114" t="s">
        <v>477</v>
      </c>
      <c r="N145" s="118">
        <v>6.6</v>
      </c>
      <c r="O145" s="118">
        <v>17.2</v>
      </c>
      <c r="P145" s="119">
        <f t="shared" si="4"/>
        <v>11.92</v>
      </c>
      <c r="Q145" s="122" t="s">
        <v>166</v>
      </c>
      <c r="R145" s="121" t="s">
        <v>3898</v>
      </c>
      <c r="S145" s="122">
        <v>11.92</v>
      </c>
      <c r="T145" s="122" t="s">
        <v>4355</v>
      </c>
    </row>
    <row r="146" spans="7:20" s="145" customFormat="1" hidden="1">
      <c r="G146" s="152"/>
      <c r="K146" s="128"/>
      <c r="M146" s="114" t="s">
        <v>478</v>
      </c>
      <c r="N146" s="118">
        <v>21.4</v>
      </c>
      <c r="O146" s="118">
        <v>49.7</v>
      </c>
      <c r="P146" s="119">
        <f t="shared" si="4"/>
        <v>15.6</v>
      </c>
      <c r="Q146" s="122" t="s">
        <v>213</v>
      </c>
      <c r="R146" s="121" t="s">
        <v>3899</v>
      </c>
      <c r="S146" s="122">
        <v>15.6</v>
      </c>
      <c r="T146" s="122" t="s">
        <v>258</v>
      </c>
    </row>
    <row r="147" spans="7:20" s="145" customFormat="1" hidden="1">
      <c r="G147" s="152"/>
      <c r="K147" s="128"/>
      <c r="M147" s="114" t="s">
        <v>361</v>
      </c>
      <c r="N147" s="118">
        <v>7.8</v>
      </c>
      <c r="O147" s="120">
        <v>15.3</v>
      </c>
      <c r="P147" s="119">
        <f t="shared" si="4"/>
        <v>19.89</v>
      </c>
      <c r="Q147" s="120" t="s">
        <v>166</v>
      </c>
      <c r="R147" s="121" t="s">
        <v>4560</v>
      </c>
      <c r="S147" s="122">
        <v>19.89</v>
      </c>
      <c r="T147" s="122" t="s">
        <v>4356</v>
      </c>
    </row>
    <row r="148" spans="7:20" s="145" customFormat="1" hidden="1">
      <c r="G148" s="152"/>
      <c r="K148" s="128"/>
      <c r="M148" s="114" t="s">
        <v>362</v>
      </c>
      <c r="N148" s="118">
        <v>26.8</v>
      </c>
      <c r="O148" s="120">
        <v>46.3</v>
      </c>
      <c r="P148" s="119">
        <f t="shared" si="4"/>
        <v>15.2</v>
      </c>
      <c r="Q148" s="120" t="s">
        <v>213</v>
      </c>
      <c r="R148" s="121" t="s">
        <v>3900</v>
      </c>
      <c r="S148" s="122">
        <v>15.2</v>
      </c>
      <c r="T148" s="122" t="s">
        <v>4357</v>
      </c>
    </row>
    <row r="149" spans="7:20" s="145" customFormat="1" hidden="1">
      <c r="G149" s="152"/>
      <c r="K149" s="128"/>
      <c r="M149" s="114" t="s">
        <v>484</v>
      </c>
      <c r="N149" s="118">
        <v>7.6</v>
      </c>
      <c r="O149" s="118">
        <v>15.3</v>
      </c>
      <c r="P149" s="119">
        <f t="shared" si="4"/>
        <v>21.6</v>
      </c>
      <c r="Q149" s="122" t="s">
        <v>166</v>
      </c>
      <c r="R149" s="121" t="s">
        <v>3773</v>
      </c>
      <c r="S149" s="122">
        <v>21.6</v>
      </c>
      <c r="T149" s="122" t="s">
        <v>404</v>
      </c>
    </row>
    <row r="150" spans="7:20" s="145" customFormat="1" hidden="1">
      <c r="G150" s="152"/>
      <c r="K150" s="128"/>
      <c r="M150" s="114" t="s">
        <v>485</v>
      </c>
      <c r="N150" s="118">
        <v>23.9</v>
      </c>
      <c r="O150" s="118">
        <v>46.3</v>
      </c>
      <c r="P150" s="119">
        <f t="shared" si="4"/>
        <v>20.91</v>
      </c>
      <c r="Q150" s="122" t="s">
        <v>213</v>
      </c>
      <c r="R150" s="121" t="s">
        <v>3901</v>
      </c>
      <c r="S150" s="122">
        <v>20.91</v>
      </c>
      <c r="T150" s="122" t="s">
        <v>2189</v>
      </c>
    </row>
    <row r="151" spans="7:20" s="145" customFormat="1" hidden="1">
      <c r="G151" s="152"/>
      <c r="K151" s="128"/>
      <c r="M151" s="114" t="s">
        <v>486</v>
      </c>
      <c r="N151" s="118">
        <v>5.4</v>
      </c>
      <c r="O151" s="118">
        <v>4.2</v>
      </c>
      <c r="P151" s="119">
        <f t="shared" si="4"/>
        <v>20.91</v>
      </c>
      <c r="Q151" s="120" t="s">
        <v>147</v>
      </c>
      <c r="R151" s="121" t="s">
        <v>4553</v>
      </c>
      <c r="S151" s="122">
        <v>20.91</v>
      </c>
      <c r="T151" s="122" t="s">
        <v>2189</v>
      </c>
    </row>
    <row r="152" spans="7:20" s="145" customFormat="1" hidden="1">
      <c r="G152" s="152"/>
      <c r="K152" s="128"/>
      <c r="M152" s="114" t="s">
        <v>487</v>
      </c>
      <c r="N152" s="118">
        <v>8.6999999999999993</v>
      </c>
      <c r="O152" s="120">
        <v>21.2</v>
      </c>
      <c r="P152" s="119">
        <f t="shared" si="4"/>
        <v>20.09</v>
      </c>
      <c r="Q152" s="120" t="s">
        <v>166</v>
      </c>
      <c r="R152" s="121" t="s">
        <v>3902</v>
      </c>
      <c r="S152" s="122">
        <v>20.09</v>
      </c>
      <c r="T152" s="122" t="s">
        <v>1657</v>
      </c>
    </row>
    <row r="153" spans="7:20" s="145" customFormat="1" hidden="1">
      <c r="G153" s="152"/>
      <c r="K153" s="128"/>
      <c r="M153" s="114" t="s">
        <v>488</v>
      </c>
      <c r="N153" s="118">
        <v>21.8</v>
      </c>
      <c r="O153" s="118">
        <v>58.6</v>
      </c>
      <c r="P153" s="119">
        <f t="shared" si="4"/>
        <v>19.760000000000002</v>
      </c>
      <c r="Q153" s="120" t="s">
        <v>468</v>
      </c>
      <c r="R153" s="121" t="s">
        <v>3903</v>
      </c>
      <c r="S153" s="122">
        <v>19.760000000000002</v>
      </c>
      <c r="T153" s="122" t="s">
        <v>4358</v>
      </c>
    </row>
    <row r="154" spans="7:20" s="145" customFormat="1" hidden="1">
      <c r="G154" s="152"/>
      <c r="K154" s="128"/>
      <c r="M154" s="114" t="s">
        <v>489</v>
      </c>
      <c r="N154" s="118">
        <v>8.5</v>
      </c>
      <c r="O154" s="118">
        <v>21.2</v>
      </c>
      <c r="P154" s="119">
        <f t="shared" si="4"/>
        <v>16.82</v>
      </c>
      <c r="Q154" s="122" t="s">
        <v>166</v>
      </c>
      <c r="R154" s="121" t="s">
        <v>3904</v>
      </c>
      <c r="S154" s="122">
        <v>16.82</v>
      </c>
      <c r="T154" s="122" t="s">
        <v>546</v>
      </c>
    </row>
    <row r="155" spans="7:20" s="145" customFormat="1" hidden="1">
      <c r="G155" s="152"/>
      <c r="K155" s="128"/>
      <c r="M155" s="114" t="s">
        <v>490</v>
      </c>
      <c r="N155" s="118">
        <v>20</v>
      </c>
      <c r="O155" s="118">
        <v>58.6</v>
      </c>
      <c r="P155" s="119">
        <f t="shared" si="4"/>
        <v>17.36</v>
      </c>
      <c r="Q155" s="122" t="s">
        <v>468</v>
      </c>
      <c r="R155" s="121" t="s">
        <v>3905</v>
      </c>
      <c r="S155" s="122">
        <v>17.36</v>
      </c>
      <c r="T155" s="122" t="s">
        <v>1682</v>
      </c>
    </row>
    <row r="156" spans="7:20" s="145" customFormat="1" hidden="1">
      <c r="G156" s="152"/>
      <c r="K156" s="128"/>
      <c r="M156" s="114" t="s">
        <v>241</v>
      </c>
      <c r="N156" s="118">
        <v>8.9</v>
      </c>
      <c r="O156" s="118">
        <v>23.9</v>
      </c>
      <c r="P156" s="119">
        <f t="shared" si="4"/>
        <v>17.7</v>
      </c>
      <c r="Q156" s="122" t="s">
        <v>166</v>
      </c>
      <c r="R156" s="121" t="s">
        <v>4274</v>
      </c>
      <c r="S156" s="122">
        <v>17.7</v>
      </c>
      <c r="T156" s="122" t="s">
        <v>556</v>
      </c>
    </row>
    <row r="157" spans="7:20" s="145" customFormat="1" hidden="1">
      <c r="G157" s="152"/>
      <c r="K157" s="128"/>
      <c r="M157" s="114" t="s">
        <v>242</v>
      </c>
      <c r="N157" s="118">
        <v>21.1</v>
      </c>
      <c r="O157" s="118">
        <v>57.1</v>
      </c>
      <c r="P157" s="119">
        <f t="shared" si="4"/>
        <v>16.02</v>
      </c>
      <c r="Q157" s="122" t="s">
        <v>343</v>
      </c>
      <c r="R157" s="121" t="s">
        <v>3906</v>
      </c>
      <c r="S157" s="122">
        <v>16.02</v>
      </c>
      <c r="T157" s="122" t="s">
        <v>3459</v>
      </c>
    </row>
    <row r="158" spans="7:20" s="145" customFormat="1" hidden="1">
      <c r="G158" s="152"/>
      <c r="K158" s="128"/>
      <c r="M158" s="114" t="s">
        <v>243</v>
      </c>
      <c r="N158" s="118">
        <v>6.2</v>
      </c>
      <c r="O158" s="118">
        <v>15.3</v>
      </c>
      <c r="P158" s="119">
        <f t="shared" si="4"/>
        <v>19.5</v>
      </c>
      <c r="Q158" s="120" t="s">
        <v>147</v>
      </c>
      <c r="R158" s="121" t="s">
        <v>3774</v>
      </c>
      <c r="S158" s="122">
        <v>19.5</v>
      </c>
      <c r="T158" s="122" t="s">
        <v>285</v>
      </c>
    </row>
    <row r="159" spans="7:20" s="145" customFormat="1" hidden="1">
      <c r="G159" s="152"/>
      <c r="K159" s="128"/>
      <c r="M159" s="114" t="s">
        <v>16</v>
      </c>
      <c r="N159" s="118">
        <v>6.9</v>
      </c>
      <c r="O159" s="118">
        <v>15.7</v>
      </c>
      <c r="P159" s="119">
        <f t="shared" si="4"/>
        <v>6.5</v>
      </c>
      <c r="Q159" s="122" t="s">
        <v>166</v>
      </c>
      <c r="R159" s="121" t="s">
        <v>4560</v>
      </c>
      <c r="S159" s="122">
        <v>6.5</v>
      </c>
      <c r="T159" s="122" t="s">
        <v>23</v>
      </c>
    </row>
    <row r="160" spans="7:20" s="145" customFormat="1" hidden="1">
      <c r="G160" s="152"/>
      <c r="K160" s="128"/>
      <c r="M160" s="114" t="s">
        <v>17</v>
      </c>
      <c r="N160" s="118">
        <v>8.4</v>
      </c>
      <c r="O160" s="118">
        <v>17.399999999999999</v>
      </c>
      <c r="P160" s="119">
        <f t="shared" si="4"/>
        <v>10.29</v>
      </c>
      <c r="Q160" s="122" t="s">
        <v>166</v>
      </c>
      <c r="R160" s="121" t="s">
        <v>3891</v>
      </c>
      <c r="S160" s="122">
        <v>10.29</v>
      </c>
      <c r="T160" s="122" t="s">
        <v>4359</v>
      </c>
    </row>
    <row r="161" spans="7:20" s="145" customFormat="1" hidden="1">
      <c r="G161" s="152"/>
      <c r="K161" s="128"/>
      <c r="M161" s="114" t="s">
        <v>127</v>
      </c>
      <c r="N161" s="118">
        <v>22.1</v>
      </c>
      <c r="O161" s="118">
        <v>44.1</v>
      </c>
      <c r="P161" s="119">
        <f t="shared" si="4"/>
        <v>13.1</v>
      </c>
      <c r="Q161" s="122" t="s">
        <v>343</v>
      </c>
      <c r="R161" s="121" t="s">
        <v>4263</v>
      </c>
      <c r="S161" s="122">
        <v>13.1</v>
      </c>
      <c r="T161" s="122" t="s">
        <v>4360</v>
      </c>
    </row>
    <row r="162" spans="7:20" s="145" customFormat="1" hidden="1">
      <c r="G162" s="152"/>
      <c r="K162" s="128"/>
      <c r="M162" s="114" t="s">
        <v>125</v>
      </c>
      <c r="N162" s="118">
        <v>1.2</v>
      </c>
      <c r="O162" s="118">
        <v>2.2999999999999998</v>
      </c>
      <c r="P162" s="119">
        <f t="shared" si="4"/>
        <v>18.71</v>
      </c>
      <c r="Q162" s="122" t="s">
        <v>166</v>
      </c>
      <c r="R162" s="121" t="s">
        <v>4544</v>
      </c>
      <c r="S162" s="122">
        <v>18.71</v>
      </c>
      <c r="T162" s="122" t="s">
        <v>1732</v>
      </c>
    </row>
    <row r="163" spans="7:20" s="145" customFormat="1" hidden="1">
      <c r="G163" s="152"/>
      <c r="K163" s="128"/>
      <c r="M163" s="114" t="s">
        <v>126</v>
      </c>
      <c r="N163" s="118">
        <v>1.6</v>
      </c>
      <c r="O163" s="118">
        <v>3.2</v>
      </c>
      <c r="P163" s="119">
        <f t="shared" si="4"/>
        <v>11.3</v>
      </c>
      <c r="Q163" s="122" t="s">
        <v>166</v>
      </c>
      <c r="R163" s="121" t="s">
        <v>3907</v>
      </c>
      <c r="S163" s="122">
        <v>11.3</v>
      </c>
      <c r="T163" s="122" t="s">
        <v>899</v>
      </c>
    </row>
    <row r="164" spans="7:20" s="145" customFormat="1" hidden="1">
      <c r="G164" s="152"/>
      <c r="K164" s="128"/>
      <c r="M164" s="114" t="s">
        <v>250</v>
      </c>
      <c r="N164" s="118">
        <v>14</v>
      </c>
      <c r="O164" s="118">
        <v>5.0999999999999996</v>
      </c>
      <c r="P164" s="119">
        <f t="shared" si="4"/>
        <v>12.1</v>
      </c>
      <c r="Q164" s="122" t="s">
        <v>141</v>
      </c>
      <c r="R164" s="121" t="s">
        <v>3908</v>
      </c>
      <c r="S164" s="122">
        <v>12.1</v>
      </c>
      <c r="T164" s="122" t="s">
        <v>4361</v>
      </c>
    </row>
    <row r="165" spans="7:20" s="145" customFormat="1" hidden="1">
      <c r="G165" s="152"/>
      <c r="K165" s="128"/>
      <c r="M165" s="114" t="s">
        <v>251</v>
      </c>
      <c r="N165" s="118">
        <v>35.9</v>
      </c>
      <c r="O165" s="118">
        <v>15.8</v>
      </c>
      <c r="P165" s="119">
        <f t="shared" si="4"/>
        <v>9.4</v>
      </c>
      <c r="Q165" s="122" t="s">
        <v>285</v>
      </c>
      <c r="R165" s="121" t="s">
        <v>3909</v>
      </c>
      <c r="S165" s="122">
        <v>9.4</v>
      </c>
      <c r="T165" s="122" t="s">
        <v>4362</v>
      </c>
    </row>
    <row r="166" spans="7:20" s="145" customFormat="1" hidden="1">
      <c r="G166" s="152"/>
      <c r="K166" s="128"/>
      <c r="M166" s="114" t="s">
        <v>252</v>
      </c>
      <c r="N166" s="118">
        <v>2.5</v>
      </c>
      <c r="O166" s="118">
        <v>7.2</v>
      </c>
      <c r="P166" s="119">
        <f t="shared" si="4"/>
        <v>17.3</v>
      </c>
      <c r="Q166" s="120" t="s">
        <v>147</v>
      </c>
      <c r="R166" s="121" t="s">
        <v>3777</v>
      </c>
      <c r="S166" s="120">
        <v>17.3</v>
      </c>
      <c r="T166" s="120" t="s">
        <v>666</v>
      </c>
    </row>
    <row r="167" spans="7:20" s="145" customFormat="1" hidden="1">
      <c r="G167" s="152"/>
      <c r="K167" s="128"/>
      <c r="M167" s="114" t="s">
        <v>255</v>
      </c>
      <c r="N167" s="118">
        <v>2.5</v>
      </c>
      <c r="O167" s="118">
        <v>2.8</v>
      </c>
      <c r="P167" s="119">
        <f t="shared" si="4"/>
        <v>13.29</v>
      </c>
      <c r="Q167" s="122" t="s">
        <v>166</v>
      </c>
      <c r="R167" s="121" t="s">
        <v>3772</v>
      </c>
      <c r="S167" s="122">
        <v>13.29</v>
      </c>
      <c r="T167" s="122" t="s">
        <v>4425</v>
      </c>
    </row>
    <row r="168" spans="7:20" s="145" customFormat="1" hidden="1">
      <c r="G168" s="152"/>
      <c r="K168" s="128"/>
      <c r="M168" s="114" t="s">
        <v>256</v>
      </c>
      <c r="N168" s="118">
        <v>2.9</v>
      </c>
      <c r="O168" s="118">
        <v>4</v>
      </c>
      <c r="P168" s="119">
        <f t="shared" si="4"/>
        <v>18.399999999999999</v>
      </c>
      <c r="Q168" s="122" t="s">
        <v>166</v>
      </c>
      <c r="R168" s="121" t="s">
        <v>4562</v>
      </c>
      <c r="S168" s="122">
        <v>18.399999999999999</v>
      </c>
      <c r="T168" s="122" t="s">
        <v>452</v>
      </c>
    </row>
    <row r="169" spans="7:20" s="145" customFormat="1" hidden="1">
      <c r="G169" s="152"/>
      <c r="K169" s="128"/>
      <c r="M169" s="114" t="s">
        <v>257</v>
      </c>
      <c r="N169" s="118">
        <v>1.9</v>
      </c>
      <c r="O169" s="118">
        <v>2.5</v>
      </c>
      <c r="P169" s="119">
        <f t="shared" si="4"/>
        <v>10.6</v>
      </c>
      <c r="Q169" s="120" t="s">
        <v>392</v>
      </c>
      <c r="R169" s="121" t="s">
        <v>4565</v>
      </c>
      <c r="S169" s="122">
        <v>10.6</v>
      </c>
      <c r="T169" s="122" t="s">
        <v>961</v>
      </c>
    </row>
    <row r="170" spans="7:20" s="145" customFormat="1" hidden="1">
      <c r="G170" s="152"/>
      <c r="K170" s="128"/>
      <c r="M170" s="114" t="s">
        <v>259</v>
      </c>
      <c r="N170" s="118">
        <v>13.8</v>
      </c>
      <c r="O170" s="118">
        <v>2.5</v>
      </c>
      <c r="P170" s="119">
        <f t="shared" si="4"/>
        <v>14.93</v>
      </c>
      <c r="Q170" s="122" t="s">
        <v>260</v>
      </c>
      <c r="R170" s="121" t="s">
        <v>4265</v>
      </c>
      <c r="S170" s="122">
        <v>14.93</v>
      </c>
      <c r="T170" s="122" t="s">
        <v>2423</v>
      </c>
    </row>
    <row r="171" spans="7:20" s="145" customFormat="1" hidden="1">
      <c r="G171" s="152"/>
      <c r="K171" s="128"/>
      <c r="M171" s="114" t="s">
        <v>261</v>
      </c>
      <c r="N171" s="118">
        <v>14.1</v>
      </c>
      <c r="O171" s="118">
        <v>2.5</v>
      </c>
      <c r="P171" s="119">
        <f t="shared" si="4"/>
        <v>15.9</v>
      </c>
      <c r="Q171" s="122" t="s">
        <v>262</v>
      </c>
      <c r="R171" s="121" t="s">
        <v>3910</v>
      </c>
      <c r="S171" s="122">
        <v>15.9</v>
      </c>
      <c r="T171" s="122" t="s">
        <v>666</v>
      </c>
    </row>
    <row r="172" spans="7:20" s="145" customFormat="1" hidden="1">
      <c r="G172" s="152"/>
      <c r="K172" s="128"/>
      <c r="M172" s="114" t="s">
        <v>263</v>
      </c>
      <c r="N172" s="118">
        <v>40.4</v>
      </c>
      <c r="O172" s="118">
        <v>3.2</v>
      </c>
      <c r="P172" s="119">
        <f t="shared" si="4"/>
        <v>12.3</v>
      </c>
      <c r="Q172" s="120" t="s">
        <v>147</v>
      </c>
      <c r="R172" s="121" t="s">
        <v>3911</v>
      </c>
      <c r="S172" s="122">
        <v>12.3</v>
      </c>
      <c r="T172" s="122" t="s">
        <v>160</v>
      </c>
    </row>
    <row r="173" spans="7:20" s="145" customFormat="1" hidden="1">
      <c r="G173" s="152"/>
      <c r="K173" s="128"/>
      <c r="M173" s="114" t="s">
        <v>264</v>
      </c>
      <c r="N173" s="118">
        <v>13.9</v>
      </c>
      <c r="O173" s="118">
        <v>1.6</v>
      </c>
      <c r="P173" s="119">
        <f t="shared" si="4"/>
        <v>12.5</v>
      </c>
      <c r="Q173" s="122" t="s">
        <v>265</v>
      </c>
      <c r="R173" s="121" t="s">
        <v>3912</v>
      </c>
      <c r="S173" s="122">
        <v>12.5</v>
      </c>
      <c r="T173" s="122" t="s">
        <v>1396</v>
      </c>
    </row>
    <row r="174" spans="7:20" s="145" customFormat="1" hidden="1">
      <c r="G174" s="152"/>
      <c r="K174" s="128"/>
      <c r="M174" s="114" t="s">
        <v>266</v>
      </c>
      <c r="N174" s="118">
        <v>11.5</v>
      </c>
      <c r="O174" s="118">
        <v>18.7</v>
      </c>
      <c r="P174" s="119">
        <f t="shared" si="4"/>
        <v>12.27</v>
      </c>
      <c r="Q174" s="122" t="s">
        <v>267</v>
      </c>
      <c r="R174" s="121" t="s">
        <v>3913</v>
      </c>
      <c r="S174" s="122">
        <v>12.27</v>
      </c>
      <c r="T174" s="122" t="s">
        <v>4426</v>
      </c>
    </row>
    <row r="175" spans="7:20" s="145" customFormat="1" hidden="1">
      <c r="G175" s="152"/>
      <c r="K175" s="128"/>
      <c r="M175" s="114" t="s">
        <v>268</v>
      </c>
      <c r="N175" s="118">
        <v>15.3</v>
      </c>
      <c r="O175" s="118">
        <v>2.5</v>
      </c>
      <c r="P175" s="119">
        <f t="shared" si="4"/>
        <v>14.5</v>
      </c>
      <c r="Q175" s="122" t="s">
        <v>269</v>
      </c>
      <c r="R175" s="121" t="s">
        <v>3914</v>
      </c>
      <c r="S175" s="122">
        <v>14.5</v>
      </c>
      <c r="T175" s="122" t="s">
        <v>4427</v>
      </c>
    </row>
    <row r="176" spans="7:20" s="145" customFormat="1" hidden="1">
      <c r="G176" s="152"/>
      <c r="K176" s="128"/>
      <c r="M176" s="114" t="s">
        <v>401</v>
      </c>
      <c r="N176" s="118">
        <v>16.3</v>
      </c>
      <c r="O176" s="118">
        <v>16.2</v>
      </c>
      <c r="P176" s="119">
        <f t="shared" si="4"/>
        <v>12.95</v>
      </c>
      <c r="Q176" s="122" t="s">
        <v>275</v>
      </c>
      <c r="R176" s="121" t="s">
        <v>3915</v>
      </c>
      <c r="S176" s="122">
        <v>12.95</v>
      </c>
      <c r="T176" s="122" t="s">
        <v>920</v>
      </c>
    </row>
    <row r="177" spans="7:20" s="145" customFormat="1" hidden="1">
      <c r="G177" s="152"/>
      <c r="K177" s="128"/>
      <c r="M177" s="114" t="s">
        <v>276</v>
      </c>
      <c r="N177" s="118">
        <v>32.9</v>
      </c>
      <c r="O177" s="118">
        <v>0</v>
      </c>
      <c r="P177" s="119">
        <f t="shared" si="4"/>
        <v>17.13</v>
      </c>
      <c r="Q177" s="122" t="s">
        <v>277</v>
      </c>
      <c r="R177" s="121" t="s">
        <v>3916</v>
      </c>
      <c r="S177" s="122">
        <v>17.13</v>
      </c>
      <c r="T177" s="122" t="s">
        <v>2776</v>
      </c>
    </row>
    <row r="178" spans="7:20" s="145" customFormat="1" hidden="1">
      <c r="G178" s="152"/>
      <c r="K178" s="128"/>
      <c r="M178" s="114" t="s">
        <v>278</v>
      </c>
      <c r="N178" s="118">
        <v>34.4</v>
      </c>
      <c r="O178" s="118">
        <v>0</v>
      </c>
      <c r="P178" s="119">
        <f t="shared" si="4"/>
        <v>12.3</v>
      </c>
      <c r="Q178" s="122" t="s">
        <v>358</v>
      </c>
      <c r="R178" s="121" t="s">
        <v>3917</v>
      </c>
      <c r="S178" s="122">
        <v>12.3</v>
      </c>
      <c r="T178" s="122" t="s">
        <v>2000</v>
      </c>
    </row>
    <row r="179" spans="7:20" s="145" customFormat="1" hidden="1">
      <c r="G179" s="152"/>
      <c r="K179" s="128"/>
      <c r="M179" s="114" t="s">
        <v>279</v>
      </c>
      <c r="N179" s="118">
        <v>21.8</v>
      </c>
      <c r="O179" s="118">
        <v>0</v>
      </c>
      <c r="P179" s="119">
        <f t="shared" si="4"/>
        <v>12.2</v>
      </c>
      <c r="Q179" s="122" t="s">
        <v>404</v>
      </c>
      <c r="R179" s="121" t="s">
        <v>3918</v>
      </c>
      <c r="S179" s="122">
        <v>12.2</v>
      </c>
      <c r="T179" s="122" t="s">
        <v>2000</v>
      </c>
    </row>
    <row r="180" spans="7:20" s="145" customFormat="1" hidden="1">
      <c r="G180" s="152"/>
      <c r="K180" s="128"/>
      <c r="M180" s="114" t="s">
        <v>529</v>
      </c>
      <c r="N180" s="118">
        <v>20.7</v>
      </c>
      <c r="O180" s="118">
        <v>0</v>
      </c>
      <c r="P180" s="119">
        <f t="shared" si="4"/>
        <v>11.97</v>
      </c>
      <c r="Q180" s="122" t="s">
        <v>530</v>
      </c>
      <c r="R180" s="121" t="s">
        <v>3919</v>
      </c>
      <c r="S180" s="122">
        <v>11.97</v>
      </c>
      <c r="T180" s="122" t="s">
        <v>4428</v>
      </c>
    </row>
    <row r="181" spans="7:20" s="145" customFormat="1" hidden="1">
      <c r="G181" s="152"/>
      <c r="K181" s="128"/>
      <c r="M181" s="114" t="s">
        <v>531</v>
      </c>
      <c r="N181" s="118">
        <v>31.4</v>
      </c>
      <c r="O181" s="118">
        <v>0</v>
      </c>
      <c r="P181" s="119">
        <f t="shared" si="4"/>
        <v>10.199999999999999</v>
      </c>
      <c r="Q181" s="122" t="s">
        <v>532</v>
      </c>
      <c r="R181" s="121" t="s">
        <v>4135</v>
      </c>
      <c r="S181" s="122">
        <v>10.199999999999999</v>
      </c>
      <c r="T181" s="122" t="s">
        <v>196</v>
      </c>
    </row>
    <row r="182" spans="7:20" s="145" customFormat="1" hidden="1">
      <c r="G182" s="152"/>
      <c r="K182" s="128"/>
      <c r="M182" s="114" t="s">
        <v>533</v>
      </c>
      <c r="N182" s="118">
        <v>29</v>
      </c>
      <c r="O182" s="118">
        <v>0</v>
      </c>
      <c r="P182" s="119">
        <f t="shared" si="4"/>
        <v>11.67</v>
      </c>
      <c r="Q182" s="122" t="s">
        <v>534</v>
      </c>
      <c r="R182" s="121" t="s">
        <v>4136</v>
      </c>
      <c r="S182" s="122">
        <v>11.67</v>
      </c>
      <c r="T182" s="122" t="s">
        <v>1091</v>
      </c>
    </row>
    <row r="183" spans="7:20" s="145" customFormat="1" hidden="1">
      <c r="G183" s="152"/>
      <c r="K183" s="128"/>
      <c r="M183" s="114" t="s">
        <v>412</v>
      </c>
      <c r="N183" s="118">
        <v>31.4</v>
      </c>
      <c r="O183" s="118">
        <v>0</v>
      </c>
      <c r="P183" s="119">
        <f t="shared" si="4"/>
        <v>13.28</v>
      </c>
      <c r="Q183" s="122" t="s">
        <v>129</v>
      </c>
      <c r="R183" s="121" t="s">
        <v>3917</v>
      </c>
      <c r="S183" s="122">
        <v>13.28</v>
      </c>
      <c r="T183" s="122" t="s">
        <v>1416</v>
      </c>
    </row>
    <row r="184" spans="7:20" s="145" customFormat="1" hidden="1">
      <c r="G184" s="152"/>
      <c r="K184" s="128"/>
      <c r="M184" s="114" t="s">
        <v>535</v>
      </c>
      <c r="N184" s="118">
        <v>27.8</v>
      </c>
      <c r="O184" s="118">
        <v>0</v>
      </c>
      <c r="P184" s="119">
        <f t="shared" si="4"/>
        <v>9.6999999999999993</v>
      </c>
      <c r="Q184" s="122" t="s">
        <v>536</v>
      </c>
      <c r="R184" s="121" t="s">
        <v>4137</v>
      </c>
      <c r="S184" s="122">
        <v>9.6999999999999993</v>
      </c>
      <c r="T184" s="122" t="s">
        <v>659</v>
      </c>
    </row>
    <row r="185" spans="7:20" s="145" customFormat="1" hidden="1">
      <c r="G185" s="152"/>
      <c r="K185" s="128"/>
      <c r="M185" s="114" t="s">
        <v>537</v>
      </c>
      <c r="N185" s="118">
        <v>21.1</v>
      </c>
      <c r="O185" s="118">
        <v>0</v>
      </c>
      <c r="P185" s="119">
        <f t="shared" si="4"/>
        <v>13.65</v>
      </c>
      <c r="Q185" s="122" t="s">
        <v>217</v>
      </c>
      <c r="R185" s="121" t="s">
        <v>3918</v>
      </c>
      <c r="S185" s="122">
        <v>13.65</v>
      </c>
      <c r="T185" s="122" t="s">
        <v>2423</v>
      </c>
    </row>
    <row r="186" spans="7:20" s="145" customFormat="1" hidden="1">
      <c r="G186" s="152"/>
      <c r="K186" s="128"/>
      <c r="M186" s="114" t="s">
        <v>538</v>
      </c>
      <c r="N186" s="118">
        <v>18.399999999999999</v>
      </c>
      <c r="O186" s="118">
        <v>0</v>
      </c>
      <c r="P186" s="119">
        <f t="shared" si="4"/>
        <v>16.75</v>
      </c>
      <c r="Q186" s="122" t="s">
        <v>539</v>
      </c>
      <c r="R186" s="121" t="s">
        <v>4138</v>
      </c>
      <c r="S186" s="122">
        <v>16.75</v>
      </c>
      <c r="T186" s="122" t="s">
        <v>1411</v>
      </c>
    </row>
    <row r="187" spans="7:20" s="145" customFormat="1" hidden="1">
      <c r="G187" s="152"/>
      <c r="K187" s="128"/>
      <c r="M187" s="114" t="s">
        <v>540</v>
      </c>
      <c r="N187" s="118">
        <v>15.5</v>
      </c>
      <c r="O187" s="118">
        <v>0</v>
      </c>
      <c r="P187" s="119">
        <f t="shared" si="4"/>
        <v>11.9</v>
      </c>
      <c r="Q187" s="122" t="s">
        <v>541</v>
      </c>
      <c r="R187" s="121" t="s">
        <v>4139</v>
      </c>
      <c r="S187" s="122">
        <v>11.9</v>
      </c>
      <c r="T187" s="122" t="s">
        <v>539</v>
      </c>
    </row>
    <row r="188" spans="7:20" s="145" customFormat="1" hidden="1">
      <c r="G188" s="152"/>
      <c r="K188" s="128"/>
      <c r="M188" s="114" t="s">
        <v>419</v>
      </c>
      <c r="N188" s="118">
        <v>18.899999999999999</v>
      </c>
      <c r="O188" s="118">
        <v>0</v>
      </c>
      <c r="P188" s="119">
        <f t="shared" si="4"/>
        <v>8.1</v>
      </c>
      <c r="Q188" s="122" t="s">
        <v>420</v>
      </c>
      <c r="R188" s="121" t="s">
        <v>4140</v>
      </c>
      <c r="S188" s="122">
        <v>8.1</v>
      </c>
      <c r="T188" s="122" t="s">
        <v>2154</v>
      </c>
    </row>
    <row r="189" spans="7:20" s="145" customFormat="1" hidden="1">
      <c r="G189" s="152"/>
      <c r="K189" s="128"/>
      <c r="M189" s="114" t="s">
        <v>297</v>
      </c>
      <c r="N189" s="118">
        <v>6.8</v>
      </c>
      <c r="O189" s="118">
        <v>0</v>
      </c>
      <c r="P189" s="119">
        <f t="shared" si="4"/>
        <v>16.399999999999999</v>
      </c>
      <c r="Q189" s="122" t="s">
        <v>298</v>
      </c>
      <c r="R189" s="121" t="s">
        <v>4120</v>
      </c>
      <c r="S189" s="122">
        <v>16.399999999999999</v>
      </c>
      <c r="T189" s="122" t="s">
        <v>254</v>
      </c>
    </row>
    <row r="190" spans="7:20" s="145" customFormat="1" hidden="1">
      <c r="G190" s="152"/>
      <c r="K190" s="128"/>
      <c r="M190" s="114" t="s">
        <v>544</v>
      </c>
      <c r="N190" s="118">
        <v>28.2</v>
      </c>
      <c r="O190" s="118">
        <v>0</v>
      </c>
      <c r="P190" s="119">
        <f t="shared" si="4"/>
        <v>12.09</v>
      </c>
      <c r="Q190" s="122" t="s">
        <v>532</v>
      </c>
      <c r="R190" s="121" t="s">
        <v>4121</v>
      </c>
      <c r="S190" s="122">
        <v>12.09</v>
      </c>
      <c r="T190" s="122" t="s">
        <v>397</v>
      </c>
    </row>
    <row r="191" spans="7:20" s="145" customFormat="1" hidden="1">
      <c r="G191" s="152"/>
      <c r="K191" s="128"/>
      <c r="M191" s="114" t="s">
        <v>421</v>
      </c>
      <c r="N191" s="118">
        <v>28</v>
      </c>
      <c r="O191" s="118">
        <v>0</v>
      </c>
      <c r="P191" s="119">
        <f t="shared" si="4"/>
        <v>10.6</v>
      </c>
      <c r="Q191" s="122" t="s">
        <v>422</v>
      </c>
      <c r="R191" s="121" t="s">
        <v>4122</v>
      </c>
      <c r="S191" s="122">
        <v>10.6</v>
      </c>
      <c r="T191" s="122" t="s">
        <v>34</v>
      </c>
    </row>
    <row r="192" spans="7:20" s="145" customFormat="1" hidden="1">
      <c r="G192" s="152"/>
      <c r="K192" s="128"/>
      <c r="M192" s="114" t="s">
        <v>550</v>
      </c>
      <c r="N192" s="118">
        <v>28.7</v>
      </c>
      <c r="O192" s="118">
        <v>0</v>
      </c>
      <c r="P192" s="119">
        <f t="shared" si="4"/>
        <v>7.34</v>
      </c>
      <c r="Q192" s="122" t="s">
        <v>551</v>
      </c>
      <c r="R192" s="121" t="s">
        <v>4123</v>
      </c>
      <c r="S192" s="122">
        <v>7.34</v>
      </c>
      <c r="T192" s="122" t="s">
        <v>993</v>
      </c>
    </row>
    <row r="193" spans="7:20" s="145" customFormat="1" hidden="1">
      <c r="G193" s="152"/>
      <c r="K193" s="128"/>
      <c r="M193" s="114" t="s">
        <v>552</v>
      </c>
      <c r="N193" s="118">
        <v>28.5</v>
      </c>
      <c r="O193" s="118">
        <v>0</v>
      </c>
      <c r="P193" s="119">
        <f t="shared" si="4"/>
        <v>13.26</v>
      </c>
      <c r="Q193" s="122" t="s">
        <v>553</v>
      </c>
      <c r="R193" s="121" t="s">
        <v>4121</v>
      </c>
      <c r="S193" s="122">
        <v>13.26</v>
      </c>
      <c r="T193" s="122" t="s">
        <v>2039</v>
      </c>
    </row>
    <row r="194" spans="7:20" s="145" customFormat="1" hidden="1">
      <c r="G194" s="152"/>
      <c r="K194" s="128"/>
      <c r="M194" s="114" t="s">
        <v>554</v>
      </c>
      <c r="N194" s="118">
        <v>29.1</v>
      </c>
      <c r="O194" s="118">
        <v>0</v>
      </c>
      <c r="P194" s="119">
        <f t="shared" si="4"/>
        <v>12.7</v>
      </c>
      <c r="Q194" s="122" t="s">
        <v>553</v>
      </c>
      <c r="R194" s="121" t="s">
        <v>4559</v>
      </c>
      <c r="S194" s="122">
        <v>12.7</v>
      </c>
      <c r="T194" s="122" t="s">
        <v>277</v>
      </c>
    </row>
    <row r="195" spans="7:20" s="145" customFormat="1" hidden="1">
      <c r="G195" s="152"/>
      <c r="K195" s="128"/>
      <c r="M195" s="114" t="s">
        <v>555</v>
      </c>
      <c r="N195" s="118">
        <v>28.7</v>
      </c>
      <c r="O195" s="118">
        <v>0</v>
      </c>
      <c r="P195" s="119">
        <f t="shared" si="4"/>
        <v>12.47</v>
      </c>
      <c r="Q195" s="122" t="s">
        <v>556</v>
      </c>
      <c r="R195" s="121" t="s">
        <v>4124</v>
      </c>
      <c r="S195" s="122">
        <v>12.47</v>
      </c>
      <c r="T195" s="122" t="s">
        <v>4429</v>
      </c>
    </row>
    <row r="196" spans="7:20" s="145" customFormat="1" hidden="1">
      <c r="G196" s="152"/>
      <c r="K196" s="128"/>
      <c r="M196" s="114" t="s">
        <v>557</v>
      </c>
      <c r="N196" s="118">
        <v>21.2</v>
      </c>
      <c r="O196" s="118">
        <v>0</v>
      </c>
      <c r="P196" s="119">
        <f t="shared" si="4"/>
        <v>8</v>
      </c>
      <c r="Q196" s="122" t="s">
        <v>558</v>
      </c>
      <c r="R196" s="121" t="s">
        <v>4265</v>
      </c>
      <c r="S196" s="120">
        <v>8</v>
      </c>
      <c r="T196" s="120" t="s">
        <v>899</v>
      </c>
    </row>
    <row r="197" spans="7:20" s="145" customFormat="1" hidden="1">
      <c r="G197" s="152"/>
      <c r="K197" s="128"/>
      <c r="M197" s="114" t="s">
        <v>559</v>
      </c>
      <c r="N197" s="118">
        <v>20.9</v>
      </c>
      <c r="O197" s="118">
        <v>0</v>
      </c>
      <c r="P197" s="119">
        <f t="shared" si="4"/>
        <v>11.2</v>
      </c>
      <c r="Q197" s="122" t="s">
        <v>530</v>
      </c>
      <c r="R197" s="121" t="s">
        <v>4125</v>
      </c>
      <c r="S197" s="122">
        <v>11.2</v>
      </c>
      <c r="T197" s="122" t="s">
        <v>270</v>
      </c>
    </row>
    <row r="198" spans="7:20" s="145" customFormat="1" hidden="1">
      <c r="G198" s="152"/>
      <c r="K198" s="128"/>
      <c r="M198" s="114" t="s">
        <v>314</v>
      </c>
      <c r="N198" s="118">
        <v>31.8</v>
      </c>
      <c r="O198" s="118">
        <v>0</v>
      </c>
      <c r="P198" s="119">
        <f t="shared" si="4"/>
        <v>6.8</v>
      </c>
      <c r="Q198" s="122" t="s">
        <v>315</v>
      </c>
      <c r="R198" s="121" t="s">
        <v>4126</v>
      </c>
      <c r="S198" s="122">
        <v>6.8</v>
      </c>
      <c r="T198" s="122" t="s">
        <v>993</v>
      </c>
    </row>
    <row r="199" spans="7:20" s="145" customFormat="1" hidden="1">
      <c r="G199" s="152"/>
      <c r="K199" s="128"/>
      <c r="M199" s="114" t="s">
        <v>316</v>
      </c>
      <c r="N199" s="118">
        <v>27.1</v>
      </c>
      <c r="O199" s="118">
        <v>0</v>
      </c>
      <c r="P199" s="119">
        <f t="shared" si="4"/>
        <v>15.61</v>
      </c>
      <c r="Q199" s="122" t="s">
        <v>162</v>
      </c>
      <c r="R199" s="121" t="s">
        <v>4127</v>
      </c>
      <c r="S199" s="122">
        <v>15.61</v>
      </c>
      <c r="T199" s="122" t="s">
        <v>351</v>
      </c>
    </row>
    <row r="200" spans="7:20" s="145" customFormat="1" hidden="1">
      <c r="G200" s="152"/>
      <c r="K200" s="128"/>
      <c r="M200" s="114" t="s">
        <v>317</v>
      </c>
      <c r="N200" s="118">
        <v>22.7</v>
      </c>
      <c r="O200" s="118">
        <v>0</v>
      </c>
      <c r="P200" s="119">
        <f t="shared" si="4"/>
        <v>12.52</v>
      </c>
      <c r="Q200" s="122" t="s">
        <v>530</v>
      </c>
      <c r="R200" s="121" t="s">
        <v>4128</v>
      </c>
      <c r="S200" s="122">
        <v>12.52</v>
      </c>
      <c r="T200" s="122" t="s">
        <v>4430</v>
      </c>
    </row>
    <row r="201" spans="7:20" s="145" customFormat="1" hidden="1">
      <c r="G201" s="152"/>
      <c r="K201" s="128"/>
      <c r="M201" s="114" t="s">
        <v>184</v>
      </c>
      <c r="N201" s="118">
        <v>19.7</v>
      </c>
      <c r="O201" s="118">
        <v>0</v>
      </c>
      <c r="P201" s="119">
        <f t="shared" si="4"/>
        <v>5.6</v>
      </c>
      <c r="Q201" s="122" t="s">
        <v>185</v>
      </c>
      <c r="R201" s="121" t="s">
        <v>4263</v>
      </c>
      <c r="S201" s="120">
        <v>5.6</v>
      </c>
      <c r="T201" s="120" t="s">
        <v>1074</v>
      </c>
    </row>
    <row r="202" spans="7:20" s="145" customFormat="1" hidden="1">
      <c r="G202" s="152"/>
      <c r="K202" s="128"/>
      <c r="M202" s="114" t="s">
        <v>43</v>
      </c>
      <c r="N202" s="118">
        <v>35</v>
      </c>
      <c r="O202" s="118">
        <v>0</v>
      </c>
      <c r="P202" s="119">
        <f t="shared" ref="P202:P265" si="5">SUM(S202:T202)</f>
        <v>10.6</v>
      </c>
      <c r="Q202" s="122" t="s">
        <v>44</v>
      </c>
      <c r="R202" s="121" t="s">
        <v>4129</v>
      </c>
      <c r="S202" s="122">
        <v>10.6</v>
      </c>
      <c r="T202" s="122" t="s">
        <v>245</v>
      </c>
    </row>
    <row r="203" spans="7:20" s="145" customFormat="1" hidden="1">
      <c r="G203" s="152"/>
      <c r="K203" s="128"/>
      <c r="M203" s="114" t="s">
        <v>45</v>
      </c>
      <c r="N203" s="118">
        <v>30.4</v>
      </c>
      <c r="O203" s="118">
        <v>0</v>
      </c>
      <c r="P203" s="119">
        <f t="shared" si="5"/>
        <v>14.04</v>
      </c>
      <c r="Q203" s="122" t="s">
        <v>46</v>
      </c>
      <c r="R203" s="121" t="s">
        <v>4143</v>
      </c>
      <c r="S203" s="122">
        <v>14.04</v>
      </c>
      <c r="T203" s="122" t="s">
        <v>4431</v>
      </c>
    </row>
    <row r="204" spans="7:20" s="145" customFormat="1" hidden="1">
      <c r="G204" s="152"/>
      <c r="K204" s="128"/>
      <c r="M204" s="114" t="s">
        <v>323</v>
      </c>
      <c r="N204" s="118">
        <v>25.2</v>
      </c>
      <c r="O204" s="118">
        <v>0</v>
      </c>
      <c r="P204" s="119">
        <f t="shared" si="5"/>
        <v>11.39</v>
      </c>
      <c r="Q204" s="122" t="s">
        <v>324</v>
      </c>
      <c r="R204" s="121" t="s">
        <v>4144</v>
      </c>
      <c r="S204" s="122">
        <v>11.39</v>
      </c>
      <c r="T204" s="122" t="s">
        <v>4432</v>
      </c>
    </row>
    <row r="205" spans="7:20" s="145" customFormat="1" hidden="1">
      <c r="G205" s="152"/>
      <c r="K205" s="128"/>
      <c r="M205" s="114" t="s">
        <v>194</v>
      </c>
      <c r="N205" s="118">
        <v>21.5</v>
      </c>
      <c r="O205" s="118">
        <v>0</v>
      </c>
      <c r="P205" s="119">
        <f t="shared" si="5"/>
        <v>10.8</v>
      </c>
      <c r="Q205" s="122" t="s">
        <v>369</v>
      </c>
      <c r="R205" s="121" t="s">
        <v>4145</v>
      </c>
      <c r="S205" s="122">
        <v>10.8</v>
      </c>
      <c r="T205" s="122" t="s">
        <v>3237</v>
      </c>
    </row>
    <row r="206" spans="7:20" s="145" customFormat="1" hidden="1">
      <c r="G206" s="152"/>
      <c r="K206" s="128"/>
      <c r="M206" s="114" t="s">
        <v>195</v>
      </c>
      <c r="N206" s="118">
        <v>18.8</v>
      </c>
      <c r="O206" s="118">
        <v>0</v>
      </c>
      <c r="P206" s="119">
        <f t="shared" si="5"/>
        <v>5.45</v>
      </c>
      <c r="Q206" s="122" t="s">
        <v>196</v>
      </c>
      <c r="R206" s="121" t="s">
        <v>4126</v>
      </c>
      <c r="S206" s="122">
        <v>5.45</v>
      </c>
      <c r="T206" s="122" t="s">
        <v>4433</v>
      </c>
    </row>
    <row r="207" spans="7:20" s="145" customFormat="1" hidden="1">
      <c r="G207" s="152"/>
      <c r="K207" s="128"/>
      <c r="M207" s="114" t="s">
        <v>326</v>
      </c>
      <c r="N207" s="118">
        <v>33.299999999999997</v>
      </c>
      <c r="O207" s="118">
        <v>0</v>
      </c>
      <c r="P207" s="119">
        <f t="shared" si="5"/>
        <v>10.81</v>
      </c>
      <c r="Q207" s="122" t="s">
        <v>327</v>
      </c>
      <c r="R207" s="121" t="s">
        <v>4146</v>
      </c>
      <c r="S207" s="122">
        <v>10.81</v>
      </c>
      <c r="T207" s="122" t="s">
        <v>3409</v>
      </c>
    </row>
    <row r="208" spans="7:20" s="145" customFormat="1" hidden="1">
      <c r="G208" s="152"/>
      <c r="K208" s="128"/>
      <c r="M208" s="114" t="s">
        <v>457</v>
      </c>
      <c r="N208" s="118">
        <v>29.1</v>
      </c>
      <c r="O208" s="118">
        <v>0</v>
      </c>
      <c r="P208" s="119">
        <f t="shared" si="5"/>
        <v>12.02</v>
      </c>
      <c r="Q208" s="122" t="s">
        <v>46</v>
      </c>
      <c r="R208" s="121" t="s">
        <v>4266</v>
      </c>
      <c r="S208" s="122">
        <v>12.02</v>
      </c>
      <c r="T208" s="122" t="s">
        <v>4434</v>
      </c>
    </row>
    <row r="209" spans="7:20" s="145" customFormat="1" hidden="1">
      <c r="G209" s="152"/>
      <c r="K209" s="128"/>
      <c r="M209" s="114" t="s">
        <v>328</v>
      </c>
      <c r="N209" s="118">
        <v>24.4</v>
      </c>
      <c r="O209" s="118">
        <v>0</v>
      </c>
      <c r="P209" s="119">
        <f t="shared" si="5"/>
        <v>11.27</v>
      </c>
      <c r="Q209" s="122" t="s">
        <v>324</v>
      </c>
      <c r="R209" s="121" t="s">
        <v>4147</v>
      </c>
      <c r="S209" s="122">
        <v>11.27</v>
      </c>
      <c r="T209" s="122" t="s">
        <v>4435</v>
      </c>
    </row>
    <row r="210" spans="7:20" s="145" customFormat="1" hidden="1">
      <c r="G210" s="152"/>
      <c r="K210" s="128"/>
      <c r="M210" s="114" t="s">
        <v>329</v>
      </c>
      <c r="N210" s="118">
        <v>22.5</v>
      </c>
      <c r="O210" s="118">
        <v>0</v>
      </c>
      <c r="P210" s="119">
        <f t="shared" si="5"/>
        <v>8.4</v>
      </c>
      <c r="Q210" s="122" t="s">
        <v>330</v>
      </c>
      <c r="R210" s="121" t="s">
        <v>4148</v>
      </c>
      <c r="S210" s="120">
        <v>8.4</v>
      </c>
      <c r="T210" s="120" t="s">
        <v>805</v>
      </c>
    </row>
    <row r="211" spans="7:20" s="145" customFormat="1" hidden="1">
      <c r="G211" s="152"/>
      <c r="K211" s="128"/>
      <c r="M211" s="114" t="s">
        <v>331</v>
      </c>
      <c r="N211" s="118">
        <v>21.6</v>
      </c>
      <c r="O211" s="118">
        <v>0</v>
      </c>
      <c r="P211" s="119">
        <f t="shared" si="5"/>
        <v>11.9</v>
      </c>
      <c r="Q211" s="122" t="s">
        <v>332</v>
      </c>
      <c r="R211" s="121" t="s">
        <v>4149</v>
      </c>
      <c r="S211" s="122">
        <v>11.9</v>
      </c>
      <c r="T211" s="122" t="s">
        <v>534</v>
      </c>
    </row>
    <row r="212" spans="7:20" s="145" customFormat="1" hidden="1">
      <c r="G212" s="152"/>
      <c r="K212" s="128"/>
      <c r="M212" s="114" t="s">
        <v>333</v>
      </c>
      <c r="N212" s="118">
        <v>29.6</v>
      </c>
      <c r="O212" s="118">
        <v>0</v>
      </c>
      <c r="P212" s="119">
        <f t="shared" si="5"/>
        <v>12.51</v>
      </c>
      <c r="Q212" s="122" t="s">
        <v>27</v>
      </c>
      <c r="R212" s="121" t="s">
        <v>4150</v>
      </c>
      <c r="S212" s="122">
        <v>12.51</v>
      </c>
      <c r="T212" s="122" t="s">
        <v>4437</v>
      </c>
    </row>
    <row r="213" spans="7:20" s="145" customFormat="1" hidden="1">
      <c r="G213" s="152"/>
      <c r="K213" s="128"/>
      <c r="M213" s="114" t="s">
        <v>334</v>
      </c>
      <c r="N213" s="118">
        <v>24.7</v>
      </c>
      <c r="O213" s="118">
        <v>0</v>
      </c>
      <c r="P213" s="119">
        <f t="shared" si="5"/>
        <v>7.4</v>
      </c>
      <c r="Q213" s="122" t="s">
        <v>335</v>
      </c>
      <c r="R213" s="121" t="s">
        <v>4274</v>
      </c>
      <c r="S213" s="120">
        <v>7.4</v>
      </c>
      <c r="T213" s="120" t="s">
        <v>46</v>
      </c>
    </row>
    <row r="214" spans="7:20" s="145" customFormat="1" hidden="1">
      <c r="G214" s="152"/>
      <c r="K214" s="128"/>
      <c r="M214" s="114" t="s">
        <v>336</v>
      </c>
      <c r="N214" s="118">
        <v>19.3</v>
      </c>
      <c r="O214" s="118">
        <v>0</v>
      </c>
      <c r="P214" s="119">
        <f t="shared" si="5"/>
        <v>10.199999999999999</v>
      </c>
      <c r="Q214" s="122" t="s">
        <v>32</v>
      </c>
      <c r="R214" s="121" t="s">
        <v>4151</v>
      </c>
      <c r="S214" s="122">
        <v>10.199999999999999</v>
      </c>
      <c r="T214" s="122" t="s">
        <v>2308</v>
      </c>
    </row>
    <row r="215" spans="7:20" s="145" customFormat="1" hidden="1">
      <c r="G215" s="152"/>
      <c r="K215" s="128"/>
      <c r="M215" s="114" t="s">
        <v>346</v>
      </c>
      <c r="N215" s="118">
        <v>26.4</v>
      </c>
      <c r="O215" s="118">
        <v>0</v>
      </c>
      <c r="P215" s="119">
        <f t="shared" si="5"/>
        <v>13.3</v>
      </c>
      <c r="Q215" s="122" t="s">
        <v>347</v>
      </c>
      <c r="R215" s="121" t="s">
        <v>4152</v>
      </c>
      <c r="S215" s="122">
        <v>13.3</v>
      </c>
      <c r="T215" s="122" t="s">
        <v>930</v>
      </c>
    </row>
    <row r="216" spans="7:20" s="145" customFormat="1" hidden="1">
      <c r="G216" s="152"/>
      <c r="K216" s="128"/>
      <c r="M216" s="114" t="s">
        <v>348</v>
      </c>
      <c r="N216" s="118">
        <v>19.7</v>
      </c>
      <c r="O216" s="118">
        <v>0</v>
      </c>
      <c r="P216" s="119">
        <f t="shared" si="5"/>
        <v>12.88</v>
      </c>
      <c r="Q216" s="122" t="s">
        <v>349</v>
      </c>
      <c r="R216" s="121" t="s">
        <v>3917</v>
      </c>
      <c r="S216" s="122">
        <v>12.88</v>
      </c>
      <c r="T216" s="122" t="s">
        <v>4438</v>
      </c>
    </row>
    <row r="217" spans="7:20" s="145" customFormat="1" hidden="1">
      <c r="G217" s="152"/>
      <c r="K217" s="128"/>
      <c r="M217" s="114" t="s">
        <v>350</v>
      </c>
      <c r="N217" s="118">
        <v>21.9</v>
      </c>
      <c r="O217" s="118">
        <v>0</v>
      </c>
      <c r="P217" s="119">
        <f t="shared" si="5"/>
        <v>5.2</v>
      </c>
      <c r="Q217" s="122" t="s">
        <v>351</v>
      </c>
      <c r="R217" s="121" t="s">
        <v>3932</v>
      </c>
      <c r="S217" s="120">
        <v>5.2</v>
      </c>
      <c r="T217" s="120" t="s">
        <v>2119</v>
      </c>
    </row>
    <row r="218" spans="7:20" s="145" customFormat="1" hidden="1">
      <c r="G218" s="152"/>
      <c r="K218" s="128"/>
      <c r="M218" s="114" t="s">
        <v>339</v>
      </c>
      <c r="N218" s="118">
        <v>21.8</v>
      </c>
      <c r="O218" s="118">
        <v>0</v>
      </c>
      <c r="P218" s="119">
        <f t="shared" si="5"/>
        <v>5.4</v>
      </c>
      <c r="Q218" s="122" t="s">
        <v>340</v>
      </c>
      <c r="R218" s="121" t="s">
        <v>3933</v>
      </c>
      <c r="S218" s="122">
        <v>5.4</v>
      </c>
      <c r="T218" s="122" t="s">
        <v>1203</v>
      </c>
    </row>
    <row r="219" spans="7:20" s="145" customFormat="1" hidden="1">
      <c r="G219" s="152"/>
      <c r="K219" s="128"/>
      <c r="M219" s="114" t="s">
        <v>339</v>
      </c>
      <c r="N219" s="118">
        <v>10.9</v>
      </c>
      <c r="O219" s="118">
        <v>2.5</v>
      </c>
      <c r="P219" s="119">
        <f t="shared" si="5"/>
        <v>10.95</v>
      </c>
      <c r="Q219" s="122" t="s">
        <v>341</v>
      </c>
      <c r="R219" s="121" t="s">
        <v>3918</v>
      </c>
      <c r="S219" s="122">
        <v>10.95</v>
      </c>
      <c r="T219" s="122" t="s">
        <v>4439</v>
      </c>
    </row>
    <row r="220" spans="7:20" s="145" customFormat="1" hidden="1">
      <c r="G220" s="152"/>
      <c r="K220" s="128"/>
      <c r="M220" s="114" t="s">
        <v>596</v>
      </c>
      <c r="N220" s="118">
        <v>9.1999999999999993</v>
      </c>
      <c r="O220" s="118">
        <v>5.7</v>
      </c>
      <c r="P220" s="119">
        <f t="shared" si="5"/>
        <v>10.55</v>
      </c>
      <c r="Q220" s="122" t="s">
        <v>597</v>
      </c>
      <c r="R220" s="121" t="s">
        <v>3934</v>
      </c>
      <c r="S220" s="122">
        <v>10.55</v>
      </c>
      <c r="T220" s="122" t="s">
        <v>624</v>
      </c>
    </row>
    <row r="221" spans="7:20" s="145" customFormat="1" hidden="1">
      <c r="G221" s="152"/>
      <c r="K221" s="128"/>
      <c r="M221" s="114" t="s">
        <v>598</v>
      </c>
      <c r="N221" s="118">
        <v>12.1</v>
      </c>
      <c r="O221" s="118">
        <v>2.5</v>
      </c>
      <c r="P221" s="119">
        <f t="shared" si="5"/>
        <v>10.3</v>
      </c>
      <c r="Q221" s="122" t="s">
        <v>599</v>
      </c>
      <c r="R221" s="121" t="s">
        <v>3935</v>
      </c>
      <c r="S221" s="122">
        <v>10.3</v>
      </c>
      <c r="T221" s="122" t="s">
        <v>4440</v>
      </c>
    </row>
    <row r="222" spans="7:20" s="145" customFormat="1" hidden="1">
      <c r="G222" s="152"/>
      <c r="K222" s="128"/>
      <c r="M222" s="114" t="s">
        <v>600</v>
      </c>
      <c r="N222" s="118">
        <v>31.2</v>
      </c>
      <c r="O222" s="118">
        <v>0</v>
      </c>
      <c r="P222" s="119">
        <f t="shared" si="5"/>
        <v>11.45</v>
      </c>
      <c r="Q222" s="122" t="s">
        <v>404</v>
      </c>
      <c r="R222" s="121" t="s">
        <v>3936</v>
      </c>
      <c r="S222" s="122">
        <v>11.45</v>
      </c>
      <c r="T222" s="122" t="s">
        <v>4356</v>
      </c>
    </row>
    <row r="223" spans="7:20" s="145" customFormat="1" hidden="1">
      <c r="G223" s="152"/>
      <c r="K223" s="128"/>
      <c r="M223" s="114" t="s">
        <v>601</v>
      </c>
      <c r="N223" s="118">
        <v>29.5</v>
      </c>
      <c r="O223" s="118">
        <v>0</v>
      </c>
      <c r="P223" s="119">
        <f t="shared" si="5"/>
        <v>12.73</v>
      </c>
      <c r="Q223" s="122" t="s">
        <v>602</v>
      </c>
      <c r="R223" s="121" t="s">
        <v>3937</v>
      </c>
      <c r="S223" s="122">
        <v>12.73</v>
      </c>
      <c r="T223" s="122" t="s">
        <v>1118</v>
      </c>
    </row>
    <row r="224" spans="7:20" s="145" customFormat="1" hidden="1">
      <c r="G224" s="152"/>
      <c r="K224" s="128"/>
      <c r="M224" s="114" t="s">
        <v>603</v>
      </c>
      <c r="N224" s="118">
        <v>28.4</v>
      </c>
      <c r="O224" s="118">
        <v>0</v>
      </c>
      <c r="P224" s="119">
        <f t="shared" si="5"/>
        <v>12.3</v>
      </c>
      <c r="Q224" s="122" t="s">
        <v>604</v>
      </c>
      <c r="R224" s="121" t="s">
        <v>3724</v>
      </c>
      <c r="S224" s="120">
        <v>12.3</v>
      </c>
      <c r="T224" s="120" t="s">
        <v>532</v>
      </c>
    </row>
    <row r="225" spans="7:20" s="145" customFormat="1" hidden="1">
      <c r="G225" s="152"/>
      <c r="K225" s="128"/>
      <c r="M225" s="114" t="s">
        <v>605</v>
      </c>
      <c r="N225" s="118">
        <v>30.9</v>
      </c>
      <c r="O225" s="118">
        <v>0</v>
      </c>
      <c r="P225" s="119">
        <f t="shared" si="5"/>
        <v>13.81</v>
      </c>
      <c r="Q225" s="122" t="s">
        <v>606</v>
      </c>
      <c r="R225" s="121" t="s">
        <v>3725</v>
      </c>
      <c r="S225" s="122">
        <v>13.81</v>
      </c>
      <c r="T225" s="122" t="s">
        <v>2893</v>
      </c>
    </row>
    <row r="226" spans="7:20" s="145" customFormat="1" hidden="1">
      <c r="G226" s="152"/>
      <c r="K226" s="128"/>
      <c r="M226" s="114" t="s">
        <v>607</v>
      </c>
      <c r="N226" s="118">
        <v>27.5</v>
      </c>
      <c r="O226" s="118">
        <v>0</v>
      </c>
      <c r="P226" s="119">
        <f t="shared" si="5"/>
        <v>11.1</v>
      </c>
      <c r="Q226" s="122" t="s">
        <v>604</v>
      </c>
      <c r="R226" s="121" t="s">
        <v>4422</v>
      </c>
      <c r="S226" s="122">
        <v>11.1</v>
      </c>
      <c r="T226" s="122" t="s">
        <v>72</v>
      </c>
    </row>
    <row r="227" spans="7:20" s="145" customFormat="1" hidden="1">
      <c r="G227" s="152"/>
      <c r="K227" s="128"/>
      <c r="M227" s="114" t="s">
        <v>480</v>
      </c>
      <c r="N227" s="118">
        <v>29.8</v>
      </c>
      <c r="O227" s="118">
        <v>0</v>
      </c>
      <c r="P227" s="119">
        <f t="shared" si="5"/>
        <v>11.2</v>
      </c>
      <c r="Q227" s="122" t="s">
        <v>332</v>
      </c>
      <c r="R227" s="121" t="s">
        <v>3726</v>
      </c>
      <c r="S227" s="122">
        <v>11.2</v>
      </c>
      <c r="T227" s="122" t="s">
        <v>556</v>
      </c>
    </row>
    <row r="228" spans="7:20" s="145" customFormat="1" hidden="1">
      <c r="G228" s="152"/>
      <c r="K228" s="128"/>
      <c r="M228" s="114" t="s">
        <v>611</v>
      </c>
      <c r="N228" s="118">
        <v>31</v>
      </c>
      <c r="O228" s="118">
        <v>0</v>
      </c>
      <c r="P228" s="119">
        <f t="shared" si="5"/>
        <v>11.98</v>
      </c>
      <c r="Q228" s="122" t="s">
        <v>217</v>
      </c>
      <c r="R228" s="121" t="s">
        <v>3727</v>
      </c>
      <c r="S228" s="122">
        <v>11.98</v>
      </c>
      <c r="T228" s="122" t="s">
        <v>553</v>
      </c>
    </row>
    <row r="229" spans="7:20" s="145" customFormat="1" hidden="1">
      <c r="G229" s="152"/>
      <c r="K229" s="128"/>
      <c r="M229" s="114" t="s">
        <v>481</v>
      </c>
      <c r="N229" s="118">
        <v>22</v>
      </c>
      <c r="O229" s="118">
        <v>0</v>
      </c>
      <c r="P229" s="119">
        <f t="shared" si="5"/>
        <v>12.18</v>
      </c>
      <c r="Q229" s="122" t="s">
        <v>223</v>
      </c>
      <c r="R229" s="121" t="s">
        <v>3728</v>
      </c>
      <c r="S229" s="122">
        <v>12.18</v>
      </c>
      <c r="T229" s="122" t="s">
        <v>2428</v>
      </c>
    </row>
    <row r="230" spans="7:20" s="145" customFormat="1" hidden="1">
      <c r="G230" s="152"/>
      <c r="K230" s="128"/>
      <c r="M230" s="114" t="s">
        <v>482</v>
      </c>
      <c r="N230" s="118">
        <v>20.7</v>
      </c>
      <c r="O230" s="118">
        <v>0</v>
      </c>
      <c r="P230" s="119">
        <f t="shared" si="5"/>
        <v>9.3000000000000007</v>
      </c>
      <c r="Q230" s="122" t="s">
        <v>483</v>
      </c>
      <c r="R230" s="121" t="s">
        <v>3729</v>
      </c>
      <c r="S230" s="122">
        <v>9.3000000000000007</v>
      </c>
      <c r="T230" s="122" t="s">
        <v>32</v>
      </c>
    </row>
    <row r="231" spans="7:20" s="145" customFormat="1" hidden="1">
      <c r="G231" s="152"/>
      <c r="K231" s="128"/>
      <c r="M231" s="114" t="s">
        <v>622</v>
      </c>
      <c r="N231" s="118">
        <v>32.299999999999997</v>
      </c>
      <c r="O231" s="118">
        <v>0</v>
      </c>
      <c r="P231" s="119">
        <f t="shared" si="5"/>
        <v>9.35</v>
      </c>
      <c r="Q231" s="122" t="s">
        <v>240</v>
      </c>
      <c r="R231" s="121" t="s">
        <v>3730</v>
      </c>
      <c r="S231" s="122">
        <v>9.35</v>
      </c>
      <c r="T231" s="122" t="s">
        <v>3790</v>
      </c>
    </row>
    <row r="232" spans="7:20" s="145" customFormat="1" hidden="1">
      <c r="G232" s="152"/>
      <c r="K232" s="128"/>
      <c r="M232" s="114" t="s">
        <v>623</v>
      </c>
      <c r="N232" s="118">
        <v>29.7</v>
      </c>
      <c r="O232" s="118">
        <v>0</v>
      </c>
      <c r="P232" s="119">
        <f t="shared" si="5"/>
        <v>13.58</v>
      </c>
      <c r="Q232" s="122" t="s">
        <v>624</v>
      </c>
      <c r="R232" s="121" t="s">
        <v>3731</v>
      </c>
      <c r="S232" s="122">
        <v>13.58</v>
      </c>
      <c r="T232" s="122" t="s">
        <v>3048</v>
      </c>
    </row>
    <row r="233" spans="7:20" s="145" customFormat="1" hidden="1">
      <c r="G233" s="152"/>
      <c r="K233" s="128"/>
      <c r="M233" s="114" t="s">
        <v>625</v>
      </c>
      <c r="N233" s="118">
        <v>34</v>
      </c>
      <c r="O233" s="118">
        <v>0</v>
      </c>
      <c r="P233" s="119">
        <f t="shared" si="5"/>
        <v>10.71</v>
      </c>
      <c r="Q233" s="122" t="s">
        <v>217</v>
      </c>
      <c r="R233" s="121" t="s">
        <v>4039</v>
      </c>
      <c r="S233" s="122">
        <v>10.71</v>
      </c>
      <c r="T233" s="122" t="s">
        <v>3791</v>
      </c>
    </row>
    <row r="234" spans="7:20" s="145" customFormat="1" hidden="1">
      <c r="G234" s="152"/>
      <c r="K234" s="128"/>
      <c r="M234" s="114" t="s">
        <v>626</v>
      </c>
      <c r="N234" s="118">
        <v>31</v>
      </c>
      <c r="O234" s="118">
        <v>0</v>
      </c>
      <c r="P234" s="119">
        <f t="shared" si="5"/>
        <v>8.74</v>
      </c>
      <c r="Q234" s="122" t="s">
        <v>624</v>
      </c>
      <c r="R234" s="121" t="s">
        <v>3732</v>
      </c>
      <c r="S234" s="122">
        <v>8.74</v>
      </c>
      <c r="T234" s="122" t="s">
        <v>1576</v>
      </c>
    </row>
    <row r="235" spans="7:20" s="145" customFormat="1" hidden="1">
      <c r="G235" s="152"/>
      <c r="K235" s="128"/>
      <c r="M235" s="114" t="s">
        <v>491</v>
      </c>
      <c r="N235" s="118">
        <v>23.8</v>
      </c>
      <c r="O235" s="118">
        <v>0</v>
      </c>
      <c r="P235" s="119">
        <f t="shared" si="5"/>
        <v>10.78</v>
      </c>
      <c r="Q235" s="122" t="s">
        <v>283</v>
      </c>
      <c r="R235" s="121" t="s">
        <v>3785</v>
      </c>
      <c r="S235" s="122">
        <v>10.78</v>
      </c>
      <c r="T235" s="122" t="s">
        <v>3463</v>
      </c>
    </row>
    <row r="236" spans="7:20" s="145" customFormat="1" hidden="1">
      <c r="G236" s="152"/>
      <c r="K236" s="128"/>
      <c r="M236" s="114" t="s">
        <v>492</v>
      </c>
      <c r="N236" s="118">
        <v>20.399999999999999</v>
      </c>
      <c r="O236" s="118">
        <v>0</v>
      </c>
      <c r="P236" s="119">
        <f t="shared" si="5"/>
        <v>11.5</v>
      </c>
      <c r="Q236" s="122" t="s">
        <v>493</v>
      </c>
      <c r="R236" s="121" t="s">
        <v>4402</v>
      </c>
      <c r="S236" s="122">
        <v>11.5</v>
      </c>
      <c r="T236" s="122" t="s">
        <v>666</v>
      </c>
    </row>
    <row r="237" spans="7:20" s="145" customFormat="1" hidden="1">
      <c r="G237" s="152"/>
      <c r="K237" s="128"/>
      <c r="M237" s="114" t="s">
        <v>373</v>
      </c>
      <c r="N237" s="118">
        <v>30.4</v>
      </c>
      <c r="O237" s="118">
        <v>0</v>
      </c>
      <c r="P237" s="119">
        <f t="shared" si="5"/>
        <v>10.11</v>
      </c>
      <c r="Q237" s="122" t="s">
        <v>217</v>
      </c>
      <c r="R237" s="121" t="s">
        <v>4121</v>
      </c>
      <c r="S237" s="122">
        <v>10.11</v>
      </c>
      <c r="T237" s="122" t="s">
        <v>793</v>
      </c>
    </row>
    <row r="238" spans="7:20" s="145" customFormat="1" hidden="1">
      <c r="G238" s="152"/>
      <c r="K238" s="128"/>
      <c r="M238" s="114" t="s">
        <v>374</v>
      </c>
      <c r="N238" s="118">
        <v>27.9</v>
      </c>
      <c r="O238" s="118">
        <v>0</v>
      </c>
      <c r="P238" s="119">
        <f t="shared" si="5"/>
        <v>3.81</v>
      </c>
      <c r="Q238" s="122" t="s">
        <v>221</v>
      </c>
      <c r="R238" s="121" t="s">
        <v>3939</v>
      </c>
      <c r="S238" s="122">
        <v>3.81</v>
      </c>
      <c r="T238" s="122" t="s">
        <v>3792</v>
      </c>
    </row>
    <row r="239" spans="7:20" s="145" customFormat="1" hidden="1">
      <c r="G239" s="152"/>
      <c r="K239" s="128"/>
      <c r="M239" s="114" t="s">
        <v>375</v>
      </c>
      <c r="N239" s="118">
        <v>19.2</v>
      </c>
      <c r="O239" s="118">
        <v>0</v>
      </c>
      <c r="P239" s="119">
        <f t="shared" si="5"/>
        <v>5.31</v>
      </c>
      <c r="Q239" s="122" t="s">
        <v>217</v>
      </c>
      <c r="R239" s="121" t="s">
        <v>4265</v>
      </c>
      <c r="S239" s="122">
        <v>5.31</v>
      </c>
      <c r="T239" s="122" t="s">
        <v>3793</v>
      </c>
    </row>
    <row r="240" spans="7:20" s="145" customFormat="1" hidden="1">
      <c r="G240" s="152"/>
      <c r="K240" s="128"/>
      <c r="M240" s="114" t="s">
        <v>244</v>
      </c>
      <c r="N240" s="118">
        <v>16.3</v>
      </c>
      <c r="O240" s="118">
        <v>0</v>
      </c>
      <c r="P240" s="119">
        <f t="shared" si="5"/>
        <v>10.63</v>
      </c>
      <c r="Q240" s="122" t="s">
        <v>245</v>
      </c>
      <c r="R240" s="121" t="s">
        <v>3940</v>
      </c>
      <c r="S240" s="122">
        <v>10.63</v>
      </c>
      <c r="T240" s="122" t="s">
        <v>1248</v>
      </c>
    </row>
    <row r="241" spans="7:20" s="145" customFormat="1" hidden="1">
      <c r="G241" s="152"/>
      <c r="K241" s="128"/>
      <c r="M241" s="114" t="s">
        <v>122</v>
      </c>
      <c r="N241" s="118">
        <v>32.4</v>
      </c>
      <c r="O241" s="118">
        <v>0</v>
      </c>
      <c r="P241" s="119">
        <f t="shared" si="5"/>
        <v>12.2</v>
      </c>
      <c r="Q241" s="122" t="s">
        <v>369</v>
      </c>
      <c r="R241" s="121" t="s">
        <v>4559</v>
      </c>
      <c r="S241" s="122">
        <v>12.2</v>
      </c>
      <c r="T241" s="122" t="s">
        <v>1574</v>
      </c>
    </row>
    <row r="242" spans="7:20" s="145" customFormat="1" hidden="1">
      <c r="G242" s="152"/>
      <c r="K242" s="128"/>
      <c r="M242" s="114" t="s">
        <v>123</v>
      </c>
      <c r="N242" s="118">
        <v>29.8</v>
      </c>
      <c r="O242" s="118">
        <v>0</v>
      </c>
      <c r="P242" s="119">
        <f t="shared" si="5"/>
        <v>10.26</v>
      </c>
      <c r="Q242" s="122" t="s">
        <v>624</v>
      </c>
      <c r="R242" s="121" t="s">
        <v>3941</v>
      </c>
      <c r="S242" s="122">
        <v>10.26</v>
      </c>
      <c r="T242" s="122" t="s">
        <v>3794</v>
      </c>
    </row>
    <row r="243" spans="7:20" s="145" customFormat="1" hidden="1">
      <c r="G243" s="152"/>
      <c r="K243" s="128"/>
      <c r="M243" s="114" t="s">
        <v>124</v>
      </c>
      <c r="N243" s="118">
        <v>28.8</v>
      </c>
      <c r="O243" s="118">
        <v>0</v>
      </c>
      <c r="P243" s="119">
        <f t="shared" si="5"/>
        <v>11.8</v>
      </c>
      <c r="Q243" s="122" t="s">
        <v>532</v>
      </c>
      <c r="R243" s="121" t="s">
        <v>4417</v>
      </c>
      <c r="S243" s="122">
        <v>11.8</v>
      </c>
      <c r="T243" s="122" t="s">
        <v>514</v>
      </c>
    </row>
    <row r="244" spans="7:20" s="145" customFormat="1" hidden="1">
      <c r="G244" s="152"/>
      <c r="K244" s="128"/>
      <c r="M244" s="114" t="s">
        <v>249</v>
      </c>
      <c r="N244" s="118">
        <v>26.8</v>
      </c>
      <c r="O244" s="118">
        <v>0</v>
      </c>
      <c r="P244" s="119">
        <f t="shared" si="5"/>
        <v>12.69</v>
      </c>
      <c r="Q244" s="122" t="s">
        <v>74</v>
      </c>
      <c r="R244" s="121" t="s">
        <v>3941</v>
      </c>
      <c r="S244" s="122">
        <v>12.69</v>
      </c>
      <c r="T244" s="122" t="s">
        <v>3189</v>
      </c>
    </row>
    <row r="245" spans="7:20" s="145" customFormat="1" hidden="1">
      <c r="G245" s="152"/>
      <c r="K245" s="128"/>
      <c r="M245" s="114" t="s">
        <v>253</v>
      </c>
      <c r="N245" s="118">
        <v>31.5</v>
      </c>
      <c r="O245" s="118">
        <v>0</v>
      </c>
      <c r="P245" s="119">
        <f t="shared" si="5"/>
        <v>12.9</v>
      </c>
      <c r="Q245" s="122" t="s">
        <v>254</v>
      </c>
      <c r="R245" s="121" t="s">
        <v>3942</v>
      </c>
      <c r="S245" s="122">
        <v>12.9</v>
      </c>
      <c r="T245" s="122" t="s">
        <v>452</v>
      </c>
    </row>
    <row r="246" spans="7:20" s="145" customFormat="1" hidden="1">
      <c r="G246" s="152"/>
      <c r="K246" s="128"/>
      <c r="M246" s="114" t="s">
        <v>389</v>
      </c>
      <c r="N246" s="118">
        <v>29.6</v>
      </c>
      <c r="O246" s="118">
        <v>0</v>
      </c>
      <c r="P246" s="119">
        <f t="shared" si="5"/>
        <v>11.98</v>
      </c>
      <c r="Q246" s="122" t="s">
        <v>129</v>
      </c>
      <c r="R246" s="121" t="s">
        <v>4402</v>
      </c>
      <c r="S246" s="122">
        <v>11.98</v>
      </c>
      <c r="T246" s="122" t="s">
        <v>3054</v>
      </c>
    </row>
    <row r="247" spans="7:20" s="145" customFormat="1" hidden="1">
      <c r="G247" s="152"/>
      <c r="K247" s="128"/>
      <c r="M247" s="114" t="s">
        <v>390</v>
      </c>
      <c r="N247" s="118">
        <v>26.6</v>
      </c>
      <c r="O247" s="118">
        <v>0</v>
      </c>
      <c r="P247" s="119">
        <f t="shared" si="5"/>
        <v>10.96</v>
      </c>
      <c r="Q247" s="122" t="s">
        <v>532</v>
      </c>
      <c r="R247" s="121" t="s">
        <v>3936</v>
      </c>
      <c r="S247" s="122">
        <v>10.96</v>
      </c>
      <c r="T247" s="122" t="s">
        <v>2160</v>
      </c>
    </row>
    <row r="248" spans="7:20" s="145" customFormat="1" hidden="1">
      <c r="G248" s="152"/>
      <c r="K248" s="128"/>
      <c r="M248" s="114" t="s">
        <v>391</v>
      </c>
      <c r="N248" s="118">
        <v>24.8</v>
      </c>
      <c r="O248" s="118">
        <v>0</v>
      </c>
      <c r="P248" s="119">
        <f t="shared" si="5"/>
        <v>11.15</v>
      </c>
      <c r="Q248" s="122" t="s">
        <v>624</v>
      </c>
      <c r="R248" s="121" t="s">
        <v>4422</v>
      </c>
      <c r="S248" s="122">
        <v>11.15</v>
      </c>
      <c r="T248" s="122" t="s">
        <v>532</v>
      </c>
    </row>
    <row r="249" spans="7:20" s="145" customFormat="1" hidden="1">
      <c r="G249" s="152"/>
      <c r="K249" s="128"/>
      <c r="M249" s="114" t="s">
        <v>513</v>
      </c>
      <c r="N249" s="118">
        <v>26.4</v>
      </c>
      <c r="O249" s="118">
        <v>0</v>
      </c>
      <c r="P249" s="119">
        <f t="shared" si="5"/>
        <v>9.66</v>
      </c>
      <c r="Q249" s="122" t="s">
        <v>514</v>
      </c>
      <c r="R249" s="121" t="s">
        <v>3943</v>
      </c>
      <c r="S249" s="122">
        <v>9.66</v>
      </c>
      <c r="T249" s="122" t="s">
        <v>2747</v>
      </c>
    </row>
    <row r="250" spans="7:20" s="145" customFormat="1" hidden="1">
      <c r="G250" s="152"/>
      <c r="K250" s="128"/>
      <c r="M250" s="114" t="s">
        <v>393</v>
      </c>
      <c r="N250" s="118">
        <v>25.1</v>
      </c>
      <c r="O250" s="118">
        <v>0</v>
      </c>
      <c r="P250" s="119">
        <f t="shared" si="5"/>
        <v>11.5</v>
      </c>
      <c r="Q250" s="122" t="s">
        <v>394</v>
      </c>
      <c r="R250" s="121" t="s">
        <v>3944</v>
      </c>
      <c r="S250" s="122">
        <v>11.5</v>
      </c>
      <c r="T250" s="122" t="s">
        <v>514</v>
      </c>
    </row>
    <row r="251" spans="7:20" s="145" customFormat="1" hidden="1">
      <c r="G251" s="152"/>
      <c r="K251" s="128"/>
      <c r="M251" s="114" t="s">
        <v>395</v>
      </c>
      <c r="N251" s="118">
        <v>33.9</v>
      </c>
      <c r="O251" s="118">
        <v>0</v>
      </c>
      <c r="P251" s="119">
        <f t="shared" si="5"/>
        <v>10.39</v>
      </c>
      <c r="Q251" s="122" t="s">
        <v>556</v>
      </c>
      <c r="R251" s="121" t="s">
        <v>3917</v>
      </c>
      <c r="S251" s="122">
        <v>10.39</v>
      </c>
      <c r="T251" s="122" t="s">
        <v>1111</v>
      </c>
    </row>
    <row r="252" spans="7:20" s="145" customFormat="1" hidden="1">
      <c r="G252" s="152"/>
      <c r="K252" s="128"/>
      <c r="M252" s="114" t="s">
        <v>396</v>
      </c>
      <c r="N252" s="118">
        <v>31.8</v>
      </c>
      <c r="O252" s="118">
        <v>0</v>
      </c>
      <c r="P252" s="119">
        <f t="shared" si="5"/>
        <v>4.67</v>
      </c>
      <c r="Q252" s="122" t="s">
        <v>397</v>
      </c>
      <c r="R252" s="121" t="s">
        <v>4423</v>
      </c>
      <c r="S252" s="122">
        <v>4.67</v>
      </c>
      <c r="T252" s="122" t="s">
        <v>1324</v>
      </c>
    </row>
    <row r="253" spans="7:20" s="145" customFormat="1" hidden="1">
      <c r="G253" s="152"/>
      <c r="K253" s="128"/>
      <c r="M253" s="114" t="s">
        <v>398</v>
      </c>
      <c r="N253" s="118">
        <v>23.5</v>
      </c>
      <c r="O253" s="118">
        <v>0</v>
      </c>
      <c r="P253" s="119">
        <f t="shared" si="5"/>
        <v>8.6</v>
      </c>
      <c r="Q253" s="122" t="s">
        <v>332</v>
      </c>
      <c r="R253" s="121" t="s">
        <v>4418</v>
      </c>
      <c r="S253" s="122">
        <v>8.6</v>
      </c>
      <c r="T253" s="122" t="s">
        <v>394</v>
      </c>
    </row>
    <row r="254" spans="7:20" s="145" customFormat="1" hidden="1">
      <c r="G254" s="152"/>
      <c r="K254" s="128"/>
      <c r="M254" s="114" t="s">
        <v>399</v>
      </c>
      <c r="N254" s="118">
        <v>21.6</v>
      </c>
      <c r="O254" s="118">
        <v>0</v>
      </c>
      <c r="P254" s="119">
        <f t="shared" si="5"/>
        <v>12.86</v>
      </c>
      <c r="Q254" s="122" t="s">
        <v>624</v>
      </c>
      <c r="R254" s="121" t="s">
        <v>3945</v>
      </c>
      <c r="S254" s="122">
        <v>12.86</v>
      </c>
      <c r="T254" s="122" t="s">
        <v>3629</v>
      </c>
    </row>
    <row r="255" spans="7:20" s="145" customFormat="1" hidden="1">
      <c r="G255" s="152"/>
      <c r="K255" s="128"/>
      <c r="M255" s="114" t="s">
        <v>402</v>
      </c>
      <c r="N255" s="118">
        <v>29.7</v>
      </c>
      <c r="O255" s="118">
        <v>0</v>
      </c>
      <c r="P255" s="119">
        <f t="shared" si="5"/>
        <v>12.1</v>
      </c>
      <c r="Q255" s="122" t="s">
        <v>403</v>
      </c>
      <c r="R255" s="121" t="s">
        <v>3946</v>
      </c>
      <c r="S255" s="122">
        <v>12.1</v>
      </c>
      <c r="T255" s="122" t="s">
        <v>254</v>
      </c>
    </row>
    <row r="256" spans="7:20" s="145" customFormat="1" hidden="1">
      <c r="G256" s="152"/>
      <c r="K256" s="128"/>
      <c r="M256" s="114" t="s">
        <v>526</v>
      </c>
      <c r="N256" s="118">
        <v>26.9</v>
      </c>
      <c r="O256" s="118">
        <v>0</v>
      </c>
      <c r="P256" s="119">
        <f t="shared" si="5"/>
        <v>6.1</v>
      </c>
      <c r="Q256" s="122" t="s">
        <v>483</v>
      </c>
      <c r="R256" s="121" t="s">
        <v>3733</v>
      </c>
      <c r="S256" s="122">
        <v>6.1</v>
      </c>
      <c r="T256" s="122" t="s">
        <v>405</v>
      </c>
    </row>
    <row r="257" spans="7:20" s="145" customFormat="1" hidden="1">
      <c r="G257" s="152"/>
      <c r="K257" s="128"/>
      <c r="M257" s="114" t="s">
        <v>527</v>
      </c>
      <c r="N257" s="118">
        <v>35.1</v>
      </c>
      <c r="O257" s="118">
        <v>0</v>
      </c>
      <c r="P257" s="119">
        <f t="shared" si="5"/>
        <v>10.9</v>
      </c>
      <c r="Q257" s="122" t="s">
        <v>404</v>
      </c>
      <c r="R257" s="121" t="s">
        <v>3734</v>
      </c>
      <c r="S257" s="122">
        <v>10.9</v>
      </c>
      <c r="T257" s="122" t="s">
        <v>240</v>
      </c>
    </row>
    <row r="258" spans="7:20" s="145" customFormat="1" hidden="1">
      <c r="G258" s="152"/>
      <c r="K258" s="128"/>
      <c r="M258" s="114" t="s">
        <v>528</v>
      </c>
      <c r="N258" s="118">
        <v>34</v>
      </c>
      <c r="O258" s="118">
        <v>0</v>
      </c>
      <c r="P258" s="119">
        <f t="shared" si="5"/>
        <v>10.5</v>
      </c>
      <c r="Q258" s="122" t="s">
        <v>532</v>
      </c>
      <c r="R258" s="121" t="s">
        <v>4136</v>
      </c>
      <c r="S258" s="122">
        <v>10.5</v>
      </c>
      <c r="T258" s="122" t="s">
        <v>3537</v>
      </c>
    </row>
    <row r="259" spans="7:20" s="145" customFormat="1" hidden="1">
      <c r="G259" s="152"/>
      <c r="K259" s="128"/>
      <c r="M259" s="114" t="s">
        <v>660</v>
      </c>
      <c r="N259" s="118">
        <v>22.6</v>
      </c>
      <c r="O259" s="118">
        <v>0</v>
      </c>
      <c r="P259" s="119">
        <f t="shared" si="5"/>
        <v>5.9</v>
      </c>
      <c r="Q259" s="122" t="s">
        <v>661</v>
      </c>
      <c r="R259" s="121" t="s">
        <v>3934</v>
      </c>
      <c r="S259" s="122">
        <v>5.9</v>
      </c>
      <c r="T259" s="122" t="s">
        <v>405</v>
      </c>
    </row>
    <row r="260" spans="7:20" s="145" customFormat="1" hidden="1">
      <c r="G260" s="152"/>
      <c r="K260" s="128"/>
      <c r="M260" s="114" t="s">
        <v>662</v>
      </c>
      <c r="N260" s="118">
        <v>22.1</v>
      </c>
      <c r="O260" s="118">
        <v>0</v>
      </c>
      <c r="P260" s="119">
        <f t="shared" si="5"/>
        <v>3.4</v>
      </c>
      <c r="Q260" s="122" t="s">
        <v>663</v>
      </c>
      <c r="R260" s="121" t="s">
        <v>3735</v>
      </c>
      <c r="S260" s="122">
        <v>3.4</v>
      </c>
      <c r="T260" s="122" t="s">
        <v>991</v>
      </c>
    </row>
    <row r="261" spans="7:20" s="145" customFormat="1" hidden="1">
      <c r="G261" s="152"/>
      <c r="K261" s="128"/>
      <c r="M261" s="114" t="s">
        <v>664</v>
      </c>
      <c r="N261" s="118">
        <v>32</v>
      </c>
      <c r="O261" s="118">
        <v>0</v>
      </c>
      <c r="P261" s="119">
        <f t="shared" si="5"/>
        <v>8.7899999999999991</v>
      </c>
      <c r="Q261" s="122" t="s">
        <v>285</v>
      </c>
      <c r="R261" s="121" t="s">
        <v>3736</v>
      </c>
      <c r="S261" s="122">
        <v>8.7899999999999991</v>
      </c>
      <c r="T261" s="122" t="s">
        <v>461</v>
      </c>
    </row>
    <row r="262" spans="7:20" s="145" customFormat="1" hidden="1">
      <c r="G262" s="152"/>
      <c r="K262" s="128"/>
      <c r="M262" s="114" t="s">
        <v>665</v>
      </c>
      <c r="N262" s="118">
        <v>29.2</v>
      </c>
      <c r="O262" s="118">
        <v>0</v>
      </c>
      <c r="P262" s="119">
        <f t="shared" si="5"/>
        <v>10.29</v>
      </c>
      <c r="Q262" s="122" t="s">
        <v>666</v>
      </c>
      <c r="R262" s="121" t="s">
        <v>3937</v>
      </c>
      <c r="S262" s="122">
        <v>10.29</v>
      </c>
      <c r="T262" s="122" t="s">
        <v>725</v>
      </c>
    </row>
    <row r="263" spans="7:20" s="145" customFormat="1" hidden="1">
      <c r="G263" s="152"/>
      <c r="K263" s="128"/>
      <c r="M263" s="114" t="s">
        <v>667</v>
      </c>
      <c r="N263" s="118">
        <v>11.8</v>
      </c>
      <c r="O263" s="118">
        <v>6.1</v>
      </c>
      <c r="P263" s="119">
        <f t="shared" si="5"/>
        <v>11.3</v>
      </c>
      <c r="Q263" s="122" t="s">
        <v>668</v>
      </c>
      <c r="R263" s="121" t="s">
        <v>4145</v>
      </c>
      <c r="S263" s="122">
        <v>11.3</v>
      </c>
      <c r="T263" s="122" t="s">
        <v>663</v>
      </c>
    </row>
    <row r="264" spans="7:20" s="145" customFormat="1" hidden="1">
      <c r="G264" s="152"/>
      <c r="K264" s="128"/>
      <c r="M264" s="114" t="s">
        <v>669</v>
      </c>
      <c r="N264" s="118">
        <v>35</v>
      </c>
      <c r="O264" s="118">
        <v>0</v>
      </c>
      <c r="P264" s="119">
        <f t="shared" si="5"/>
        <v>10.119999999999999</v>
      </c>
      <c r="Q264" s="122" t="s">
        <v>670</v>
      </c>
      <c r="R264" s="121" t="s">
        <v>3737</v>
      </c>
      <c r="S264" s="122">
        <v>10.119999999999999</v>
      </c>
      <c r="T264" s="122" t="s">
        <v>3795</v>
      </c>
    </row>
    <row r="265" spans="7:20" s="145" customFormat="1" hidden="1">
      <c r="G265" s="152"/>
      <c r="K265" s="128"/>
      <c r="M265" s="114" t="s">
        <v>671</v>
      </c>
      <c r="N265" s="118">
        <v>32.1</v>
      </c>
      <c r="O265" s="118">
        <v>0</v>
      </c>
      <c r="P265" s="119">
        <f t="shared" si="5"/>
        <v>9.06</v>
      </c>
      <c r="Q265" s="122" t="s">
        <v>221</v>
      </c>
      <c r="R265" s="121" t="s">
        <v>3724</v>
      </c>
      <c r="S265" s="122">
        <v>9.06</v>
      </c>
      <c r="T265" s="122" t="s">
        <v>1682</v>
      </c>
    </row>
    <row r="266" spans="7:20" s="145" customFormat="1" hidden="1">
      <c r="G266" s="152"/>
      <c r="K266" s="128"/>
      <c r="M266" s="114" t="s">
        <v>542</v>
      </c>
      <c r="N266" s="118">
        <v>23</v>
      </c>
      <c r="O266" s="118">
        <v>0</v>
      </c>
      <c r="P266" s="119">
        <f t="shared" ref="P266:P329" si="6">SUM(S266:T266)</f>
        <v>10.3</v>
      </c>
      <c r="Q266" s="122" t="s">
        <v>543</v>
      </c>
      <c r="R266" s="121" t="s">
        <v>4042</v>
      </c>
      <c r="S266" s="122">
        <v>10.3</v>
      </c>
      <c r="T266" s="122" t="s">
        <v>371</v>
      </c>
    </row>
    <row r="267" spans="7:20" s="145" customFormat="1" hidden="1">
      <c r="G267" s="152"/>
      <c r="K267" s="128"/>
      <c r="M267" s="114" t="s">
        <v>545</v>
      </c>
      <c r="N267" s="118">
        <v>20.399999999999999</v>
      </c>
      <c r="O267" s="118">
        <v>0</v>
      </c>
      <c r="P267" s="119">
        <f t="shared" si="6"/>
        <v>10.09</v>
      </c>
      <c r="Q267" s="122" t="s">
        <v>546</v>
      </c>
      <c r="R267" s="121" t="s">
        <v>3738</v>
      </c>
      <c r="S267" s="122">
        <v>10.09</v>
      </c>
      <c r="T267" s="122" t="s">
        <v>1958</v>
      </c>
    </row>
    <row r="268" spans="7:20" s="145" customFormat="1" hidden="1">
      <c r="G268" s="152"/>
      <c r="K268" s="128"/>
      <c r="M268" s="114" t="s">
        <v>547</v>
      </c>
      <c r="N268" s="118">
        <v>32.200000000000003</v>
      </c>
      <c r="O268" s="118">
        <v>0</v>
      </c>
      <c r="P268" s="119">
        <f t="shared" si="6"/>
        <v>8.19</v>
      </c>
      <c r="Q268" s="122" t="s">
        <v>548</v>
      </c>
      <c r="R268" s="121" t="s">
        <v>4128</v>
      </c>
      <c r="S268" s="122">
        <v>8.19</v>
      </c>
      <c r="T268" s="122" t="s">
        <v>3796</v>
      </c>
    </row>
    <row r="269" spans="7:20" s="145" customFormat="1" hidden="1">
      <c r="G269" s="152"/>
      <c r="K269" s="128"/>
      <c r="M269" s="114" t="s">
        <v>549</v>
      </c>
      <c r="N269" s="118">
        <v>29.9</v>
      </c>
      <c r="O269" s="118">
        <v>0</v>
      </c>
      <c r="P269" s="119">
        <f t="shared" si="6"/>
        <v>10.199999999999999</v>
      </c>
      <c r="Q269" s="122" t="s">
        <v>534</v>
      </c>
      <c r="R269" s="121" t="s">
        <v>3949</v>
      </c>
      <c r="S269" s="122">
        <v>10.199999999999999</v>
      </c>
      <c r="T269" s="122" t="s">
        <v>371</v>
      </c>
    </row>
    <row r="270" spans="7:20" s="145" customFormat="1" hidden="1">
      <c r="G270" s="152"/>
      <c r="K270" s="128"/>
      <c r="M270" s="114" t="s">
        <v>679</v>
      </c>
      <c r="N270" s="118">
        <v>36.200000000000003</v>
      </c>
      <c r="O270" s="118">
        <v>0</v>
      </c>
      <c r="P270" s="119">
        <f t="shared" si="6"/>
        <v>8.31</v>
      </c>
      <c r="Q270" s="122" t="s">
        <v>663</v>
      </c>
      <c r="R270" s="121" t="s">
        <v>4279</v>
      </c>
      <c r="S270" s="122">
        <v>8.31</v>
      </c>
      <c r="T270" s="122" t="s">
        <v>1996</v>
      </c>
    </row>
    <row r="271" spans="7:20" s="145" customFormat="1" hidden="1">
      <c r="G271" s="152"/>
      <c r="K271" s="128"/>
      <c r="M271" s="114" t="s">
        <v>680</v>
      </c>
      <c r="N271" s="118">
        <v>32.799999999999997</v>
      </c>
      <c r="O271" s="118">
        <v>0</v>
      </c>
      <c r="P271" s="119">
        <f t="shared" si="6"/>
        <v>11.76</v>
      </c>
      <c r="Q271" s="122" t="s">
        <v>681</v>
      </c>
      <c r="R271" s="121" t="s">
        <v>3950</v>
      </c>
      <c r="S271" s="122">
        <v>11.76</v>
      </c>
      <c r="T271" s="122" t="s">
        <v>1754</v>
      </c>
    </row>
    <row r="272" spans="7:20" s="145" customFormat="1" hidden="1">
      <c r="G272" s="152"/>
      <c r="K272" s="128"/>
      <c r="M272" s="114" t="s">
        <v>682</v>
      </c>
      <c r="N272" s="118">
        <v>0.3</v>
      </c>
      <c r="O272" s="118">
        <v>2.2000000000000002</v>
      </c>
      <c r="P272" s="119">
        <f t="shared" si="6"/>
        <v>11.74</v>
      </c>
      <c r="Q272" s="120" t="s">
        <v>30</v>
      </c>
      <c r="R272" s="121" t="s">
        <v>3951</v>
      </c>
      <c r="S272" s="122">
        <v>11.74</v>
      </c>
      <c r="T272" s="122" t="s">
        <v>670</v>
      </c>
    </row>
    <row r="273" spans="7:20" s="145" customFormat="1" hidden="1">
      <c r="G273" s="152"/>
      <c r="K273" s="128"/>
      <c r="M273" s="114" t="s">
        <v>683</v>
      </c>
      <c r="N273" s="118">
        <v>0.3</v>
      </c>
      <c r="O273" s="118">
        <v>2.2000000000000002</v>
      </c>
      <c r="P273" s="119">
        <f t="shared" si="6"/>
        <v>9.5</v>
      </c>
      <c r="Q273" s="120" t="s">
        <v>30</v>
      </c>
      <c r="R273" s="121" t="s">
        <v>3952</v>
      </c>
      <c r="S273" s="122">
        <v>9.5</v>
      </c>
      <c r="T273" s="122" t="s">
        <v>602</v>
      </c>
    </row>
    <row r="274" spans="7:20" s="145" customFormat="1" hidden="1">
      <c r="G274" s="152"/>
      <c r="K274" s="128"/>
      <c r="M274" s="114" t="s">
        <v>684</v>
      </c>
      <c r="N274" s="118">
        <v>0.3</v>
      </c>
      <c r="O274" s="118">
        <v>2.2000000000000002</v>
      </c>
      <c r="P274" s="119">
        <f t="shared" si="6"/>
        <v>3.64</v>
      </c>
      <c r="Q274" s="120" t="s">
        <v>30</v>
      </c>
      <c r="R274" s="121" t="s">
        <v>3953</v>
      </c>
      <c r="S274" s="122">
        <v>3.64</v>
      </c>
      <c r="T274" s="122" t="s">
        <v>3858</v>
      </c>
    </row>
    <row r="275" spans="7:20" s="145" customFormat="1" hidden="1">
      <c r="G275" s="152"/>
      <c r="K275" s="128"/>
      <c r="M275" s="114" t="s">
        <v>685</v>
      </c>
      <c r="N275" s="118">
        <v>2.2999999999999998</v>
      </c>
      <c r="O275" s="118">
        <v>9.5</v>
      </c>
      <c r="P275" s="119">
        <f t="shared" si="6"/>
        <v>9.8000000000000007</v>
      </c>
      <c r="Q275" s="120" t="s">
        <v>30</v>
      </c>
      <c r="R275" s="121" t="s">
        <v>3954</v>
      </c>
      <c r="S275" s="122">
        <v>9.8000000000000007</v>
      </c>
      <c r="T275" s="122" t="s">
        <v>553</v>
      </c>
    </row>
    <row r="276" spans="7:20" s="145" customFormat="1" hidden="1">
      <c r="G276" s="152"/>
      <c r="K276" s="128"/>
      <c r="M276" s="114" t="s">
        <v>686</v>
      </c>
      <c r="N276" s="118">
        <v>1.2</v>
      </c>
      <c r="O276" s="118">
        <v>5.6</v>
      </c>
      <c r="P276" s="119">
        <f t="shared" si="6"/>
        <v>8.14</v>
      </c>
      <c r="Q276" s="120" t="s">
        <v>30</v>
      </c>
      <c r="R276" s="121" t="s">
        <v>3955</v>
      </c>
      <c r="S276" s="122">
        <v>8.14</v>
      </c>
      <c r="T276" s="122" t="s">
        <v>4003</v>
      </c>
    </row>
    <row r="277" spans="7:20" s="145" customFormat="1" hidden="1">
      <c r="G277" s="152"/>
      <c r="K277" s="128"/>
      <c r="M277" s="114" t="s">
        <v>560</v>
      </c>
      <c r="N277" s="118">
        <v>1.7</v>
      </c>
      <c r="O277" s="118">
        <v>7.6</v>
      </c>
      <c r="P277" s="119">
        <f t="shared" si="6"/>
        <v>6.38</v>
      </c>
      <c r="Q277" s="120" t="s">
        <v>30</v>
      </c>
      <c r="R277" s="121" t="s">
        <v>3956</v>
      </c>
      <c r="S277" s="122">
        <v>6.38</v>
      </c>
      <c r="T277" s="122" t="s">
        <v>1062</v>
      </c>
    </row>
    <row r="278" spans="7:20" s="145" customFormat="1" hidden="1">
      <c r="G278" s="152"/>
      <c r="K278" s="128"/>
      <c r="M278" s="114" t="s">
        <v>561</v>
      </c>
      <c r="N278" s="118">
        <v>15.3</v>
      </c>
      <c r="O278" s="118">
        <v>0</v>
      </c>
      <c r="P278" s="119">
        <f t="shared" si="6"/>
        <v>9.32</v>
      </c>
      <c r="Q278" s="120" t="s">
        <v>147</v>
      </c>
      <c r="R278" s="121" t="s">
        <v>4566</v>
      </c>
      <c r="S278" s="122">
        <v>9.32</v>
      </c>
      <c r="T278" s="122" t="s">
        <v>4004</v>
      </c>
    </row>
    <row r="279" spans="7:20" s="145" customFormat="1" hidden="1">
      <c r="G279" s="152"/>
      <c r="K279" s="128"/>
      <c r="M279" s="114" t="s">
        <v>562</v>
      </c>
      <c r="N279" s="118">
        <v>6.4</v>
      </c>
      <c r="O279" s="118">
        <v>8.6</v>
      </c>
      <c r="P279" s="119">
        <f t="shared" si="6"/>
        <v>10.68</v>
      </c>
      <c r="Q279" s="120" t="s">
        <v>147</v>
      </c>
      <c r="R279" s="121" t="s">
        <v>3957</v>
      </c>
      <c r="S279" s="122">
        <v>10.68</v>
      </c>
      <c r="T279" s="122" t="s">
        <v>3117</v>
      </c>
    </row>
    <row r="280" spans="7:20" s="145" customFormat="1" hidden="1">
      <c r="G280" s="152"/>
      <c r="K280" s="128"/>
      <c r="M280" s="114" t="s">
        <v>434</v>
      </c>
      <c r="N280" s="118">
        <v>5.2</v>
      </c>
      <c r="O280" s="118">
        <v>56.7</v>
      </c>
      <c r="P280" s="119">
        <f t="shared" si="6"/>
        <v>11.59</v>
      </c>
      <c r="Q280" s="120" t="s">
        <v>147</v>
      </c>
      <c r="R280" s="121" t="s">
        <v>3958</v>
      </c>
      <c r="S280" s="122">
        <v>11.59</v>
      </c>
      <c r="T280" s="122" t="s">
        <v>1539</v>
      </c>
    </row>
    <row r="281" spans="7:20" s="145" customFormat="1" hidden="1">
      <c r="G281" s="152"/>
      <c r="K281" s="128"/>
      <c r="M281" s="114" t="s">
        <v>435</v>
      </c>
      <c r="N281" s="118">
        <v>1.8</v>
      </c>
      <c r="O281" s="118">
        <v>13.4</v>
      </c>
      <c r="P281" s="119">
        <f t="shared" si="6"/>
        <v>9.3000000000000007</v>
      </c>
      <c r="Q281" s="122" t="s">
        <v>436</v>
      </c>
      <c r="R281" s="121" t="s">
        <v>4418</v>
      </c>
      <c r="S281" s="122">
        <v>9.3000000000000007</v>
      </c>
      <c r="T281" s="122" t="s">
        <v>530</v>
      </c>
    </row>
    <row r="282" spans="7:20" s="145" customFormat="1" hidden="1">
      <c r="G282" s="152"/>
      <c r="K282" s="128"/>
      <c r="M282" s="114" t="s">
        <v>437</v>
      </c>
      <c r="N282" s="118">
        <v>2.9</v>
      </c>
      <c r="O282" s="118">
        <v>10.7</v>
      </c>
      <c r="P282" s="119">
        <f t="shared" si="6"/>
        <v>9</v>
      </c>
      <c r="Q282" s="122" t="s">
        <v>438</v>
      </c>
      <c r="R282" s="121" t="s">
        <v>4565</v>
      </c>
      <c r="S282" s="122">
        <v>9</v>
      </c>
      <c r="T282" s="122" t="s">
        <v>602</v>
      </c>
    </row>
    <row r="283" spans="7:20" s="145" customFormat="1" hidden="1">
      <c r="G283" s="152"/>
      <c r="K283" s="128"/>
      <c r="M283" s="114" t="s">
        <v>186</v>
      </c>
      <c r="N283" s="118">
        <v>3.4</v>
      </c>
      <c r="O283" s="118">
        <v>9.6999999999999993</v>
      </c>
      <c r="P283" s="119">
        <f t="shared" si="6"/>
        <v>8.42</v>
      </c>
      <c r="Q283" s="122" t="s">
        <v>187</v>
      </c>
      <c r="R283" s="121" t="s">
        <v>3727</v>
      </c>
      <c r="S283" s="122">
        <v>8.42</v>
      </c>
      <c r="T283" s="122" t="s">
        <v>3791</v>
      </c>
    </row>
    <row r="284" spans="7:20" s="145" customFormat="1" hidden="1">
      <c r="G284" s="152"/>
      <c r="K284" s="128"/>
      <c r="M284" s="114" t="s">
        <v>188</v>
      </c>
      <c r="N284" s="118">
        <v>3.4</v>
      </c>
      <c r="O284" s="118">
        <v>9.6999999999999993</v>
      </c>
      <c r="P284" s="119">
        <f t="shared" si="6"/>
        <v>10</v>
      </c>
      <c r="Q284" s="122" t="s">
        <v>189</v>
      </c>
      <c r="R284" s="121" t="s">
        <v>3959</v>
      </c>
      <c r="S284" s="122">
        <v>10</v>
      </c>
      <c r="T284" s="122" t="s">
        <v>514</v>
      </c>
    </row>
    <row r="285" spans="7:20" s="145" customFormat="1" hidden="1">
      <c r="G285" s="152"/>
      <c r="K285" s="128"/>
      <c r="M285" s="114" t="s">
        <v>320</v>
      </c>
      <c r="N285" s="118">
        <v>2.7</v>
      </c>
      <c r="O285" s="118">
        <v>9.6999999999999993</v>
      </c>
      <c r="P285" s="119">
        <f t="shared" si="6"/>
        <v>9.8699999999999992</v>
      </c>
      <c r="Q285" s="122" t="s">
        <v>366</v>
      </c>
      <c r="R285" s="121" t="s">
        <v>4119</v>
      </c>
      <c r="S285" s="122">
        <v>9.8699999999999992</v>
      </c>
      <c r="T285" s="122" t="s">
        <v>2451</v>
      </c>
    </row>
    <row r="286" spans="7:20" s="145" customFormat="1" hidden="1">
      <c r="G286" s="152"/>
      <c r="K286" s="128"/>
      <c r="M286" s="114" t="s">
        <v>321</v>
      </c>
      <c r="N286" s="118">
        <v>2.2000000000000002</v>
      </c>
      <c r="O286" s="118">
        <v>9.1</v>
      </c>
      <c r="P286" s="119">
        <f t="shared" si="6"/>
        <v>10.52</v>
      </c>
      <c r="Q286" s="122" t="s">
        <v>322</v>
      </c>
      <c r="R286" s="121" t="s">
        <v>3960</v>
      </c>
      <c r="S286" s="122">
        <v>10.52</v>
      </c>
      <c r="T286" s="122" t="s">
        <v>1311</v>
      </c>
    </row>
    <row r="287" spans="7:20" s="145" customFormat="1" hidden="1">
      <c r="G287" s="152"/>
      <c r="K287" s="128"/>
      <c r="M287" s="114" t="s">
        <v>449</v>
      </c>
      <c r="N287" s="118">
        <v>2.7</v>
      </c>
      <c r="O287" s="118">
        <v>9.6</v>
      </c>
      <c r="P287" s="119">
        <f t="shared" si="6"/>
        <v>9.76</v>
      </c>
      <c r="Q287" s="122" t="s">
        <v>450</v>
      </c>
      <c r="R287" s="121" t="s">
        <v>3961</v>
      </c>
      <c r="S287" s="122">
        <v>9.76</v>
      </c>
      <c r="T287" s="122" t="s">
        <v>1696</v>
      </c>
    </row>
    <row r="288" spans="7:20" s="145" customFormat="1" hidden="1">
      <c r="G288" s="152"/>
      <c r="K288" s="128"/>
      <c r="M288" s="114" t="s">
        <v>451</v>
      </c>
      <c r="N288" s="118">
        <v>3.6</v>
      </c>
      <c r="O288" s="118">
        <v>7.8</v>
      </c>
      <c r="P288" s="119">
        <f t="shared" si="6"/>
        <v>9.8000000000000007</v>
      </c>
      <c r="Q288" s="122" t="s">
        <v>452</v>
      </c>
      <c r="R288" s="121" t="s">
        <v>3738</v>
      </c>
      <c r="S288" s="122">
        <v>9.8000000000000007</v>
      </c>
      <c r="T288" s="122" t="s">
        <v>403</v>
      </c>
    </row>
    <row r="289" spans="7:20" s="145" customFormat="1" hidden="1">
      <c r="G289" s="152"/>
      <c r="K289" s="128"/>
      <c r="M289" s="114" t="s">
        <v>453</v>
      </c>
      <c r="N289" s="118">
        <v>2.8</v>
      </c>
      <c r="O289" s="118">
        <v>6.8</v>
      </c>
      <c r="P289" s="119">
        <f t="shared" si="6"/>
        <v>8.3000000000000007</v>
      </c>
      <c r="Q289" s="122" t="s">
        <v>454</v>
      </c>
      <c r="R289" s="121" t="s">
        <v>4561</v>
      </c>
      <c r="S289" s="122">
        <v>8.3000000000000007</v>
      </c>
      <c r="T289" s="122" t="s">
        <v>129</v>
      </c>
    </row>
    <row r="290" spans="7:20" s="145" customFormat="1" hidden="1">
      <c r="G290" s="152"/>
      <c r="K290" s="128"/>
      <c r="M290" s="114" t="s">
        <v>455</v>
      </c>
      <c r="N290" s="118">
        <v>2.2000000000000002</v>
      </c>
      <c r="O290" s="118">
        <v>12.9</v>
      </c>
      <c r="P290" s="119">
        <f t="shared" si="6"/>
        <v>9.07</v>
      </c>
      <c r="Q290" s="122" t="s">
        <v>456</v>
      </c>
      <c r="R290" s="121" t="s">
        <v>4042</v>
      </c>
      <c r="S290" s="122">
        <v>9.07</v>
      </c>
      <c r="T290" s="122" t="s">
        <v>3436</v>
      </c>
    </row>
    <row r="291" spans="7:20" s="145" customFormat="1" hidden="1">
      <c r="G291" s="152"/>
      <c r="K291" s="128"/>
      <c r="M291" s="114" t="s">
        <v>579</v>
      </c>
      <c r="N291" s="118">
        <v>2.1</v>
      </c>
      <c r="O291" s="118">
        <v>12.9</v>
      </c>
      <c r="P291" s="119">
        <f t="shared" si="6"/>
        <v>10.24</v>
      </c>
      <c r="Q291" s="122" t="s">
        <v>190</v>
      </c>
      <c r="R291" s="121" t="s">
        <v>3962</v>
      </c>
      <c r="S291" s="122">
        <v>10.24</v>
      </c>
      <c r="T291" s="122" t="s">
        <v>1006</v>
      </c>
    </row>
    <row r="292" spans="7:20" s="145" customFormat="1" hidden="1">
      <c r="G292" s="152"/>
      <c r="K292" s="128"/>
      <c r="M292" s="114" t="s">
        <v>458</v>
      </c>
      <c r="N292" s="118">
        <v>3.3</v>
      </c>
      <c r="O292" s="118">
        <v>10.1</v>
      </c>
      <c r="P292" s="119">
        <f t="shared" si="6"/>
        <v>11.69</v>
      </c>
      <c r="Q292" s="122" t="s">
        <v>459</v>
      </c>
      <c r="R292" s="121" t="s">
        <v>3960</v>
      </c>
      <c r="S292" s="122">
        <v>11.69</v>
      </c>
      <c r="T292" s="122" t="s">
        <v>3575</v>
      </c>
    </row>
    <row r="293" spans="7:20" s="145" customFormat="1" hidden="1">
      <c r="G293" s="152"/>
      <c r="K293" s="128"/>
      <c r="M293" s="114" t="s">
        <v>460</v>
      </c>
      <c r="N293" s="118">
        <v>3.1</v>
      </c>
      <c r="O293" s="118">
        <v>6.6</v>
      </c>
      <c r="P293" s="119">
        <f t="shared" si="6"/>
        <v>8.5399999999999991</v>
      </c>
      <c r="Q293" s="122" t="s">
        <v>461</v>
      </c>
      <c r="R293" s="121" t="s">
        <v>3904</v>
      </c>
      <c r="S293" s="122">
        <v>8.5399999999999991</v>
      </c>
      <c r="T293" s="122" t="s">
        <v>4005</v>
      </c>
    </row>
    <row r="294" spans="7:20" s="145" customFormat="1" hidden="1">
      <c r="G294" s="152"/>
      <c r="K294" s="128"/>
      <c r="M294" s="114" t="s">
        <v>462</v>
      </c>
      <c r="N294" s="118">
        <v>2.9</v>
      </c>
      <c r="O294" s="118">
        <v>5.5</v>
      </c>
      <c r="P294" s="119">
        <f t="shared" si="6"/>
        <v>11.4</v>
      </c>
      <c r="Q294" s="122" t="s">
        <v>463</v>
      </c>
      <c r="R294" s="121" t="s">
        <v>3963</v>
      </c>
      <c r="S294" s="122">
        <v>11.4</v>
      </c>
      <c r="T294" s="122" t="s">
        <v>661</v>
      </c>
    </row>
    <row r="295" spans="7:20" s="145" customFormat="1" hidden="1">
      <c r="G295" s="152"/>
      <c r="K295" s="128"/>
      <c r="M295" s="114" t="s">
        <v>464</v>
      </c>
      <c r="N295" s="118">
        <v>3.5</v>
      </c>
      <c r="O295" s="118">
        <v>8.1999999999999993</v>
      </c>
      <c r="P295" s="119">
        <f t="shared" si="6"/>
        <v>4.2</v>
      </c>
      <c r="Q295" s="122" t="s">
        <v>27</v>
      </c>
      <c r="R295" s="121" t="s">
        <v>4145</v>
      </c>
      <c r="S295" s="122">
        <v>4.2</v>
      </c>
      <c r="T295" s="122" t="s">
        <v>2016</v>
      </c>
    </row>
    <row r="296" spans="7:20" s="145" customFormat="1" hidden="1">
      <c r="G296" s="152"/>
      <c r="K296" s="128"/>
      <c r="M296" s="114" t="s">
        <v>337</v>
      </c>
      <c r="N296" s="118">
        <v>3.4</v>
      </c>
      <c r="O296" s="118">
        <v>8.1999999999999993</v>
      </c>
      <c r="P296" s="119">
        <f t="shared" si="6"/>
        <v>9.8000000000000007</v>
      </c>
      <c r="Q296" s="122" t="s">
        <v>338</v>
      </c>
      <c r="R296" s="121" t="s">
        <v>3943</v>
      </c>
      <c r="S296" s="122">
        <v>9.8000000000000007</v>
      </c>
      <c r="T296" s="122" t="s">
        <v>514</v>
      </c>
    </row>
    <row r="297" spans="7:20" s="145" customFormat="1" hidden="1">
      <c r="G297" s="152"/>
      <c r="K297" s="128"/>
      <c r="M297" s="114" t="s">
        <v>465</v>
      </c>
      <c r="N297" s="118">
        <v>2.2000000000000002</v>
      </c>
      <c r="O297" s="118">
        <v>5</v>
      </c>
      <c r="P297" s="119">
        <f t="shared" si="6"/>
        <v>8.3800000000000008</v>
      </c>
      <c r="Q297" s="122" t="s">
        <v>466</v>
      </c>
      <c r="R297" s="121" t="s">
        <v>3773</v>
      </c>
      <c r="S297" s="122">
        <v>8.3800000000000008</v>
      </c>
      <c r="T297" s="122" t="s">
        <v>2923</v>
      </c>
    </row>
    <row r="298" spans="7:20" s="145" customFormat="1" hidden="1">
      <c r="G298" s="152"/>
      <c r="K298" s="128"/>
      <c r="M298" s="114" t="s">
        <v>592</v>
      </c>
      <c r="N298" s="118">
        <v>1.8</v>
      </c>
      <c r="O298" s="118">
        <v>1.2</v>
      </c>
      <c r="P298" s="119">
        <f t="shared" si="6"/>
        <v>9.49</v>
      </c>
      <c r="Q298" s="122" t="s">
        <v>270</v>
      </c>
      <c r="R298" s="121" t="s">
        <v>3891</v>
      </c>
      <c r="S298" s="122">
        <v>9.49</v>
      </c>
      <c r="T298" s="122" t="s">
        <v>4006</v>
      </c>
    </row>
    <row r="299" spans="7:20" s="145" customFormat="1" hidden="1">
      <c r="G299" s="152"/>
      <c r="K299" s="128"/>
      <c r="M299" s="114" t="s">
        <v>593</v>
      </c>
      <c r="N299" s="118">
        <v>1.8</v>
      </c>
      <c r="O299" s="118">
        <v>1.2</v>
      </c>
      <c r="P299" s="119">
        <f t="shared" si="6"/>
        <v>11.3</v>
      </c>
      <c r="Q299" s="122" t="s">
        <v>543</v>
      </c>
      <c r="R299" s="121" t="s">
        <v>3891</v>
      </c>
      <c r="S299" s="122">
        <v>11.3</v>
      </c>
      <c r="T299" s="122" t="s">
        <v>661</v>
      </c>
    </row>
    <row r="300" spans="7:20" s="145" customFormat="1" hidden="1">
      <c r="G300" s="152"/>
      <c r="K300" s="128"/>
      <c r="M300" s="114" t="s">
        <v>594</v>
      </c>
      <c r="N300" s="118">
        <v>1.2</v>
      </c>
      <c r="O300" s="118">
        <v>4.0999999999999996</v>
      </c>
      <c r="P300" s="119">
        <f t="shared" si="6"/>
        <v>11.2</v>
      </c>
      <c r="Q300" s="122" t="s">
        <v>595</v>
      </c>
      <c r="R300" s="121" t="s">
        <v>4275</v>
      </c>
      <c r="S300" s="122">
        <v>11.2</v>
      </c>
      <c r="T300" s="122" t="s">
        <v>338</v>
      </c>
    </row>
    <row r="301" spans="7:20" s="145" customFormat="1" hidden="1">
      <c r="G301" s="152"/>
      <c r="K301" s="128"/>
      <c r="M301" s="114" t="s">
        <v>724</v>
      </c>
      <c r="N301" s="118">
        <v>3.1</v>
      </c>
      <c r="O301" s="118">
        <v>3.8</v>
      </c>
      <c r="P301" s="119">
        <f t="shared" si="6"/>
        <v>7.9</v>
      </c>
      <c r="Q301" s="122" t="s">
        <v>725</v>
      </c>
      <c r="R301" s="121" t="s">
        <v>3964</v>
      </c>
      <c r="S301" s="122">
        <v>7.9</v>
      </c>
      <c r="T301" s="122" t="s">
        <v>534</v>
      </c>
    </row>
    <row r="302" spans="7:20" s="145" customFormat="1" hidden="1">
      <c r="G302" s="152"/>
      <c r="K302" s="128"/>
      <c r="M302" s="114" t="s">
        <v>726</v>
      </c>
      <c r="N302" s="118">
        <v>3</v>
      </c>
      <c r="O302" s="118">
        <v>4.5999999999999996</v>
      </c>
      <c r="P302" s="119">
        <f t="shared" si="6"/>
        <v>7.93</v>
      </c>
      <c r="Q302" s="122" t="s">
        <v>727</v>
      </c>
      <c r="R302" s="121" t="s">
        <v>3965</v>
      </c>
      <c r="S302" s="122">
        <v>7.93</v>
      </c>
      <c r="T302" s="122" t="s">
        <v>2910</v>
      </c>
    </row>
    <row r="303" spans="7:20" s="145" customFormat="1" hidden="1">
      <c r="G303" s="152"/>
      <c r="K303" s="128"/>
      <c r="M303" s="114" t="s">
        <v>729</v>
      </c>
      <c r="N303" s="118">
        <v>2.4</v>
      </c>
      <c r="O303" s="118">
        <v>7.7</v>
      </c>
      <c r="P303" s="119">
        <f t="shared" si="6"/>
        <v>9.9</v>
      </c>
      <c r="Q303" s="122" t="s">
        <v>371</v>
      </c>
      <c r="R303" s="121" t="s">
        <v>3967</v>
      </c>
      <c r="S303" s="122">
        <v>9.9</v>
      </c>
      <c r="T303" s="122" t="s">
        <v>1098</v>
      </c>
    </row>
    <row r="304" spans="7:20" s="145" customFormat="1" hidden="1">
      <c r="G304" s="152"/>
      <c r="K304" s="128"/>
      <c r="M304" s="114" t="s">
        <v>730</v>
      </c>
      <c r="N304" s="118">
        <v>2.4</v>
      </c>
      <c r="O304" s="118">
        <v>7.7</v>
      </c>
      <c r="P304" s="119">
        <f t="shared" si="6"/>
        <v>3.5</v>
      </c>
      <c r="Q304" s="122" t="s">
        <v>731</v>
      </c>
      <c r="R304" s="121" t="s">
        <v>3967</v>
      </c>
      <c r="S304" s="122">
        <v>3.5</v>
      </c>
      <c r="T304" s="122" t="s">
        <v>162</v>
      </c>
    </row>
    <row r="305" spans="7:20" s="145" customFormat="1" hidden="1">
      <c r="G305" s="152"/>
      <c r="K305" s="128"/>
      <c r="M305" s="114" t="s">
        <v>732</v>
      </c>
      <c r="N305" s="118">
        <v>4.5999999999999996</v>
      </c>
      <c r="O305" s="118">
        <v>8.9</v>
      </c>
      <c r="P305" s="119">
        <f t="shared" si="6"/>
        <v>9.6</v>
      </c>
      <c r="Q305" s="122" t="s">
        <v>608</v>
      </c>
      <c r="R305" s="121" t="s">
        <v>3945</v>
      </c>
      <c r="S305" s="122">
        <v>9.6</v>
      </c>
      <c r="T305" s="122" t="s">
        <v>514</v>
      </c>
    </row>
    <row r="306" spans="7:20" s="145" customFormat="1" hidden="1">
      <c r="G306" s="152"/>
      <c r="K306" s="128"/>
      <c r="M306" s="114" t="s">
        <v>609</v>
      </c>
      <c r="N306" s="118">
        <v>5</v>
      </c>
      <c r="O306" s="118">
        <v>9.3000000000000007</v>
      </c>
      <c r="P306" s="119">
        <f t="shared" si="6"/>
        <v>8.4</v>
      </c>
      <c r="Q306" s="122" t="s">
        <v>610</v>
      </c>
      <c r="R306" s="121" t="s">
        <v>3968</v>
      </c>
      <c r="S306" s="122">
        <v>8.4</v>
      </c>
      <c r="T306" s="122" t="s">
        <v>4007</v>
      </c>
    </row>
    <row r="307" spans="7:20" s="145" customFormat="1" hidden="1">
      <c r="G307" s="152"/>
      <c r="K307" s="128"/>
      <c r="M307" s="114" t="s">
        <v>616</v>
      </c>
      <c r="N307" s="118">
        <v>3.7</v>
      </c>
      <c r="O307" s="118">
        <v>18.8</v>
      </c>
      <c r="P307" s="119">
        <f t="shared" si="6"/>
        <v>7.65</v>
      </c>
      <c r="Q307" s="120" t="s">
        <v>147</v>
      </c>
      <c r="R307" s="121" t="s">
        <v>3949</v>
      </c>
      <c r="S307" s="122">
        <v>7.65</v>
      </c>
      <c r="T307" s="122" t="s">
        <v>604</v>
      </c>
    </row>
    <row r="308" spans="7:20" s="145" customFormat="1" hidden="1">
      <c r="G308" s="152"/>
      <c r="K308" s="128"/>
      <c r="M308" s="114" t="s">
        <v>617</v>
      </c>
      <c r="N308" s="118">
        <v>1.5</v>
      </c>
      <c r="O308" s="118">
        <v>12.7</v>
      </c>
      <c r="P308" s="119">
        <f t="shared" si="6"/>
        <v>8.2799999999999994</v>
      </c>
      <c r="Q308" s="122" t="s">
        <v>618</v>
      </c>
      <c r="R308" s="121" t="s">
        <v>3785</v>
      </c>
      <c r="S308" s="122">
        <v>8.2799999999999994</v>
      </c>
      <c r="T308" s="122" t="s">
        <v>3195</v>
      </c>
    </row>
    <row r="309" spans="7:20" s="145" customFormat="1" hidden="1">
      <c r="G309" s="152"/>
      <c r="K309" s="128"/>
      <c r="M309" s="114" t="s">
        <v>619</v>
      </c>
      <c r="N309" s="118">
        <v>2.1</v>
      </c>
      <c r="O309" s="118">
        <v>16.7</v>
      </c>
      <c r="P309" s="119">
        <f t="shared" si="6"/>
        <v>9.7200000000000006</v>
      </c>
      <c r="Q309" s="122" t="s">
        <v>620</v>
      </c>
      <c r="R309" s="121" t="s">
        <v>3726</v>
      </c>
      <c r="S309" s="122">
        <v>9.7200000000000006</v>
      </c>
      <c r="T309" s="122" t="s">
        <v>558</v>
      </c>
    </row>
    <row r="310" spans="7:20" s="145" customFormat="1" hidden="1">
      <c r="G310" s="152"/>
      <c r="K310" s="128"/>
      <c r="M310" s="114" t="s">
        <v>621</v>
      </c>
      <c r="N310" s="118">
        <v>1.7</v>
      </c>
      <c r="O310" s="118">
        <v>12.1</v>
      </c>
      <c r="P310" s="119">
        <f t="shared" si="6"/>
        <v>11</v>
      </c>
      <c r="Q310" s="122" t="s">
        <v>738</v>
      </c>
      <c r="R310" s="121" t="s">
        <v>3963</v>
      </c>
      <c r="S310" s="122">
        <v>11</v>
      </c>
      <c r="T310" s="122" t="s">
        <v>338</v>
      </c>
    </row>
    <row r="311" spans="7:20" s="145" customFormat="1" hidden="1">
      <c r="G311" s="152"/>
      <c r="K311" s="128"/>
      <c r="M311" s="114" t="s">
        <v>739</v>
      </c>
      <c r="N311" s="118">
        <v>2.2000000000000002</v>
      </c>
      <c r="O311" s="118">
        <v>7.1</v>
      </c>
      <c r="P311" s="119">
        <f t="shared" si="6"/>
        <v>9.42</v>
      </c>
      <c r="Q311" s="122" t="s">
        <v>740</v>
      </c>
      <c r="R311" s="121" t="s">
        <v>3969</v>
      </c>
      <c r="S311" s="122">
        <v>9.42</v>
      </c>
      <c r="T311" s="122" t="s">
        <v>1252</v>
      </c>
    </row>
    <row r="312" spans="7:20" s="145" customFormat="1" hidden="1">
      <c r="G312" s="152"/>
      <c r="K312" s="128"/>
      <c r="M312" s="114" t="s">
        <v>741</v>
      </c>
      <c r="N312" s="118">
        <v>2.2000000000000002</v>
      </c>
      <c r="O312" s="118">
        <v>16.600000000000001</v>
      </c>
      <c r="P312" s="119">
        <f t="shared" si="6"/>
        <v>10.19</v>
      </c>
      <c r="Q312" s="122" t="s">
        <v>315</v>
      </c>
      <c r="R312" s="121" t="s">
        <v>3970</v>
      </c>
      <c r="S312" s="122">
        <v>10.19</v>
      </c>
      <c r="T312" s="122" t="s">
        <v>1087</v>
      </c>
    </row>
    <row r="313" spans="7:20" s="145" customFormat="1" hidden="1">
      <c r="G313" s="152"/>
      <c r="K313" s="128"/>
      <c r="M313" s="114" t="s">
        <v>742</v>
      </c>
      <c r="N313" s="118">
        <v>2.2000000000000002</v>
      </c>
      <c r="O313" s="118">
        <v>16.600000000000001</v>
      </c>
      <c r="P313" s="119">
        <f t="shared" si="6"/>
        <v>8.5</v>
      </c>
      <c r="Q313" s="122" t="s">
        <v>743</v>
      </c>
      <c r="R313" s="121" t="s">
        <v>3970</v>
      </c>
      <c r="S313" s="122">
        <v>8.5</v>
      </c>
      <c r="T313" s="122" t="s">
        <v>422</v>
      </c>
    </row>
    <row r="314" spans="7:20" s="145" customFormat="1" hidden="1">
      <c r="G314" s="152"/>
      <c r="K314" s="128"/>
      <c r="M314" s="114" t="s">
        <v>744</v>
      </c>
      <c r="N314" s="118">
        <v>3.6</v>
      </c>
      <c r="O314" s="118">
        <v>13.4</v>
      </c>
      <c r="P314" s="119">
        <f t="shared" si="6"/>
        <v>7.6</v>
      </c>
      <c r="Q314" s="122" t="s">
        <v>745</v>
      </c>
      <c r="R314" s="121" t="s">
        <v>4122</v>
      </c>
      <c r="S314" s="122">
        <v>7.6</v>
      </c>
      <c r="T314" s="122" t="s">
        <v>534</v>
      </c>
    </row>
    <row r="315" spans="7:20" s="145" customFormat="1" hidden="1">
      <c r="G315" s="152"/>
      <c r="K315" s="128"/>
      <c r="M315" s="114" t="s">
        <v>746</v>
      </c>
      <c r="N315" s="118">
        <v>3.3</v>
      </c>
      <c r="O315" s="118">
        <v>2.5</v>
      </c>
      <c r="P315" s="119">
        <f t="shared" si="6"/>
        <v>9.9</v>
      </c>
      <c r="Q315" s="122" t="s">
        <v>747</v>
      </c>
      <c r="R315" s="121" t="s">
        <v>3971</v>
      </c>
      <c r="S315" s="120">
        <v>9.9</v>
      </c>
      <c r="T315" s="120" t="s">
        <v>404</v>
      </c>
    </row>
    <row r="316" spans="7:20" s="145" customFormat="1" hidden="1">
      <c r="G316" s="152"/>
      <c r="K316" s="128"/>
      <c r="M316" s="114" t="s">
        <v>748</v>
      </c>
      <c r="N316" s="118">
        <v>1.2</v>
      </c>
      <c r="O316" s="118">
        <v>7.1</v>
      </c>
      <c r="P316" s="119">
        <f t="shared" si="6"/>
        <v>9.4499999999999993</v>
      </c>
      <c r="Q316" s="122" t="s">
        <v>32</v>
      </c>
      <c r="R316" s="121" t="s">
        <v>3972</v>
      </c>
      <c r="S316" s="122">
        <v>9.4499999999999993</v>
      </c>
      <c r="T316" s="122" t="s">
        <v>946</v>
      </c>
    </row>
    <row r="317" spans="7:20" s="145" customFormat="1" hidden="1">
      <c r="G317" s="152"/>
      <c r="K317" s="128"/>
      <c r="M317" s="114" t="s">
        <v>749</v>
      </c>
      <c r="N317" s="118">
        <v>1.3</v>
      </c>
      <c r="O317" s="118">
        <v>6.5</v>
      </c>
      <c r="P317" s="119">
        <f t="shared" si="6"/>
        <v>8.2100000000000009</v>
      </c>
      <c r="Q317" s="122" t="s">
        <v>494</v>
      </c>
      <c r="R317" s="121" t="s">
        <v>3911</v>
      </c>
      <c r="S317" s="122">
        <v>8.2100000000000009</v>
      </c>
      <c r="T317" s="122" t="s">
        <v>4008</v>
      </c>
    </row>
    <row r="318" spans="7:20" s="145" customFormat="1" hidden="1">
      <c r="G318" s="152"/>
      <c r="K318" s="128"/>
      <c r="M318" s="114" t="s">
        <v>495</v>
      </c>
      <c r="N318" s="118">
        <v>3.5</v>
      </c>
      <c r="O318" s="118">
        <v>8.1999999999999993</v>
      </c>
      <c r="P318" s="119">
        <f t="shared" si="6"/>
        <v>7.33</v>
      </c>
      <c r="Q318" s="122" t="s">
        <v>483</v>
      </c>
      <c r="R318" s="121" t="s">
        <v>3961</v>
      </c>
      <c r="S318" s="122">
        <v>7.33</v>
      </c>
      <c r="T318" s="122" t="s">
        <v>4427</v>
      </c>
    </row>
    <row r="319" spans="7:20" s="145" customFormat="1" hidden="1">
      <c r="G319" s="152"/>
      <c r="K319" s="128"/>
      <c r="M319" s="114" t="s">
        <v>376</v>
      </c>
      <c r="N319" s="118">
        <v>3.5</v>
      </c>
      <c r="O319" s="118">
        <v>8.1999999999999993</v>
      </c>
      <c r="P319" s="119">
        <f t="shared" si="6"/>
        <v>9.66</v>
      </c>
      <c r="Q319" s="122" t="s">
        <v>377</v>
      </c>
      <c r="R319" s="121" t="s">
        <v>4270</v>
      </c>
      <c r="S319" s="122">
        <v>9.66</v>
      </c>
      <c r="T319" s="122" t="s">
        <v>663</v>
      </c>
    </row>
    <row r="320" spans="7:20" s="145" customFormat="1" hidden="1">
      <c r="G320" s="152"/>
      <c r="K320" s="128"/>
      <c r="M320" s="114" t="s">
        <v>378</v>
      </c>
      <c r="N320" s="118">
        <v>1.9</v>
      </c>
      <c r="O320" s="118">
        <v>10.3</v>
      </c>
      <c r="P320" s="119">
        <f t="shared" si="6"/>
        <v>7.98</v>
      </c>
      <c r="Q320" s="122" t="s">
        <v>379</v>
      </c>
      <c r="R320" s="121" t="s">
        <v>3736</v>
      </c>
      <c r="S320" s="122">
        <v>7.98</v>
      </c>
      <c r="T320" s="122" t="s">
        <v>4009</v>
      </c>
    </row>
    <row r="321" spans="7:20" s="145" customFormat="1" hidden="1">
      <c r="G321" s="152"/>
      <c r="K321" s="128"/>
      <c r="M321" s="114" t="s">
        <v>246</v>
      </c>
      <c r="N321" s="118">
        <v>1.8</v>
      </c>
      <c r="O321" s="118">
        <v>10.1</v>
      </c>
      <c r="P321" s="119">
        <f t="shared" si="6"/>
        <v>7.74</v>
      </c>
      <c r="Q321" s="122" t="s">
        <v>247</v>
      </c>
      <c r="R321" s="121" t="s">
        <v>4422</v>
      </c>
      <c r="S321" s="122">
        <v>7.74</v>
      </c>
      <c r="T321" s="122" t="s">
        <v>4436</v>
      </c>
    </row>
    <row r="322" spans="7:20" s="145" customFormat="1" hidden="1">
      <c r="G322" s="152"/>
      <c r="K322" s="128"/>
      <c r="M322" s="114" t="s">
        <v>248</v>
      </c>
      <c r="N322" s="118">
        <v>0</v>
      </c>
      <c r="O322" s="118">
        <v>0</v>
      </c>
      <c r="P322" s="119">
        <f t="shared" si="6"/>
        <v>2.96</v>
      </c>
      <c r="Q322" s="122" t="s">
        <v>418</v>
      </c>
      <c r="R322" s="121" t="s">
        <v>4212</v>
      </c>
      <c r="S322" s="122">
        <v>2.96</v>
      </c>
      <c r="T322" s="122" t="s">
        <v>4010</v>
      </c>
    </row>
    <row r="323" spans="7:20" s="145" customFormat="1" hidden="1">
      <c r="G323" s="152"/>
      <c r="K323" s="128"/>
      <c r="M323" s="114" t="s">
        <v>383</v>
      </c>
      <c r="N323" s="118">
        <v>8.5</v>
      </c>
      <c r="O323" s="118">
        <v>16.600000000000001</v>
      </c>
      <c r="P323" s="119">
        <f t="shared" si="6"/>
        <v>9.3000000000000007</v>
      </c>
      <c r="Q323" s="122" t="s">
        <v>384</v>
      </c>
      <c r="R323" s="121" t="s">
        <v>4260</v>
      </c>
      <c r="S323" s="122">
        <v>9.3000000000000007</v>
      </c>
      <c r="T323" s="122" t="s">
        <v>369</v>
      </c>
    </row>
    <row r="324" spans="7:20" s="145" customFormat="1" hidden="1">
      <c r="G324" s="152"/>
      <c r="K324" s="128"/>
      <c r="M324" s="114" t="s">
        <v>385</v>
      </c>
      <c r="N324" s="118">
        <v>10.5</v>
      </c>
      <c r="O324" s="118">
        <v>53.2</v>
      </c>
      <c r="P324" s="119">
        <f t="shared" si="6"/>
        <v>10.7</v>
      </c>
      <c r="Q324" s="122" t="s">
        <v>386</v>
      </c>
      <c r="R324" s="121" t="s">
        <v>4213</v>
      </c>
      <c r="S324" s="122">
        <v>10.7</v>
      </c>
      <c r="T324" s="122" t="s">
        <v>338</v>
      </c>
    </row>
    <row r="325" spans="7:20" s="145" customFormat="1" hidden="1">
      <c r="G325" s="152"/>
      <c r="K325" s="128"/>
      <c r="M325" s="114" t="s">
        <v>387</v>
      </c>
      <c r="N325" s="118">
        <v>5.2</v>
      </c>
      <c r="O325" s="118">
        <v>60.6</v>
      </c>
      <c r="P325" s="119">
        <f t="shared" si="6"/>
        <v>7</v>
      </c>
      <c r="Q325" s="122" t="s">
        <v>388</v>
      </c>
      <c r="R325" s="121" t="s">
        <v>4170</v>
      </c>
      <c r="S325" s="122">
        <v>7</v>
      </c>
      <c r="T325" s="122" t="s">
        <v>681</v>
      </c>
    </row>
    <row r="326" spans="7:20" s="145" customFormat="1" hidden="1">
      <c r="G326" s="152"/>
      <c r="K326" s="128"/>
      <c r="M326" s="114" t="s">
        <v>507</v>
      </c>
      <c r="N326" s="118">
        <v>5.4</v>
      </c>
      <c r="O326" s="118">
        <v>60</v>
      </c>
      <c r="P326" s="119">
        <f t="shared" si="6"/>
        <v>8.11</v>
      </c>
      <c r="Q326" s="122" t="s">
        <v>508</v>
      </c>
      <c r="R326" s="121" t="s">
        <v>4171</v>
      </c>
      <c r="S326" s="122">
        <v>8.11</v>
      </c>
      <c r="T326" s="122" t="s">
        <v>3512</v>
      </c>
    </row>
    <row r="327" spans="7:20" s="145" customFormat="1" hidden="1">
      <c r="G327" s="152"/>
      <c r="K327" s="128"/>
      <c r="M327" s="114" t="s">
        <v>509</v>
      </c>
      <c r="N327" s="118">
        <v>6.3</v>
      </c>
      <c r="O327" s="118">
        <v>61.8</v>
      </c>
      <c r="P327" s="119">
        <f t="shared" si="6"/>
        <v>9.3000000000000007</v>
      </c>
      <c r="Q327" s="122" t="s">
        <v>510</v>
      </c>
      <c r="R327" s="121" t="s">
        <v>4172</v>
      </c>
      <c r="S327" s="122">
        <v>9.3000000000000007</v>
      </c>
      <c r="T327" s="122" t="s">
        <v>558</v>
      </c>
    </row>
    <row r="328" spans="7:20" s="145" customFormat="1" hidden="1">
      <c r="G328" s="152"/>
      <c r="K328" s="128"/>
      <c r="M328" s="114" t="s">
        <v>511</v>
      </c>
      <c r="N328" s="118">
        <v>6.2</v>
      </c>
      <c r="O328" s="118">
        <v>65.599999999999994</v>
      </c>
      <c r="P328" s="119">
        <f t="shared" si="6"/>
        <v>8.5</v>
      </c>
      <c r="Q328" s="122" t="s">
        <v>512</v>
      </c>
      <c r="R328" s="121" t="s">
        <v>4173</v>
      </c>
      <c r="S328" s="122">
        <v>8.5</v>
      </c>
      <c r="T328" s="122" t="s">
        <v>553</v>
      </c>
    </row>
    <row r="329" spans="7:20" s="145" customFormat="1" hidden="1">
      <c r="G329" s="152"/>
      <c r="K329" s="128"/>
      <c r="M329" s="114" t="s">
        <v>643</v>
      </c>
      <c r="N329" s="118">
        <v>6.4</v>
      </c>
      <c r="O329" s="118">
        <v>66.400000000000006</v>
      </c>
      <c r="P329" s="119">
        <f t="shared" si="6"/>
        <v>7.57</v>
      </c>
      <c r="Q329" s="122" t="s">
        <v>644</v>
      </c>
      <c r="R329" s="121" t="s">
        <v>4174</v>
      </c>
      <c r="S329" s="122">
        <v>7.57</v>
      </c>
      <c r="T329" s="122" t="s">
        <v>4436</v>
      </c>
    </row>
    <row r="330" spans="7:20" s="145" customFormat="1" hidden="1">
      <c r="G330" s="152"/>
      <c r="K330" s="128"/>
      <c r="M330" s="114" t="s">
        <v>515</v>
      </c>
      <c r="N330" s="118">
        <v>6.4</v>
      </c>
      <c r="O330" s="118">
        <v>62.8</v>
      </c>
      <c r="P330" s="119">
        <f t="shared" ref="P330:P393" si="7">SUM(S330:T330)</f>
        <v>5.0999999999999996</v>
      </c>
      <c r="Q330" s="122" t="s">
        <v>516</v>
      </c>
      <c r="R330" s="121" t="s">
        <v>4175</v>
      </c>
      <c r="S330" s="122">
        <v>5.0999999999999996</v>
      </c>
      <c r="T330" s="122" t="s">
        <v>827</v>
      </c>
    </row>
    <row r="331" spans="7:20" s="145" customFormat="1" hidden="1">
      <c r="G331" s="152"/>
      <c r="K331" s="128"/>
      <c r="M331" s="114" t="s">
        <v>517</v>
      </c>
      <c r="N331" s="118">
        <v>5.2</v>
      </c>
      <c r="O331" s="118">
        <v>59</v>
      </c>
      <c r="P331" s="119">
        <f t="shared" si="7"/>
        <v>9.1999999999999993</v>
      </c>
      <c r="Q331" s="122" t="s">
        <v>518</v>
      </c>
      <c r="R331" s="121" t="s">
        <v>4176</v>
      </c>
      <c r="S331" s="122">
        <v>9.1999999999999993</v>
      </c>
      <c r="T331" s="122" t="s">
        <v>558</v>
      </c>
    </row>
    <row r="332" spans="7:20" s="145" customFormat="1" hidden="1">
      <c r="G332" s="152"/>
      <c r="K332" s="128"/>
      <c r="M332" s="114" t="s">
        <v>519</v>
      </c>
      <c r="N332" s="118">
        <v>4.5</v>
      </c>
      <c r="O332" s="118">
        <v>59.9</v>
      </c>
      <c r="P332" s="119">
        <f t="shared" si="7"/>
        <v>8.36</v>
      </c>
      <c r="Q332" s="122" t="s">
        <v>520</v>
      </c>
      <c r="R332" s="121" t="s">
        <v>4177</v>
      </c>
      <c r="S332" s="122">
        <v>8.36</v>
      </c>
      <c r="T332" s="122" t="s">
        <v>1927</v>
      </c>
    </row>
    <row r="333" spans="7:20" s="145" customFormat="1" hidden="1">
      <c r="G333" s="152"/>
      <c r="K333" s="128"/>
      <c r="M333" s="114" t="s">
        <v>521</v>
      </c>
      <c r="N333" s="118">
        <v>4.8</v>
      </c>
      <c r="O333" s="118">
        <v>75.3</v>
      </c>
      <c r="P333" s="119">
        <f t="shared" si="7"/>
        <v>9.5</v>
      </c>
      <c r="Q333" s="122" t="s">
        <v>522</v>
      </c>
      <c r="R333" s="121" t="s">
        <v>4178</v>
      </c>
      <c r="S333" s="122">
        <v>9.5</v>
      </c>
      <c r="T333" s="122" t="s">
        <v>404</v>
      </c>
    </row>
    <row r="334" spans="7:20" s="145" customFormat="1" hidden="1">
      <c r="G334" s="152"/>
      <c r="K334" s="128"/>
      <c r="M334" s="114" t="s">
        <v>400</v>
      </c>
      <c r="N334" s="118">
        <v>4.5</v>
      </c>
      <c r="O334" s="118">
        <v>70</v>
      </c>
      <c r="P334" s="119">
        <f t="shared" si="7"/>
        <v>11.2</v>
      </c>
      <c r="Q334" s="122" t="s">
        <v>523</v>
      </c>
      <c r="R334" s="121" t="s">
        <v>4179</v>
      </c>
      <c r="S334" s="122">
        <v>11.2</v>
      </c>
      <c r="T334" s="122" t="s">
        <v>466</v>
      </c>
    </row>
    <row r="335" spans="7:20" s="145" customFormat="1" hidden="1">
      <c r="G335" s="152"/>
      <c r="K335" s="128"/>
      <c r="M335" s="114" t="s">
        <v>524</v>
      </c>
      <c r="N335" s="118">
        <v>4.8</v>
      </c>
      <c r="O335" s="118">
        <v>77.099999999999994</v>
      </c>
      <c r="P335" s="119">
        <f t="shared" si="7"/>
        <v>10.36</v>
      </c>
      <c r="Q335" s="122" t="s">
        <v>525</v>
      </c>
      <c r="R335" s="121" t="s">
        <v>4180</v>
      </c>
      <c r="S335" s="122">
        <v>10.36</v>
      </c>
      <c r="T335" s="122" t="s">
        <v>3233</v>
      </c>
    </row>
    <row r="336" spans="7:20" s="145" customFormat="1" hidden="1">
      <c r="G336" s="152"/>
      <c r="K336" s="128"/>
      <c r="M336" s="114" t="s">
        <v>654</v>
      </c>
      <c r="N336" s="118">
        <v>5.2</v>
      </c>
      <c r="O336" s="118">
        <v>74</v>
      </c>
      <c r="P336" s="119">
        <f t="shared" si="7"/>
        <v>7.05</v>
      </c>
      <c r="Q336" s="122" t="s">
        <v>655</v>
      </c>
      <c r="R336" s="121" t="s">
        <v>4181</v>
      </c>
      <c r="S336" s="122">
        <v>7.05</v>
      </c>
      <c r="T336" s="122" t="s">
        <v>2137</v>
      </c>
    </row>
    <row r="337" spans="7:20" s="145" customFormat="1" hidden="1">
      <c r="G337" s="152"/>
      <c r="K337" s="128"/>
      <c r="M337" s="114" t="s">
        <v>656</v>
      </c>
      <c r="N337" s="118">
        <v>3.4</v>
      </c>
      <c r="O337" s="118">
        <v>57.8</v>
      </c>
      <c r="P337" s="119">
        <f t="shared" si="7"/>
        <v>11.35</v>
      </c>
      <c r="Q337" s="122" t="s">
        <v>657</v>
      </c>
      <c r="R337" s="121" t="s">
        <v>4182</v>
      </c>
      <c r="S337" s="122">
        <v>11.35</v>
      </c>
      <c r="T337" s="122" t="s">
        <v>497</v>
      </c>
    </row>
    <row r="338" spans="7:20" s="145" customFormat="1" hidden="1">
      <c r="G338" s="152"/>
      <c r="K338" s="128"/>
      <c r="M338" s="114" t="s">
        <v>658</v>
      </c>
      <c r="N338" s="118">
        <v>6.6</v>
      </c>
      <c r="O338" s="118">
        <v>63.9</v>
      </c>
      <c r="P338" s="119">
        <f t="shared" si="7"/>
        <v>8.33</v>
      </c>
      <c r="Q338" s="122" t="s">
        <v>659</v>
      </c>
      <c r="R338" s="121" t="s">
        <v>4183</v>
      </c>
      <c r="S338" s="122">
        <v>8.33</v>
      </c>
      <c r="T338" s="122" t="s">
        <v>366</v>
      </c>
    </row>
    <row r="339" spans="7:20" s="145" customFormat="1" hidden="1">
      <c r="G339" s="152"/>
      <c r="K339" s="128"/>
      <c r="M339" s="114" t="s">
        <v>787</v>
      </c>
      <c r="N339" s="118">
        <v>6.2</v>
      </c>
      <c r="O339" s="118">
        <v>66</v>
      </c>
      <c r="P339" s="119">
        <f t="shared" si="7"/>
        <v>7.04</v>
      </c>
      <c r="Q339" s="122" t="s">
        <v>788</v>
      </c>
      <c r="R339" s="121" t="s">
        <v>4171</v>
      </c>
      <c r="S339" s="122">
        <v>7.04</v>
      </c>
      <c r="T339" s="122" t="s">
        <v>4011</v>
      </c>
    </row>
    <row r="340" spans="7:20" s="145" customFormat="1" hidden="1">
      <c r="G340" s="152"/>
      <c r="K340" s="128"/>
      <c r="M340" s="114" t="s">
        <v>789</v>
      </c>
      <c r="N340" s="118">
        <v>6.6</v>
      </c>
      <c r="O340" s="118">
        <v>75.7</v>
      </c>
      <c r="P340" s="119">
        <f t="shared" si="7"/>
        <v>10.4</v>
      </c>
      <c r="Q340" s="122" t="s">
        <v>790</v>
      </c>
      <c r="R340" s="121" t="s">
        <v>4184</v>
      </c>
      <c r="S340" s="122">
        <v>10.4</v>
      </c>
      <c r="T340" s="122" t="s">
        <v>661</v>
      </c>
    </row>
    <row r="341" spans="7:20" s="145" customFormat="1" hidden="1">
      <c r="G341" s="152"/>
      <c r="K341" s="128"/>
      <c r="M341" s="114" t="s">
        <v>791</v>
      </c>
      <c r="N341" s="118">
        <v>5</v>
      </c>
      <c r="O341" s="118">
        <v>65.8</v>
      </c>
      <c r="P341" s="119">
        <f t="shared" si="7"/>
        <v>9</v>
      </c>
      <c r="Q341" s="122" t="s">
        <v>922</v>
      </c>
      <c r="R341" s="121" t="s">
        <v>4185</v>
      </c>
      <c r="S341" s="122">
        <v>9</v>
      </c>
      <c r="T341" s="122" t="s">
        <v>558</v>
      </c>
    </row>
    <row r="342" spans="7:20" s="145" customFormat="1" hidden="1">
      <c r="G342" s="152"/>
      <c r="K342" s="128"/>
      <c r="M342" s="114" t="s">
        <v>792</v>
      </c>
      <c r="N342" s="118">
        <v>6.4</v>
      </c>
      <c r="O342" s="118">
        <v>75.400000000000006</v>
      </c>
      <c r="P342" s="119">
        <f t="shared" si="7"/>
        <v>8.3699999999999992</v>
      </c>
      <c r="Q342" s="122" t="s">
        <v>793</v>
      </c>
      <c r="R342" s="121" t="s">
        <v>4186</v>
      </c>
      <c r="S342" s="122">
        <v>8.3699999999999992</v>
      </c>
      <c r="T342" s="122" t="s">
        <v>2428</v>
      </c>
    </row>
    <row r="343" spans="7:20" s="145" customFormat="1" hidden="1">
      <c r="G343" s="152"/>
      <c r="K343" s="128"/>
      <c r="M343" s="114" t="s">
        <v>794</v>
      </c>
      <c r="N343" s="118">
        <v>6</v>
      </c>
      <c r="O343" s="118">
        <v>70.3</v>
      </c>
      <c r="P343" s="119">
        <f t="shared" si="7"/>
        <v>10.199999999999999</v>
      </c>
      <c r="Q343" s="122" t="s">
        <v>795</v>
      </c>
      <c r="R343" s="121" t="s">
        <v>4175</v>
      </c>
      <c r="S343" s="122">
        <v>10.199999999999999</v>
      </c>
      <c r="T343" s="122" t="s">
        <v>338</v>
      </c>
    </row>
    <row r="344" spans="7:20" s="145" customFormat="1" hidden="1">
      <c r="G344" s="152"/>
      <c r="K344" s="128"/>
      <c r="M344" s="114" t="s">
        <v>672</v>
      </c>
      <c r="N344" s="118">
        <v>5.6</v>
      </c>
      <c r="O344" s="118">
        <v>71.7</v>
      </c>
      <c r="P344" s="119">
        <f t="shared" si="7"/>
        <v>10.199999999999999</v>
      </c>
      <c r="Q344" s="122" t="s">
        <v>673</v>
      </c>
      <c r="R344" s="121" t="s">
        <v>4216</v>
      </c>
      <c r="S344" s="122">
        <v>10.199999999999999</v>
      </c>
      <c r="T344" s="122" t="s">
        <v>338</v>
      </c>
    </row>
    <row r="345" spans="7:20" s="145" customFormat="1" hidden="1">
      <c r="G345" s="152"/>
      <c r="K345" s="128"/>
      <c r="M345" s="114" t="s">
        <v>674</v>
      </c>
      <c r="N345" s="118">
        <v>12.7</v>
      </c>
      <c r="O345" s="118">
        <v>66.599999999999994</v>
      </c>
      <c r="P345" s="119">
        <f t="shared" si="7"/>
        <v>8.1</v>
      </c>
      <c r="Q345" s="122" t="s">
        <v>675</v>
      </c>
      <c r="R345" s="121" t="s">
        <v>4217</v>
      </c>
      <c r="S345" s="120">
        <v>8.1</v>
      </c>
      <c r="T345" s="120" t="s">
        <v>553</v>
      </c>
    </row>
    <row r="346" spans="7:20" s="145" customFormat="1" hidden="1">
      <c r="G346" s="152"/>
      <c r="K346" s="128"/>
      <c r="M346" s="114" t="s">
        <v>676</v>
      </c>
      <c r="N346" s="118">
        <v>8</v>
      </c>
      <c r="O346" s="118">
        <v>13.6</v>
      </c>
      <c r="P346" s="119">
        <f t="shared" si="7"/>
        <v>8.09</v>
      </c>
      <c r="Q346" s="120" t="s">
        <v>166</v>
      </c>
      <c r="R346" s="121" t="s">
        <v>4269</v>
      </c>
      <c r="S346" s="122">
        <v>8.09</v>
      </c>
      <c r="T346" s="122" t="s">
        <v>4438</v>
      </c>
    </row>
    <row r="347" spans="7:20" s="145" customFormat="1" hidden="1">
      <c r="G347" s="152"/>
      <c r="K347" s="128"/>
      <c r="M347" s="114" t="s">
        <v>677</v>
      </c>
      <c r="N347" s="118">
        <v>26</v>
      </c>
      <c r="O347" s="118">
        <v>42.5</v>
      </c>
      <c r="P347" s="119">
        <f t="shared" si="7"/>
        <v>6.7</v>
      </c>
      <c r="Q347" s="120" t="s">
        <v>343</v>
      </c>
      <c r="R347" s="121" t="s">
        <v>4399</v>
      </c>
      <c r="S347" s="122">
        <v>6.7</v>
      </c>
      <c r="T347" s="122" t="s">
        <v>604</v>
      </c>
    </row>
    <row r="348" spans="7:20" s="145" customFormat="1" hidden="1">
      <c r="G348" s="152"/>
      <c r="K348" s="128"/>
      <c r="M348" s="114" t="s">
        <v>678</v>
      </c>
      <c r="N348" s="118">
        <v>8.1</v>
      </c>
      <c r="O348" s="118">
        <v>15.1</v>
      </c>
      <c r="P348" s="119">
        <f t="shared" si="7"/>
        <v>10.8</v>
      </c>
      <c r="Q348" s="120" t="s">
        <v>166</v>
      </c>
      <c r="R348" s="121" t="s">
        <v>4218</v>
      </c>
      <c r="S348" s="122">
        <v>10.8</v>
      </c>
      <c r="T348" s="122" t="s">
        <v>728</v>
      </c>
    </row>
    <row r="349" spans="7:20" s="145" customFormat="1" hidden="1">
      <c r="G349" s="152"/>
      <c r="K349" s="128"/>
      <c r="M349" s="114" t="s">
        <v>801</v>
      </c>
      <c r="N349" s="118">
        <v>27.2</v>
      </c>
      <c r="O349" s="118">
        <v>44</v>
      </c>
      <c r="P349" s="119">
        <f t="shared" si="7"/>
        <v>9.9</v>
      </c>
      <c r="Q349" s="120" t="s">
        <v>343</v>
      </c>
      <c r="R349" s="121" t="s">
        <v>4219</v>
      </c>
      <c r="S349" s="122">
        <v>9.9</v>
      </c>
      <c r="T349" s="122" t="s">
        <v>223</v>
      </c>
    </row>
    <row r="350" spans="7:20" s="145" customFormat="1" hidden="1">
      <c r="G350" s="152"/>
      <c r="K350" s="128"/>
      <c r="M350" s="114" t="s">
        <v>802</v>
      </c>
      <c r="N350" s="118">
        <v>7.8</v>
      </c>
      <c r="O350" s="118">
        <v>13.6</v>
      </c>
      <c r="P350" s="119">
        <f t="shared" si="7"/>
        <v>10.199999999999999</v>
      </c>
      <c r="Q350" s="122" t="s">
        <v>166</v>
      </c>
      <c r="R350" s="121" t="s">
        <v>4220</v>
      </c>
      <c r="S350" s="122">
        <v>10.199999999999999</v>
      </c>
      <c r="T350" s="122" t="s">
        <v>661</v>
      </c>
    </row>
    <row r="351" spans="7:20" s="145" customFormat="1" hidden="1">
      <c r="G351" s="152"/>
      <c r="K351" s="128"/>
      <c r="M351" s="114" t="s">
        <v>803</v>
      </c>
      <c r="N351" s="118">
        <v>24.9</v>
      </c>
      <c r="O351" s="118">
        <v>40.799999999999997</v>
      </c>
      <c r="P351" s="119">
        <f t="shared" si="7"/>
        <v>10.199999999999999</v>
      </c>
      <c r="Q351" s="122" t="s">
        <v>343</v>
      </c>
      <c r="R351" s="121" t="s">
        <v>4221</v>
      </c>
      <c r="S351" s="122">
        <v>10.199999999999999</v>
      </c>
      <c r="T351" s="122" t="s">
        <v>661</v>
      </c>
    </row>
    <row r="352" spans="7:20" s="145" customFormat="1" hidden="1">
      <c r="G352" s="152"/>
      <c r="K352" s="128"/>
      <c r="M352" s="114" t="s">
        <v>804</v>
      </c>
      <c r="N352" s="118">
        <v>10.3</v>
      </c>
      <c r="O352" s="118">
        <v>16.600000000000001</v>
      </c>
      <c r="P352" s="119">
        <f t="shared" si="7"/>
        <v>9.66</v>
      </c>
      <c r="Q352" s="120" t="s">
        <v>805</v>
      </c>
      <c r="R352" s="121" t="s">
        <v>4222</v>
      </c>
      <c r="S352" s="122">
        <v>9.66</v>
      </c>
      <c r="T352" s="122" t="s">
        <v>1754</v>
      </c>
    </row>
    <row r="353" spans="7:20" s="145" customFormat="1" hidden="1">
      <c r="G353" s="152"/>
      <c r="K353" s="128"/>
      <c r="M353" s="114" t="s">
        <v>806</v>
      </c>
      <c r="N353" s="118">
        <v>9.1</v>
      </c>
      <c r="O353" s="118">
        <v>14.8</v>
      </c>
      <c r="P353" s="119">
        <f t="shared" si="7"/>
        <v>8.4</v>
      </c>
      <c r="Q353" s="122" t="s">
        <v>324</v>
      </c>
      <c r="R353" s="121" t="s">
        <v>4223</v>
      </c>
      <c r="S353" s="122">
        <v>8.4</v>
      </c>
      <c r="T353" s="122" t="s">
        <v>403</v>
      </c>
    </row>
    <row r="354" spans="7:20" s="145" customFormat="1" hidden="1">
      <c r="G354" s="152"/>
      <c r="K354" s="128"/>
      <c r="M354" s="114" t="s">
        <v>807</v>
      </c>
      <c r="N354" s="118">
        <v>0.9</v>
      </c>
      <c r="O354" s="118">
        <v>5.0999999999999996</v>
      </c>
      <c r="P354" s="119">
        <f t="shared" si="7"/>
        <v>4.76</v>
      </c>
      <c r="Q354" s="120" t="s">
        <v>30</v>
      </c>
      <c r="R354" s="121" t="s">
        <v>3772</v>
      </c>
      <c r="S354" s="122">
        <v>4.76</v>
      </c>
      <c r="T354" s="122" t="s">
        <v>3993</v>
      </c>
    </row>
    <row r="355" spans="7:20" s="145" customFormat="1" hidden="1">
      <c r="G355" s="152"/>
      <c r="K355" s="128"/>
      <c r="M355" s="114" t="s">
        <v>808</v>
      </c>
      <c r="N355" s="118">
        <v>0.7</v>
      </c>
      <c r="O355" s="118">
        <v>13.8</v>
      </c>
      <c r="P355" s="119">
        <f t="shared" si="7"/>
        <v>8.99</v>
      </c>
      <c r="Q355" s="120" t="s">
        <v>30</v>
      </c>
      <c r="R355" s="121" t="s">
        <v>4224</v>
      </c>
      <c r="S355" s="122">
        <v>8.99</v>
      </c>
      <c r="T355" s="122" t="s">
        <v>1721</v>
      </c>
    </row>
    <row r="356" spans="7:20" s="145" customFormat="1" hidden="1">
      <c r="G356" s="152"/>
      <c r="K356" s="128"/>
      <c r="M356" s="114" t="s">
        <v>687</v>
      </c>
      <c r="N356" s="118">
        <v>0.8</v>
      </c>
      <c r="O356" s="118">
        <v>4.4000000000000004</v>
      </c>
      <c r="P356" s="119">
        <f t="shared" si="7"/>
        <v>10</v>
      </c>
      <c r="Q356" s="120" t="s">
        <v>30</v>
      </c>
      <c r="R356" s="121" t="s">
        <v>4225</v>
      </c>
      <c r="S356" s="122">
        <v>10</v>
      </c>
      <c r="T356" s="122" t="s">
        <v>661</v>
      </c>
    </row>
    <row r="357" spans="7:20" s="145" customFormat="1" hidden="1">
      <c r="G357" s="152"/>
      <c r="K357" s="128"/>
      <c r="M357" s="114" t="s">
        <v>563</v>
      </c>
      <c r="N357" s="118">
        <v>0.4</v>
      </c>
      <c r="O357" s="118">
        <v>15.8</v>
      </c>
      <c r="P357" s="119">
        <f t="shared" si="7"/>
        <v>8.6999999999999993</v>
      </c>
      <c r="Q357" s="122" t="s">
        <v>304</v>
      </c>
      <c r="R357" s="121" t="s">
        <v>4226</v>
      </c>
      <c r="S357" s="122">
        <v>8.6999999999999993</v>
      </c>
      <c r="T357" s="122" t="s">
        <v>1098</v>
      </c>
    </row>
    <row r="358" spans="7:20" s="145" customFormat="1" hidden="1">
      <c r="G358" s="152"/>
      <c r="K358" s="128"/>
      <c r="M358" s="114" t="s">
        <v>439</v>
      </c>
      <c r="N358" s="118">
        <v>0.5</v>
      </c>
      <c r="O358" s="118">
        <v>6.4</v>
      </c>
      <c r="P358" s="119">
        <f t="shared" si="7"/>
        <v>8.18</v>
      </c>
      <c r="Q358" s="122" t="s">
        <v>304</v>
      </c>
      <c r="R358" s="121" t="s">
        <v>3955</v>
      </c>
      <c r="S358" s="122">
        <v>8.18</v>
      </c>
      <c r="T358" s="122" t="s">
        <v>551</v>
      </c>
    </row>
    <row r="359" spans="7:20" s="145" customFormat="1" hidden="1">
      <c r="G359" s="152"/>
      <c r="K359" s="128"/>
      <c r="M359" s="114" t="s">
        <v>440</v>
      </c>
      <c r="N359" s="118">
        <v>0</v>
      </c>
      <c r="O359" s="118">
        <v>7.2</v>
      </c>
      <c r="P359" s="119">
        <f t="shared" si="7"/>
        <v>9.73</v>
      </c>
      <c r="Q359" s="122" t="s">
        <v>418</v>
      </c>
      <c r="R359" s="121" t="s">
        <v>4554</v>
      </c>
      <c r="S359" s="122">
        <v>9.73</v>
      </c>
      <c r="T359" s="122" t="s">
        <v>2524</v>
      </c>
    </row>
    <row r="360" spans="7:20" s="145" customFormat="1" hidden="1">
      <c r="G360" s="152"/>
      <c r="K360" s="128"/>
      <c r="M360" s="114" t="s">
        <v>441</v>
      </c>
      <c r="N360" s="118">
        <v>0.1</v>
      </c>
      <c r="O360" s="118">
        <v>54.2</v>
      </c>
      <c r="P360" s="119">
        <f t="shared" si="7"/>
        <v>7.81</v>
      </c>
      <c r="Q360" s="122" t="s">
        <v>418</v>
      </c>
      <c r="R360" s="121" t="s">
        <v>4151</v>
      </c>
      <c r="S360" s="122">
        <v>7.81</v>
      </c>
      <c r="T360" s="122" t="s">
        <v>1747</v>
      </c>
    </row>
    <row r="361" spans="7:20" s="145" customFormat="1" hidden="1">
      <c r="G361" s="152"/>
      <c r="K361" s="128"/>
      <c r="M361" s="114" t="s">
        <v>442</v>
      </c>
      <c r="N361" s="118">
        <v>0.9</v>
      </c>
      <c r="O361" s="118">
        <v>6.6</v>
      </c>
      <c r="P361" s="119">
        <f t="shared" si="7"/>
        <v>4.7</v>
      </c>
      <c r="Q361" s="120" t="s">
        <v>30</v>
      </c>
      <c r="R361" s="121" t="s">
        <v>3955</v>
      </c>
      <c r="S361" s="122">
        <v>4.7</v>
      </c>
      <c r="T361" s="122" t="s">
        <v>270</v>
      </c>
    </row>
    <row r="362" spans="7:20" s="145" customFormat="1" hidden="1">
      <c r="G362" s="152"/>
      <c r="K362" s="128"/>
      <c r="M362" s="114" t="s">
        <v>318</v>
      </c>
      <c r="N362" s="118">
        <v>0.7</v>
      </c>
      <c r="O362" s="118">
        <v>15</v>
      </c>
      <c r="P362" s="119">
        <f t="shared" si="7"/>
        <v>1.9</v>
      </c>
      <c r="Q362" s="120" t="s">
        <v>30</v>
      </c>
      <c r="R362" s="121" t="s">
        <v>4545</v>
      </c>
      <c r="S362" s="122">
        <v>1.9</v>
      </c>
      <c r="T362" s="122" t="s">
        <v>1589</v>
      </c>
    </row>
    <row r="363" spans="7:20" s="145" customFormat="1" hidden="1">
      <c r="G363" s="152"/>
      <c r="K363" s="128"/>
      <c r="M363" s="114" t="s">
        <v>319</v>
      </c>
      <c r="N363" s="118">
        <v>0.8</v>
      </c>
      <c r="O363" s="118">
        <v>5.6</v>
      </c>
      <c r="P363" s="119">
        <f t="shared" si="7"/>
        <v>8.8699999999999992</v>
      </c>
      <c r="Q363" s="120" t="s">
        <v>30</v>
      </c>
      <c r="R363" s="121" t="s">
        <v>4540</v>
      </c>
      <c r="S363" s="122">
        <v>8.8699999999999992</v>
      </c>
      <c r="T363" s="122" t="s">
        <v>3515</v>
      </c>
    </row>
    <row r="364" spans="7:20" s="145" customFormat="1" hidden="1">
      <c r="G364" s="152"/>
      <c r="K364" s="128"/>
      <c r="M364" s="114" t="s">
        <v>445</v>
      </c>
      <c r="N364" s="118">
        <v>3.3</v>
      </c>
      <c r="O364" s="118">
        <v>18.100000000000001</v>
      </c>
      <c r="P364" s="119">
        <f t="shared" si="7"/>
        <v>3.21</v>
      </c>
      <c r="Q364" s="122" t="s">
        <v>446</v>
      </c>
      <c r="R364" s="121" t="s">
        <v>4218</v>
      </c>
      <c r="S364" s="122">
        <v>3.21</v>
      </c>
      <c r="T364" s="122" t="s">
        <v>716</v>
      </c>
    </row>
    <row r="365" spans="7:20" s="145" customFormat="1" hidden="1">
      <c r="G365" s="152"/>
      <c r="K365" s="128"/>
      <c r="M365" s="114" t="s">
        <v>325</v>
      </c>
      <c r="N365" s="118">
        <v>23.5</v>
      </c>
      <c r="O365" s="118">
        <v>0</v>
      </c>
      <c r="P365" s="119">
        <f t="shared" si="7"/>
        <v>10.19</v>
      </c>
      <c r="Q365" s="120" t="s">
        <v>556</v>
      </c>
      <c r="R365" s="121" t="s">
        <v>4272</v>
      </c>
      <c r="S365" s="120">
        <v>10.19</v>
      </c>
      <c r="T365" s="120" t="s">
        <v>1263</v>
      </c>
    </row>
    <row r="366" spans="7:20" s="145" customFormat="1" hidden="1">
      <c r="G366" s="152"/>
      <c r="K366" s="128"/>
      <c r="M366" s="114" t="s">
        <v>573</v>
      </c>
      <c r="N366" s="118">
        <v>15.3</v>
      </c>
      <c r="O366" s="118">
        <v>0</v>
      </c>
      <c r="P366" s="119">
        <f t="shared" si="7"/>
        <v>8.1</v>
      </c>
      <c r="Q366" s="120" t="s">
        <v>369</v>
      </c>
      <c r="R366" s="121" t="s">
        <v>4260</v>
      </c>
      <c r="S366" s="120">
        <v>8.1</v>
      </c>
      <c r="T366" s="120" t="s">
        <v>403</v>
      </c>
    </row>
    <row r="367" spans="7:20" s="145" customFormat="1" hidden="1">
      <c r="G367" s="152"/>
      <c r="K367" s="128"/>
      <c r="M367" s="114" t="s">
        <v>574</v>
      </c>
      <c r="N367" s="118">
        <v>0.9</v>
      </c>
      <c r="O367" s="118">
        <v>9.1</v>
      </c>
      <c r="P367" s="119">
        <f t="shared" si="7"/>
        <v>8.9</v>
      </c>
      <c r="Q367" s="120" t="s">
        <v>575</v>
      </c>
      <c r="R367" s="121" t="s">
        <v>4553</v>
      </c>
      <c r="S367" s="122">
        <v>8.9</v>
      </c>
      <c r="T367" s="122" t="s">
        <v>285</v>
      </c>
    </row>
    <row r="368" spans="7:20" s="145" customFormat="1" hidden="1">
      <c r="G368" s="152"/>
      <c r="K368" s="128"/>
      <c r="M368" s="114" t="s">
        <v>576</v>
      </c>
      <c r="N368" s="118">
        <v>15.4</v>
      </c>
      <c r="O368" s="118">
        <v>0</v>
      </c>
      <c r="P368" s="119">
        <f t="shared" si="7"/>
        <v>9.74</v>
      </c>
      <c r="Q368" s="120" t="s">
        <v>147</v>
      </c>
      <c r="R368" s="121" t="s">
        <v>3782</v>
      </c>
      <c r="S368" s="122">
        <v>9.74</v>
      </c>
      <c r="T368" s="122" t="s">
        <v>2995</v>
      </c>
    </row>
    <row r="369" spans="7:20" s="145" customFormat="1" hidden="1">
      <c r="G369" s="152"/>
      <c r="K369" s="128"/>
      <c r="M369" s="114" t="s">
        <v>577</v>
      </c>
      <c r="N369" s="118">
        <v>11.8</v>
      </c>
      <c r="O369" s="118">
        <v>2.8</v>
      </c>
      <c r="P369" s="119">
        <f t="shared" si="7"/>
        <v>6.36</v>
      </c>
      <c r="Q369" s="122" t="s">
        <v>578</v>
      </c>
      <c r="R369" s="121" t="s">
        <v>3970</v>
      </c>
      <c r="S369" s="122">
        <v>6.36</v>
      </c>
      <c r="T369" s="122" t="s">
        <v>534</v>
      </c>
    </row>
    <row r="370" spans="7:20" s="145" customFormat="1" hidden="1">
      <c r="G370" s="152"/>
      <c r="K370" s="128"/>
      <c r="M370" s="114" t="s">
        <v>700</v>
      </c>
      <c r="N370" s="118">
        <v>13</v>
      </c>
      <c r="O370" s="118">
        <v>2.8</v>
      </c>
      <c r="P370" s="119">
        <f t="shared" si="7"/>
        <v>6.69</v>
      </c>
      <c r="Q370" s="122" t="s">
        <v>701</v>
      </c>
      <c r="R370" s="121" t="s">
        <v>3961</v>
      </c>
      <c r="S370" s="122">
        <v>6.69</v>
      </c>
      <c r="T370" s="122" t="s">
        <v>3994</v>
      </c>
    </row>
    <row r="371" spans="7:20" s="145" customFormat="1" hidden="1">
      <c r="G371" s="152"/>
      <c r="K371" s="128"/>
      <c r="M371" s="114" t="s">
        <v>702</v>
      </c>
      <c r="N371" s="118">
        <v>61.7</v>
      </c>
      <c r="O371" s="118">
        <v>0</v>
      </c>
      <c r="P371" s="119">
        <f t="shared" si="7"/>
        <v>9.06</v>
      </c>
      <c r="Q371" s="120" t="s">
        <v>147</v>
      </c>
      <c r="R371" s="121" t="s">
        <v>4227</v>
      </c>
      <c r="S371" s="122">
        <v>9.06</v>
      </c>
      <c r="T371" s="122" t="s">
        <v>944</v>
      </c>
    </row>
    <row r="372" spans="7:20" s="145" customFormat="1" hidden="1">
      <c r="G372" s="152"/>
      <c r="K372" s="128"/>
      <c r="M372" s="114" t="s">
        <v>703</v>
      </c>
      <c r="N372" s="118">
        <v>18.8</v>
      </c>
      <c r="O372" s="118">
        <v>35.1</v>
      </c>
      <c r="P372" s="119">
        <f t="shared" si="7"/>
        <v>7.99</v>
      </c>
      <c r="Q372" s="122" t="s">
        <v>704</v>
      </c>
      <c r="R372" s="121" t="s">
        <v>4228</v>
      </c>
      <c r="S372" s="122">
        <v>7.99</v>
      </c>
      <c r="T372" s="122" t="s">
        <v>867</v>
      </c>
    </row>
    <row r="373" spans="7:20" s="145" customFormat="1" hidden="1">
      <c r="G373" s="152"/>
      <c r="K373" s="128"/>
      <c r="M373" s="114" t="s">
        <v>580</v>
      </c>
      <c r="N373" s="118">
        <v>11.3</v>
      </c>
      <c r="O373" s="118">
        <v>2</v>
      </c>
      <c r="P373" s="119">
        <f t="shared" si="7"/>
        <v>8.84</v>
      </c>
      <c r="Q373" s="122" t="s">
        <v>581</v>
      </c>
      <c r="R373" s="121" t="s">
        <v>3918</v>
      </c>
      <c r="S373" s="122">
        <v>8.84</v>
      </c>
      <c r="T373" s="122" t="s">
        <v>1505</v>
      </c>
    </row>
    <row r="374" spans="7:20" s="145" customFormat="1" hidden="1">
      <c r="G374" s="152"/>
      <c r="K374" s="128"/>
      <c r="M374" s="114" t="s">
        <v>582</v>
      </c>
      <c r="N374" s="118">
        <v>3.7</v>
      </c>
      <c r="O374" s="118">
        <v>61</v>
      </c>
      <c r="P374" s="119">
        <f t="shared" si="7"/>
        <v>10</v>
      </c>
      <c r="Q374" s="122" t="s">
        <v>583</v>
      </c>
      <c r="R374" s="121" t="s">
        <v>4174</v>
      </c>
      <c r="S374" s="122">
        <v>10</v>
      </c>
      <c r="T374" s="122" t="s">
        <v>543</v>
      </c>
    </row>
    <row r="375" spans="7:20" s="145" customFormat="1" hidden="1">
      <c r="G375" s="152"/>
      <c r="K375" s="128"/>
      <c r="M375" s="114" t="s">
        <v>584</v>
      </c>
      <c r="N375" s="118">
        <v>11.6</v>
      </c>
      <c r="O375" s="118">
        <v>0</v>
      </c>
      <c r="P375" s="119">
        <f t="shared" si="7"/>
        <v>8.6</v>
      </c>
      <c r="Q375" s="122" t="s">
        <v>332</v>
      </c>
      <c r="R375" s="121" t="s">
        <v>3972</v>
      </c>
      <c r="S375" s="122">
        <v>8.6</v>
      </c>
      <c r="T375" s="122" t="s">
        <v>217</v>
      </c>
    </row>
    <row r="376" spans="7:20" s="145" customFormat="1" hidden="1">
      <c r="G376" s="152"/>
      <c r="K376" s="128"/>
      <c r="M376" s="114" t="s">
        <v>585</v>
      </c>
      <c r="N376" s="118">
        <v>14.8</v>
      </c>
      <c r="O376" s="118">
        <v>20.6</v>
      </c>
      <c r="P376" s="119">
        <f t="shared" si="7"/>
        <v>7.18</v>
      </c>
      <c r="Q376" s="122" t="s">
        <v>586</v>
      </c>
      <c r="R376" s="121" t="s">
        <v>4229</v>
      </c>
      <c r="S376" s="122">
        <v>7.18</v>
      </c>
      <c r="T376" s="122" t="s">
        <v>422</v>
      </c>
    </row>
    <row r="377" spans="7:20" s="145" customFormat="1" hidden="1">
      <c r="G377" s="152"/>
      <c r="K377" s="128"/>
      <c r="M377" s="114" t="s">
        <v>587</v>
      </c>
      <c r="N377" s="118">
        <v>2.8</v>
      </c>
      <c r="O377" s="118">
        <v>72.099999999999994</v>
      </c>
      <c r="P377" s="119">
        <f t="shared" si="7"/>
        <v>6.77</v>
      </c>
      <c r="Q377" s="122" t="s">
        <v>588</v>
      </c>
      <c r="R377" s="121" t="s">
        <v>4183</v>
      </c>
      <c r="S377" s="122">
        <v>6.77</v>
      </c>
      <c r="T377" s="122" t="s">
        <v>483</v>
      </c>
    </row>
    <row r="378" spans="7:20" s="145" customFormat="1" hidden="1">
      <c r="G378" s="152"/>
      <c r="K378" s="128"/>
      <c r="M378" s="114" t="s">
        <v>589</v>
      </c>
      <c r="N378" s="118">
        <v>12.4</v>
      </c>
      <c r="O378" s="118">
        <v>0</v>
      </c>
      <c r="P378" s="119">
        <f t="shared" si="7"/>
        <v>7.39</v>
      </c>
      <c r="Q378" s="120" t="s">
        <v>147</v>
      </c>
      <c r="R378" s="121" t="s">
        <v>4230</v>
      </c>
      <c r="S378" s="122">
        <v>7.39</v>
      </c>
      <c r="T378" s="122" t="s">
        <v>4013</v>
      </c>
    </row>
    <row r="379" spans="7:20" s="145" customFormat="1" hidden="1">
      <c r="G379" s="152"/>
      <c r="K379" s="128"/>
      <c r="M379" s="114" t="s">
        <v>590</v>
      </c>
      <c r="N379" s="118">
        <v>14.3</v>
      </c>
      <c r="O379" s="118">
        <v>3.1</v>
      </c>
      <c r="P379" s="119">
        <f t="shared" si="7"/>
        <v>7.3</v>
      </c>
      <c r="Q379" s="122" t="s">
        <v>591</v>
      </c>
      <c r="R379" s="121" t="s">
        <v>4231</v>
      </c>
      <c r="S379" s="122">
        <v>7.3</v>
      </c>
      <c r="T379" s="122" t="s">
        <v>2394</v>
      </c>
    </row>
    <row r="380" spans="7:20" s="145" customFormat="1" hidden="1">
      <c r="G380" s="152"/>
      <c r="K380" s="128"/>
      <c r="M380" s="114" t="s">
        <v>715</v>
      </c>
      <c r="N380" s="118">
        <v>6.5</v>
      </c>
      <c r="O380" s="118">
        <v>1.4</v>
      </c>
      <c r="P380" s="119">
        <f t="shared" si="7"/>
        <v>7.82</v>
      </c>
      <c r="Q380" s="122" t="s">
        <v>716</v>
      </c>
      <c r="R380" s="121" t="s">
        <v>4232</v>
      </c>
      <c r="S380" s="122">
        <v>7.82</v>
      </c>
      <c r="T380" s="122" t="s">
        <v>551</v>
      </c>
    </row>
    <row r="381" spans="7:20" s="145" customFormat="1" hidden="1">
      <c r="G381" s="152"/>
      <c r="K381" s="128"/>
      <c r="M381" s="114" t="s">
        <v>717</v>
      </c>
      <c r="N381" s="118">
        <v>5.9</v>
      </c>
      <c r="O381" s="118">
        <v>48</v>
      </c>
      <c r="P381" s="119">
        <f t="shared" si="7"/>
        <v>7.8</v>
      </c>
      <c r="Q381" s="120" t="s">
        <v>147</v>
      </c>
      <c r="R381" s="121" t="s">
        <v>4233</v>
      </c>
      <c r="S381" s="122">
        <v>7.8</v>
      </c>
      <c r="T381" s="122" t="s">
        <v>551</v>
      </c>
    </row>
    <row r="382" spans="7:20" s="145" customFormat="1" hidden="1">
      <c r="G382" s="152"/>
      <c r="K382" s="128"/>
      <c r="M382" s="114" t="s">
        <v>718</v>
      </c>
      <c r="N382" s="118">
        <v>10.3</v>
      </c>
      <c r="O382" s="118">
        <v>50.4</v>
      </c>
      <c r="P382" s="119">
        <f t="shared" si="7"/>
        <v>8</v>
      </c>
      <c r="Q382" s="122" t="s">
        <v>719</v>
      </c>
      <c r="R382" s="121" t="s">
        <v>4195</v>
      </c>
      <c r="S382" s="122">
        <v>8</v>
      </c>
      <c r="T382" s="122" t="s">
        <v>514</v>
      </c>
    </row>
    <row r="383" spans="7:20" s="145" customFormat="1" hidden="1">
      <c r="G383" s="152"/>
      <c r="K383" s="128"/>
      <c r="M383" s="114" t="s">
        <v>720</v>
      </c>
      <c r="N383" s="118">
        <v>9.9</v>
      </c>
      <c r="O383" s="118">
        <v>44.8</v>
      </c>
      <c r="P383" s="119">
        <f t="shared" si="7"/>
        <v>8.0399999999999991</v>
      </c>
      <c r="Q383" s="122" t="s">
        <v>543</v>
      </c>
      <c r="R383" s="121" t="s">
        <v>4146</v>
      </c>
      <c r="S383" s="122">
        <v>8.0399999999999991</v>
      </c>
      <c r="T383" s="122" t="s">
        <v>2079</v>
      </c>
    </row>
    <row r="384" spans="7:20" s="145" customFormat="1" hidden="1">
      <c r="G384" s="152"/>
      <c r="K384" s="128"/>
      <c r="M384" s="114" t="s">
        <v>721</v>
      </c>
      <c r="N384" s="118">
        <v>10</v>
      </c>
      <c r="O384" s="118">
        <v>42.7</v>
      </c>
      <c r="P384" s="119">
        <f t="shared" si="7"/>
        <v>10.1</v>
      </c>
      <c r="Q384" s="122" t="s">
        <v>722</v>
      </c>
      <c r="R384" s="121" t="s">
        <v>4556</v>
      </c>
      <c r="S384" s="122">
        <v>10.1</v>
      </c>
      <c r="T384" s="122" t="s">
        <v>141</v>
      </c>
    </row>
    <row r="385" spans="7:20" s="145" customFormat="1" hidden="1">
      <c r="G385" s="152"/>
      <c r="K385" s="128"/>
      <c r="M385" s="114" t="s">
        <v>723</v>
      </c>
      <c r="N385" s="118">
        <v>9.1999999999999993</v>
      </c>
      <c r="O385" s="118">
        <v>54.9</v>
      </c>
      <c r="P385" s="119">
        <f t="shared" si="7"/>
        <v>7.15</v>
      </c>
      <c r="Q385" s="122" t="s">
        <v>850</v>
      </c>
      <c r="R385" s="121" t="s">
        <v>4196</v>
      </c>
      <c r="S385" s="122">
        <v>7.15</v>
      </c>
      <c r="T385" s="122" t="s">
        <v>1960</v>
      </c>
    </row>
    <row r="386" spans="7:20" s="145" customFormat="1" hidden="1">
      <c r="G386" s="152"/>
      <c r="K386" s="128"/>
      <c r="M386" s="114" t="s">
        <v>981</v>
      </c>
      <c r="N386" s="118">
        <v>9.3000000000000007</v>
      </c>
      <c r="O386" s="118">
        <v>51.5</v>
      </c>
      <c r="P386" s="119">
        <f t="shared" si="7"/>
        <v>8.2100000000000009</v>
      </c>
      <c r="Q386" s="122" t="s">
        <v>982</v>
      </c>
      <c r="R386" s="121" t="s">
        <v>4144</v>
      </c>
      <c r="S386" s="122">
        <v>8.2100000000000009</v>
      </c>
      <c r="T386" s="122" t="s">
        <v>948</v>
      </c>
    </row>
    <row r="387" spans="7:20" s="145" customFormat="1" hidden="1">
      <c r="G387" s="152"/>
      <c r="K387" s="128"/>
      <c r="M387" s="114" t="s">
        <v>983</v>
      </c>
      <c r="N387" s="118">
        <v>10.4</v>
      </c>
      <c r="O387" s="118">
        <v>46.1</v>
      </c>
      <c r="P387" s="119">
        <f t="shared" si="7"/>
        <v>7.92</v>
      </c>
      <c r="Q387" s="122" t="s">
        <v>728</v>
      </c>
      <c r="R387" s="121" t="s">
        <v>3950</v>
      </c>
      <c r="S387" s="122">
        <v>7.92</v>
      </c>
      <c r="T387" s="122" t="s">
        <v>1965</v>
      </c>
    </row>
    <row r="388" spans="7:20" s="145" customFormat="1" hidden="1">
      <c r="G388" s="152"/>
      <c r="K388" s="128"/>
      <c r="M388" s="114" t="s">
        <v>851</v>
      </c>
      <c r="N388" s="118">
        <v>4</v>
      </c>
      <c r="O388" s="118">
        <v>15.6</v>
      </c>
      <c r="P388" s="119">
        <f t="shared" si="7"/>
        <v>8.0500000000000007</v>
      </c>
      <c r="Q388" s="122" t="s">
        <v>852</v>
      </c>
      <c r="R388" s="121" t="s">
        <v>3967</v>
      </c>
      <c r="S388" s="122">
        <v>8.0500000000000007</v>
      </c>
      <c r="T388" s="122" t="s">
        <v>692</v>
      </c>
    </row>
    <row r="389" spans="7:20" s="145" customFormat="1" hidden="1">
      <c r="G389" s="152"/>
      <c r="K389" s="128"/>
      <c r="M389" s="114" t="s">
        <v>733</v>
      </c>
      <c r="N389" s="118">
        <v>4.2</v>
      </c>
      <c r="O389" s="118">
        <v>15.5</v>
      </c>
      <c r="P389" s="119">
        <f t="shared" si="7"/>
        <v>8.9600000000000009</v>
      </c>
      <c r="Q389" s="122" t="s">
        <v>734</v>
      </c>
      <c r="R389" s="121" t="s">
        <v>4197</v>
      </c>
      <c r="S389" s="122">
        <v>8.9600000000000009</v>
      </c>
      <c r="T389" s="122" t="s">
        <v>3288</v>
      </c>
    </row>
    <row r="390" spans="7:20" s="145" customFormat="1" hidden="1">
      <c r="G390" s="152"/>
      <c r="K390" s="128"/>
      <c r="M390" s="114" t="s">
        <v>612</v>
      </c>
      <c r="N390" s="118">
        <v>4.0999999999999996</v>
      </c>
      <c r="O390" s="118">
        <v>15.4</v>
      </c>
      <c r="P390" s="119">
        <f t="shared" si="7"/>
        <v>6.5</v>
      </c>
      <c r="Q390" s="122" t="s">
        <v>670</v>
      </c>
      <c r="R390" s="121" t="s">
        <v>3961</v>
      </c>
      <c r="S390" s="122">
        <v>6.5</v>
      </c>
      <c r="T390" s="122" t="s">
        <v>556</v>
      </c>
    </row>
    <row r="391" spans="7:20" s="145" customFormat="1" hidden="1">
      <c r="G391" s="152"/>
      <c r="K391" s="128"/>
      <c r="M391" s="114" t="s">
        <v>613</v>
      </c>
      <c r="N391" s="118">
        <v>7.9</v>
      </c>
      <c r="O391" s="118">
        <v>42.1</v>
      </c>
      <c r="P391" s="119">
        <f t="shared" si="7"/>
        <v>7.22</v>
      </c>
      <c r="Q391" s="122" t="s">
        <v>614</v>
      </c>
      <c r="R391" s="121" t="s">
        <v>3913</v>
      </c>
      <c r="S391" s="122">
        <v>7.22</v>
      </c>
      <c r="T391" s="122" t="s">
        <v>3537</v>
      </c>
    </row>
    <row r="392" spans="7:20" s="145" customFormat="1" hidden="1">
      <c r="G392" s="152"/>
      <c r="K392" s="128"/>
      <c r="M392" s="114" t="s">
        <v>615</v>
      </c>
      <c r="N392" s="118">
        <v>10.1</v>
      </c>
      <c r="O392" s="118">
        <v>54</v>
      </c>
      <c r="P392" s="119">
        <f t="shared" si="7"/>
        <v>7.3</v>
      </c>
      <c r="Q392" s="122" t="s">
        <v>731</v>
      </c>
      <c r="R392" s="121" t="s">
        <v>4263</v>
      </c>
      <c r="S392" s="120">
        <v>7.3</v>
      </c>
      <c r="T392" s="120" t="s">
        <v>553</v>
      </c>
    </row>
    <row r="393" spans="7:20" s="145" customFormat="1" hidden="1">
      <c r="G393" s="152"/>
      <c r="K393" s="128"/>
      <c r="M393" s="114" t="s">
        <v>856</v>
      </c>
      <c r="N393" s="118">
        <v>10.199999999999999</v>
      </c>
      <c r="O393" s="118">
        <v>52</v>
      </c>
      <c r="P393" s="119">
        <f t="shared" si="7"/>
        <v>7</v>
      </c>
      <c r="Q393" s="122" t="s">
        <v>857</v>
      </c>
      <c r="R393" s="121" t="s">
        <v>4198</v>
      </c>
      <c r="S393" s="122">
        <v>7</v>
      </c>
      <c r="T393" s="122" t="s">
        <v>422</v>
      </c>
    </row>
    <row r="394" spans="7:20" s="145" customFormat="1" hidden="1">
      <c r="G394" s="152"/>
      <c r="K394" s="128"/>
      <c r="M394" s="114" t="s">
        <v>858</v>
      </c>
      <c r="N394" s="118">
        <v>7</v>
      </c>
      <c r="O394" s="118">
        <v>45.1</v>
      </c>
      <c r="P394" s="119">
        <f t="shared" ref="P394:P457" si="8">SUM(S394:T394)</f>
        <v>7.8</v>
      </c>
      <c r="Q394" s="122" t="s">
        <v>859</v>
      </c>
      <c r="R394" s="121" t="s">
        <v>4199</v>
      </c>
      <c r="S394" s="122">
        <v>7.8</v>
      </c>
      <c r="T394" s="122" t="s">
        <v>403</v>
      </c>
    </row>
    <row r="395" spans="7:20" s="145" customFormat="1" hidden="1">
      <c r="G395" s="152"/>
      <c r="K395" s="128"/>
      <c r="M395" s="114" t="s">
        <v>735</v>
      </c>
      <c r="N395" s="118">
        <v>7.8</v>
      </c>
      <c r="O395" s="118">
        <v>64.900000000000006</v>
      </c>
      <c r="P395" s="119">
        <f t="shared" si="8"/>
        <v>9.81</v>
      </c>
      <c r="Q395" s="122" t="s">
        <v>459</v>
      </c>
      <c r="R395" s="121" t="s">
        <v>4424</v>
      </c>
      <c r="S395" s="122">
        <v>9.81</v>
      </c>
      <c r="T395" s="122" t="s">
        <v>3335</v>
      </c>
    </row>
    <row r="396" spans="7:20" s="145" customFormat="1" hidden="1">
      <c r="G396" s="152"/>
      <c r="K396" s="128"/>
      <c r="M396" s="114" t="s">
        <v>736</v>
      </c>
      <c r="N396" s="118">
        <v>9.6</v>
      </c>
      <c r="O396" s="118">
        <v>47.4</v>
      </c>
      <c r="P396" s="119">
        <f t="shared" si="8"/>
        <v>9.4499999999999993</v>
      </c>
      <c r="Q396" s="122" t="s">
        <v>737</v>
      </c>
      <c r="R396" s="121" t="s">
        <v>4200</v>
      </c>
      <c r="S396" s="122">
        <v>9.4499999999999993</v>
      </c>
      <c r="T396" s="122" t="s">
        <v>661</v>
      </c>
    </row>
    <row r="397" spans="7:20" s="145" customFormat="1" hidden="1">
      <c r="G397" s="152"/>
      <c r="K397" s="128"/>
      <c r="M397" s="114" t="s">
        <v>866</v>
      </c>
      <c r="N397" s="118">
        <v>7.6</v>
      </c>
      <c r="O397" s="118">
        <v>39.799999999999997</v>
      </c>
      <c r="P397" s="119">
        <f t="shared" si="8"/>
        <v>7.56</v>
      </c>
      <c r="Q397" s="122" t="s">
        <v>867</v>
      </c>
      <c r="R397" s="121" t="s">
        <v>4272</v>
      </c>
      <c r="S397" s="122">
        <v>7.56</v>
      </c>
      <c r="T397" s="122" t="s">
        <v>4002</v>
      </c>
    </row>
    <row r="398" spans="7:20" s="145" customFormat="1" hidden="1">
      <c r="G398" s="152"/>
      <c r="K398" s="128"/>
      <c r="M398" s="114" t="s">
        <v>868</v>
      </c>
      <c r="N398" s="118">
        <v>7.8</v>
      </c>
      <c r="O398" s="118">
        <v>50.2</v>
      </c>
      <c r="P398" s="119">
        <f t="shared" si="8"/>
        <v>3.2</v>
      </c>
      <c r="Q398" s="122" t="s">
        <v>869</v>
      </c>
      <c r="R398" s="121" t="s">
        <v>4201</v>
      </c>
      <c r="S398" s="122">
        <v>3.2</v>
      </c>
      <c r="T398" s="122" t="s">
        <v>347</v>
      </c>
    </row>
    <row r="399" spans="7:20" s="145" customFormat="1" hidden="1">
      <c r="G399" s="152"/>
      <c r="K399" s="128"/>
      <c r="M399" s="114" t="s">
        <v>870</v>
      </c>
      <c r="N399" s="118">
        <v>9.1</v>
      </c>
      <c r="O399" s="118">
        <v>55.1</v>
      </c>
      <c r="P399" s="119">
        <f t="shared" si="8"/>
        <v>9.8000000000000007</v>
      </c>
      <c r="Q399" s="122" t="s">
        <v>343</v>
      </c>
      <c r="R399" s="121" t="s">
        <v>4195</v>
      </c>
      <c r="S399" s="120">
        <v>9.8000000000000007</v>
      </c>
      <c r="T399" s="120" t="s">
        <v>377</v>
      </c>
    </row>
    <row r="400" spans="7:20" s="145" customFormat="1" hidden="1">
      <c r="G400" s="152"/>
      <c r="K400" s="128"/>
      <c r="M400" s="114" t="s">
        <v>871</v>
      </c>
      <c r="N400" s="118">
        <v>9.9</v>
      </c>
      <c r="O400" s="118">
        <v>43.8</v>
      </c>
      <c r="P400" s="119">
        <f t="shared" si="8"/>
        <v>9.8000000000000007</v>
      </c>
      <c r="Q400" s="122" t="s">
        <v>377</v>
      </c>
      <c r="R400" s="121" t="s">
        <v>3990</v>
      </c>
      <c r="S400" s="122">
        <v>9.8000000000000007</v>
      </c>
      <c r="T400" s="122" t="s">
        <v>377</v>
      </c>
    </row>
    <row r="401" spans="7:20" s="145" customFormat="1" hidden="1">
      <c r="G401" s="152"/>
      <c r="K401" s="128"/>
      <c r="M401" s="114" t="s">
        <v>872</v>
      </c>
      <c r="N401" s="118">
        <v>7.6</v>
      </c>
      <c r="O401" s="118">
        <v>57.3</v>
      </c>
      <c r="P401" s="119">
        <f t="shared" si="8"/>
        <v>9.8000000000000007</v>
      </c>
      <c r="Q401" s="122" t="s">
        <v>873</v>
      </c>
      <c r="R401" s="121" t="s">
        <v>3991</v>
      </c>
      <c r="S401" s="122">
        <v>9.8000000000000007</v>
      </c>
      <c r="T401" s="122" t="s">
        <v>377</v>
      </c>
    </row>
    <row r="402" spans="7:20" s="145" customFormat="1" hidden="1">
      <c r="G402" s="152"/>
      <c r="K402" s="128"/>
      <c r="M402" s="114" t="s">
        <v>874</v>
      </c>
      <c r="N402" s="118">
        <v>11.1</v>
      </c>
      <c r="O402" s="118">
        <v>39.5</v>
      </c>
      <c r="P402" s="119">
        <f t="shared" si="8"/>
        <v>9.8000000000000007</v>
      </c>
      <c r="Q402" s="122" t="s">
        <v>875</v>
      </c>
      <c r="R402" s="121" t="s">
        <v>3826</v>
      </c>
      <c r="S402" s="120">
        <v>9.8000000000000007</v>
      </c>
      <c r="T402" s="120" t="s">
        <v>377</v>
      </c>
    </row>
    <row r="403" spans="7:20" s="145" customFormat="1" hidden="1">
      <c r="G403" s="152"/>
      <c r="K403" s="128"/>
      <c r="M403" s="114" t="s">
        <v>750</v>
      </c>
      <c r="N403" s="118">
        <v>8.6999999999999993</v>
      </c>
      <c r="O403" s="118">
        <v>45.1</v>
      </c>
      <c r="P403" s="119">
        <f t="shared" si="8"/>
        <v>7.5</v>
      </c>
      <c r="Q403" s="122" t="s">
        <v>751</v>
      </c>
      <c r="R403" s="121" t="s">
        <v>3939</v>
      </c>
      <c r="S403" s="122">
        <v>7.5</v>
      </c>
      <c r="T403" s="122" t="s">
        <v>240</v>
      </c>
    </row>
    <row r="404" spans="7:20" s="145" customFormat="1" hidden="1">
      <c r="G404" s="152"/>
      <c r="K404" s="128"/>
      <c r="M404" s="114" t="s">
        <v>752</v>
      </c>
      <c r="N404" s="118">
        <v>10.4</v>
      </c>
      <c r="O404" s="118">
        <v>53.7</v>
      </c>
      <c r="P404" s="119">
        <f t="shared" si="8"/>
        <v>7.2</v>
      </c>
      <c r="Q404" s="122" t="s">
        <v>234</v>
      </c>
      <c r="R404" s="121" t="s">
        <v>4263</v>
      </c>
      <c r="S404" s="122">
        <v>7.2</v>
      </c>
      <c r="T404" s="122" t="s">
        <v>553</v>
      </c>
    </row>
    <row r="405" spans="7:20" s="145" customFormat="1" hidden="1">
      <c r="G405" s="152"/>
      <c r="K405" s="128"/>
      <c r="M405" s="114" t="s">
        <v>630</v>
      </c>
      <c r="N405" s="118">
        <v>8.6999999999999993</v>
      </c>
      <c r="O405" s="118">
        <v>48.7</v>
      </c>
      <c r="P405" s="119">
        <f t="shared" si="8"/>
        <v>9.3800000000000008</v>
      </c>
      <c r="Q405" s="120" t="s">
        <v>147</v>
      </c>
      <c r="R405" s="121" t="s">
        <v>4146</v>
      </c>
      <c r="S405" s="122">
        <v>9.3800000000000008</v>
      </c>
      <c r="T405" s="122" t="s">
        <v>566</v>
      </c>
    </row>
    <row r="406" spans="7:20" s="145" customFormat="1" hidden="1">
      <c r="G406" s="152"/>
      <c r="K406" s="128"/>
      <c r="M406" s="114" t="s">
        <v>627</v>
      </c>
      <c r="N406" s="118">
        <v>9.1999999999999993</v>
      </c>
      <c r="O406" s="118">
        <v>52.3</v>
      </c>
      <c r="P406" s="119">
        <f t="shared" si="8"/>
        <v>7.83</v>
      </c>
      <c r="Q406" s="122" t="s">
        <v>628</v>
      </c>
      <c r="R406" s="121" t="s">
        <v>3732</v>
      </c>
      <c r="S406" s="122">
        <v>7.83</v>
      </c>
      <c r="T406" s="122" t="s">
        <v>1734</v>
      </c>
    </row>
    <row r="407" spans="7:20" s="145" customFormat="1" hidden="1">
      <c r="G407" s="152"/>
      <c r="K407" s="128"/>
      <c r="M407" s="114" t="s">
        <v>629</v>
      </c>
      <c r="N407" s="118">
        <v>9.1</v>
      </c>
      <c r="O407" s="118">
        <v>44.5</v>
      </c>
      <c r="P407" s="119">
        <f t="shared" si="8"/>
        <v>9.6</v>
      </c>
      <c r="Q407" s="120" t="s">
        <v>234</v>
      </c>
      <c r="R407" s="121" t="s">
        <v>3724</v>
      </c>
      <c r="S407" s="122">
        <v>9.6</v>
      </c>
      <c r="T407" s="122" t="s">
        <v>3575</v>
      </c>
    </row>
    <row r="408" spans="7:20" s="145" customFormat="1" hidden="1">
      <c r="G408" s="152"/>
      <c r="K408" s="128"/>
      <c r="M408" s="114" t="s">
        <v>496</v>
      </c>
      <c r="N408" s="118">
        <v>9</v>
      </c>
      <c r="O408" s="118">
        <v>49.9</v>
      </c>
      <c r="P408" s="119">
        <f t="shared" si="8"/>
        <v>8.9</v>
      </c>
      <c r="Q408" s="122" t="s">
        <v>497</v>
      </c>
      <c r="R408" s="121" t="s">
        <v>4479</v>
      </c>
      <c r="S408" s="122">
        <v>8.9</v>
      </c>
      <c r="T408" s="122" t="s">
        <v>452</v>
      </c>
    </row>
    <row r="409" spans="7:20" s="145" customFormat="1" hidden="1">
      <c r="G409" s="152"/>
      <c r="K409" s="128"/>
      <c r="M409" s="114" t="s">
        <v>498</v>
      </c>
      <c r="N409" s="118">
        <v>9</v>
      </c>
      <c r="O409" s="118">
        <v>56.1</v>
      </c>
      <c r="P409" s="119">
        <f t="shared" si="8"/>
        <v>9.6999999999999993</v>
      </c>
      <c r="Q409" s="122" t="s">
        <v>499</v>
      </c>
      <c r="R409" s="121" t="s">
        <v>4152</v>
      </c>
      <c r="S409" s="120">
        <v>9.6999999999999993</v>
      </c>
      <c r="T409" s="120" t="s">
        <v>377</v>
      </c>
    </row>
    <row r="410" spans="7:20" s="145" customFormat="1" hidden="1">
      <c r="G410" s="152"/>
      <c r="K410" s="128"/>
      <c r="M410" s="114" t="s">
        <v>500</v>
      </c>
      <c r="N410" s="118">
        <v>8.3000000000000007</v>
      </c>
      <c r="O410" s="118">
        <v>47</v>
      </c>
      <c r="P410" s="119">
        <f t="shared" si="8"/>
        <v>7.6</v>
      </c>
      <c r="Q410" s="120" t="s">
        <v>147</v>
      </c>
      <c r="R410" s="121" t="s">
        <v>3827</v>
      </c>
      <c r="S410" s="122">
        <v>7.6</v>
      </c>
      <c r="T410" s="122" t="s">
        <v>403</v>
      </c>
    </row>
    <row r="411" spans="7:20" s="145" customFormat="1" hidden="1">
      <c r="G411" s="152"/>
      <c r="K411" s="128"/>
      <c r="M411" s="114" t="s">
        <v>380</v>
      </c>
      <c r="N411" s="118">
        <v>7.9</v>
      </c>
      <c r="O411" s="118">
        <v>46.1</v>
      </c>
      <c r="P411" s="119">
        <f t="shared" si="8"/>
        <v>7.6</v>
      </c>
      <c r="Q411" s="122" t="s">
        <v>381</v>
      </c>
      <c r="R411" s="121" t="s">
        <v>3828</v>
      </c>
      <c r="S411" s="122">
        <v>7.6</v>
      </c>
      <c r="T411" s="122" t="s">
        <v>403</v>
      </c>
    </row>
    <row r="412" spans="7:20" s="145" customFormat="1" hidden="1">
      <c r="G412" s="152"/>
      <c r="K412" s="128"/>
      <c r="M412" s="114" t="s">
        <v>382</v>
      </c>
      <c r="N412" s="118">
        <v>8.1</v>
      </c>
      <c r="O412" s="118">
        <v>46.8</v>
      </c>
      <c r="P412" s="119">
        <f t="shared" si="8"/>
        <v>7.04</v>
      </c>
      <c r="Q412" s="122" t="s">
        <v>285</v>
      </c>
      <c r="R412" s="121" t="s">
        <v>3829</v>
      </c>
      <c r="S412" s="122">
        <v>7.04</v>
      </c>
      <c r="T412" s="122" t="s">
        <v>986</v>
      </c>
    </row>
    <row r="413" spans="7:20" s="145" customFormat="1" hidden="1">
      <c r="G413" s="152"/>
      <c r="K413" s="128"/>
      <c r="M413" s="114" t="s">
        <v>502</v>
      </c>
      <c r="N413" s="118">
        <v>9.6999999999999993</v>
      </c>
      <c r="O413" s="118">
        <v>56.2</v>
      </c>
      <c r="P413" s="119">
        <f t="shared" si="8"/>
        <v>8.84</v>
      </c>
      <c r="Q413" s="122" t="s">
        <v>503</v>
      </c>
      <c r="R413" s="121" t="s">
        <v>3830</v>
      </c>
      <c r="S413" s="122">
        <v>8.84</v>
      </c>
      <c r="T413" s="122" t="s">
        <v>335</v>
      </c>
    </row>
    <row r="414" spans="7:20" s="145" customFormat="1" hidden="1">
      <c r="G414" s="152"/>
      <c r="K414" s="128"/>
      <c r="M414" s="114" t="s">
        <v>504</v>
      </c>
      <c r="N414" s="118">
        <v>9.4</v>
      </c>
      <c r="O414" s="118">
        <v>42</v>
      </c>
      <c r="P414" s="119">
        <f t="shared" si="8"/>
        <v>6.38</v>
      </c>
      <c r="Q414" s="122" t="s">
        <v>426</v>
      </c>
      <c r="R414" s="121" t="s">
        <v>4136</v>
      </c>
      <c r="S414" s="122">
        <v>6.38</v>
      </c>
      <c r="T414" s="122" t="s">
        <v>3089</v>
      </c>
    </row>
    <row r="415" spans="7:20" s="145" customFormat="1" hidden="1">
      <c r="G415" s="152"/>
      <c r="K415" s="128"/>
      <c r="M415" s="114" t="s">
        <v>641</v>
      </c>
      <c r="N415" s="118">
        <v>11.2</v>
      </c>
      <c r="O415" s="118">
        <v>49.2</v>
      </c>
      <c r="P415" s="119">
        <f t="shared" si="8"/>
        <v>7.16</v>
      </c>
      <c r="Q415" s="122" t="s">
        <v>642</v>
      </c>
      <c r="R415" s="121" t="s">
        <v>4195</v>
      </c>
      <c r="S415" s="122">
        <v>7.16</v>
      </c>
      <c r="T415" s="122" t="s">
        <v>366</v>
      </c>
    </row>
    <row r="416" spans="7:20" s="145" customFormat="1" hidden="1">
      <c r="G416" s="152"/>
      <c r="K416" s="128"/>
      <c r="M416" s="114" t="s">
        <v>766</v>
      </c>
      <c r="N416" s="118">
        <v>1.6</v>
      </c>
      <c r="O416" s="118">
        <v>29</v>
      </c>
      <c r="P416" s="119">
        <f t="shared" si="8"/>
        <v>7.91</v>
      </c>
      <c r="Q416" s="120" t="s">
        <v>147</v>
      </c>
      <c r="R416" s="121" t="s">
        <v>3783</v>
      </c>
      <c r="S416" s="122">
        <v>7.91</v>
      </c>
      <c r="T416" s="122" t="s">
        <v>3992</v>
      </c>
    </row>
    <row r="417" spans="7:20" s="145" customFormat="1" hidden="1">
      <c r="G417" s="152"/>
      <c r="K417" s="128"/>
      <c r="M417" s="114" t="s">
        <v>767</v>
      </c>
      <c r="N417" s="118">
        <v>1.3</v>
      </c>
      <c r="O417" s="118">
        <v>23.1</v>
      </c>
      <c r="P417" s="119">
        <f t="shared" si="8"/>
        <v>9.3000000000000007</v>
      </c>
      <c r="Q417" s="120" t="s">
        <v>147</v>
      </c>
      <c r="R417" s="121" t="s">
        <v>3898</v>
      </c>
      <c r="S417" s="122">
        <v>9.3000000000000007</v>
      </c>
      <c r="T417" s="122" t="s">
        <v>1146</v>
      </c>
    </row>
    <row r="418" spans="7:20" s="145" customFormat="1" hidden="1">
      <c r="G418" s="152"/>
      <c r="K418" s="128"/>
      <c r="M418" s="114" t="s">
        <v>768</v>
      </c>
      <c r="N418" s="118">
        <v>8.6</v>
      </c>
      <c r="O418" s="118">
        <v>73.8</v>
      </c>
      <c r="P418" s="119">
        <f t="shared" si="8"/>
        <v>9.4</v>
      </c>
      <c r="Q418" s="122" t="s">
        <v>234</v>
      </c>
      <c r="R418" s="121" t="s">
        <v>3831</v>
      </c>
      <c r="S418" s="122">
        <v>9.4</v>
      </c>
      <c r="T418" s="122" t="s">
        <v>797</v>
      </c>
    </row>
    <row r="419" spans="7:20" s="145" customFormat="1" hidden="1">
      <c r="G419" s="152"/>
      <c r="K419" s="128"/>
      <c r="M419" s="114" t="s">
        <v>769</v>
      </c>
      <c r="N419" s="118">
        <v>10.9</v>
      </c>
      <c r="O419" s="118">
        <v>72.900000000000006</v>
      </c>
      <c r="P419" s="119">
        <f t="shared" si="8"/>
        <v>8.1999999999999993</v>
      </c>
      <c r="Q419" s="122" t="s">
        <v>770</v>
      </c>
      <c r="R419" s="121" t="s">
        <v>3832</v>
      </c>
      <c r="S419" s="122">
        <v>8.1999999999999993</v>
      </c>
      <c r="T419" s="122" t="s">
        <v>404</v>
      </c>
    </row>
    <row r="420" spans="7:20" s="145" customFormat="1" hidden="1">
      <c r="G420" s="152"/>
      <c r="K420" s="128"/>
      <c r="M420" s="114" t="s">
        <v>771</v>
      </c>
      <c r="N420" s="118">
        <v>9.6</v>
      </c>
      <c r="O420" s="118">
        <v>73.3</v>
      </c>
      <c r="P420" s="119">
        <f t="shared" si="8"/>
        <v>9.18</v>
      </c>
      <c r="Q420" s="122" t="s">
        <v>772</v>
      </c>
      <c r="R420" s="121" t="s">
        <v>3833</v>
      </c>
      <c r="S420" s="122">
        <v>9.18</v>
      </c>
      <c r="T420" s="122" t="s">
        <v>661</v>
      </c>
    </row>
    <row r="421" spans="7:20" s="145" customFormat="1" hidden="1">
      <c r="G421" s="152"/>
      <c r="K421" s="128"/>
      <c r="M421" s="114" t="s">
        <v>773</v>
      </c>
      <c r="N421" s="118">
        <v>12.4</v>
      </c>
      <c r="O421" s="118">
        <v>49.7</v>
      </c>
      <c r="P421" s="119">
        <f t="shared" si="8"/>
        <v>7.99</v>
      </c>
      <c r="Q421" s="122" t="s">
        <v>774</v>
      </c>
      <c r="R421" s="121" t="s">
        <v>3830</v>
      </c>
      <c r="S421" s="122">
        <v>7.99</v>
      </c>
      <c r="T421" s="122" t="s">
        <v>4014</v>
      </c>
    </row>
    <row r="422" spans="7:20" s="145" customFormat="1" hidden="1">
      <c r="G422" s="152"/>
      <c r="K422" s="128"/>
      <c r="M422" s="114" t="s">
        <v>645</v>
      </c>
      <c r="N422" s="118">
        <v>5.3</v>
      </c>
      <c r="O422" s="118">
        <v>86.6</v>
      </c>
      <c r="P422" s="119">
        <f t="shared" si="8"/>
        <v>9.43</v>
      </c>
      <c r="Q422" s="122" t="s">
        <v>873</v>
      </c>
      <c r="R422" s="121" t="s">
        <v>3834</v>
      </c>
      <c r="S422" s="122">
        <v>9.43</v>
      </c>
      <c r="T422" s="122" t="s">
        <v>543</v>
      </c>
    </row>
    <row r="423" spans="7:20" s="145" customFormat="1" hidden="1">
      <c r="G423" s="152"/>
      <c r="K423" s="128"/>
      <c r="M423" s="114" t="s">
        <v>646</v>
      </c>
      <c r="N423" s="118">
        <v>7.1</v>
      </c>
      <c r="O423" s="118">
        <v>90.9</v>
      </c>
      <c r="P423" s="119">
        <f t="shared" si="8"/>
        <v>9.1999999999999993</v>
      </c>
      <c r="Q423" s="122" t="s">
        <v>647</v>
      </c>
      <c r="R423" s="121" t="s">
        <v>3835</v>
      </c>
      <c r="S423" s="122">
        <v>9.1999999999999993</v>
      </c>
      <c r="T423" s="122" t="s">
        <v>1146</v>
      </c>
    </row>
    <row r="424" spans="7:20" s="145" customFormat="1" hidden="1">
      <c r="G424" s="152"/>
      <c r="K424" s="128"/>
      <c r="M424" s="114" t="s">
        <v>648</v>
      </c>
      <c r="N424" s="118">
        <v>4.7</v>
      </c>
      <c r="O424" s="118">
        <v>87</v>
      </c>
      <c r="P424" s="119">
        <f t="shared" si="8"/>
        <v>7.7</v>
      </c>
      <c r="Q424" s="120" t="s">
        <v>287</v>
      </c>
      <c r="R424" s="121" t="s">
        <v>4478</v>
      </c>
      <c r="S424" s="122">
        <v>7.7</v>
      </c>
      <c r="T424" s="122" t="s">
        <v>558</v>
      </c>
    </row>
    <row r="425" spans="7:20" s="145" customFormat="1" hidden="1">
      <c r="G425" s="152"/>
      <c r="K425" s="128"/>
      <c r="M425" s="114" t="s">
        <v>649</v>
      </c>
      <c r="N425" s="118">
        <v>7.1</v>
      </c>
      <c r="O425" s="118">
        <v>91.4</v>
      </c>
      <c r="P425" s="119">
        <f t="shared" si="8"/>
        <v>7.6</v>
      </c>
      <c r="Q425" s="122" t="s">
        <v>647</v>
      </c>
      <c r="R425" s="121" t="s">
        <v>4061</v>
      </c>
      <c r="S425" s="120">
        <v>7.6</v>
      </c>
      <c r="T425" s="120" t="s">
        <v>369</v>
      </c>
    </row>
    <row r="426" spans="7:20" s="145" customFormat="1" hidden="1">
      <c r="G426" s="152"/>
      <c r="K426" s="128"/>
      <c r="M426" s="114" t="s">
        <v>781</v>
      </c>
      <c r="N426" s="118">
        <v>7.2</v>
      </c>
      <c r="O426" s="118">
        <v>71</v>
      </c>
      <c r="P426" s="119">
        <f t="shared" si="8"/>
        <v>6.85</v>
      </c>
      <c r="Q426" s="122" t="s">
        <v>782</v>
      </c>
      <c r="R426" s="121" t="s">
        <v>4062</v>
      </c>
      <c r="S426" s="122">
        <v>6.85</v>
      </c>
      <c r="T426" s="122" t="s">
        <v>1465</v>
      </c>
    </row>
    <row r="427" spans="7:20" s="145" customFormat="1" hidden="1">
      <c r="G427" s="152"/>
      <c r="K427" s="128"/>
      <c r="M427" s="114" t="s">
        <v>783</v>
      </c>
      <c r="N427" s="118">
        <v>8.4</v>
      </c>
      <c r="O427" s="118">
        <v>61.9</v>
      </c>
      <c r="P427" s="119">
        <f t="shared" si="8"/>
        <v>6.43</v>
      </c>
      <c r="Q427" s="122" t="s">
        <v>784</v>
      </c>
      <c r="R427" s="121" t="s">
        <v>4063</v>
      </c>
      <c r="S427" s="122">
        <v>6.43</v>
      </c>
      <c r="T427" s="122" t="s">
        <v>2711</v>
      </c>
    </row>
    <row r="428" spans="7:20" s="145" customFormat="1" hidden="1">
      <c r="G428" s="152"/>
      <c r="K428" s="128"/>
      <c r="M428" s="114" t="s">
        <v>785</v>
      </c>
      <c r="N428" s="118">
        <v>8</v>
      </c>
      <c r="O428" s="118">
        <v>70.3</v>
      </c>
      <c r="P428" s="119">
        <f t="shared" si="8"/>
        <v>8.27</v>
      </c>
      <c r="Q428" s="122" t="s">
        <v>786</v>
      </c>
      <c r="R428" s="121" t="s">
        <v>4199</v>
      </c>
      <c r="S428" s="122">
        <v>8.27</v>
      </c>
      <c r="T428" s="122" t="s">
        <v>3100</v>
      </c>
    </row>
    <row r="429" spans="7:20" s="145" customFormat="1" hidden="1">
      <c r="G429" s="152"/>
      <c r="K429" s="128"/>
      <c r="M429" s="114" t="s">
        <v>923</v>
      </c>
      <c r="N429" s="118">
        <v>6.6</v>
      </c>
      <c r="O429" s="118">
        <v>78.7</v>
      </c>
      <c r="P429" s="119">
        <f t="shared" si="8"/>
        <v>9.4</v>
      </c>
      <c r="Q429" s="122" t="s">
        <v>924</v>
      </c>
      <c r="R429" s="121" t="s">
        <v>4064</v>
      </c>
      <c r="S429" s="122">
        <v>9.4</v>
      </c>
      <c r="T429" s="122" t="s">
        <v>377</v>
      </c>
    </row>
    <row r="430" spans="7:20" s="145" customFormat="1" hidden="1">
      <c r="G430" s="152"/>
      <c r="K430" s="128"/>
      <c r="M430" s="114" t="s">
        <v>796</v>
      </c>
      <c r="N430" s="118">
        <v>11</v>
      </c>
      <c r="O430" s="118">
        <v>64.599999999999994</v>
      </c>
      <c r="P430" s="119">
        <f t="shared" si="8"/>
        <v>3.4</v>
      </c>
      <c r="Q430" s="122" t="s">
        <v>797</v>
      </c>
      <c r="R430" s="121" t="s">
        <v>4065</v>
      </c>
      <c r="S430" s="122">
        <v>3.4</v>
      </c>
      <c r="T430" s="122" t="s">
        <v>2000</v>
      </c>
    </row>
    <row r="431" spans="7:20" s="145" customFormat="1" hidden="1">
      <c r="G431" s="152"/>
      <c r="K431" s="128"/>
      <c r="M431" s="114" t="s">
        <v>798</v>
      </c>
      <c r="N431" s="118">
        <v>11.8</v>
      </c>
      <c r="O431" s="118">
        <v>83.4</v>
      </c>
      <c r="P431" s="119">
        <f t="shared" si="8"/>
        <v>7.3</v>
      </c>
      <c r="Q431" s="122" t="s">
        <v>799</v>
      </c>
      <c r="R431" s="121" t="s">
        <v>4066</v>
      </c>
      <c r="S431" s="122">
        <v>7.3</v>
      </c>
      <c r="T431" s="122" t="s">
        <v>403</v>
      </c>
    </row>
    <row r="432" spans="7:20" s="145" customFormat="1" hidden="1">
      <c r="G432" s="152"/>
      <c r="K432" s="128"/>
      <c r="M432" s="114" t="s">
        <v>931</v>
      </c>
      <c r="N432" s="118">
        <v>8.6999999999999993</v>
      </c>
      <c r="O432" s="118">
        <v>75.7</v>
      </c>
      <c r="P432" s="119">
        <f t="shared" si="8"/>
        <v>9.6</v>
      </c>
      <c r="Q432" s="122" t="s">
        <v>454</v>
      </c>
      <c r="R432" s="121" t="s">
        <v>3958</v>
      </c>
      <c r="S432" s="122">
        <v>9.6</v>
      </c>
      <c r="T432" s="122" t="s">
        <v>728</v>
      </c>
    </row>
    <row r="433" spans="7:20" s="145" customFormat="1" hidden="1">
      <c r="G433" s="152"/>
      <c r="K433" s="128"/>
      <c r="M433" s="114" t="s">
        <v>932</v>
      </c>
      <c r="N433" s="118">
        <v>7.9</v>
      </c>
      <c r="O433" s="118">
        <v>80.7</v>
      </c>
      <c r="P433" s="119">
        <f t="shared" si="8"/>
        <v>7.1</v>
      </c>
      <c r="Q433" s="122" t="s">
        <v>466</v>
      </c>
      <c r="R433" s="121" t="s">
        <v>4067</v>
      </c>
      <c r="S433" s="122">
        <v>7.1</v>
      </c>
      <c r="T433" s="122" t="s">
        <v>240</v>
      </c>
    </row>
    <row r="434" spans="7:20" s="145" customFormat="1" hidden="1">
      <c r="G434" s="152"/>
      <c r="K434" s="128"/>
      <c r="M434" s="114" t="s">
        <v>800</v>
      </c>
      <c r="N434" s="118">
        <v>4.4000000000000004</v>
      </c>
      <c r="O434" s="118">
        <v>15.6</v>
      </c>
      <c r="P434" s="119">
        <f t="shared" si="8"/>
        <v>8.39</v>
      </c>
      <c r="Q434" s="122" t="s">
        <v>543</v>
      </c>
      <c r="R434" s="121" t="s">
        <v>4119</v>
      </c>
      <c r="S434" s="122">
        <v>8.39</v>
      </c>
      <c r="T434" s="122" t="s">
        <v>332</v>
      </c>
    </row>
    <row r="435" spans="7:20" s="145" customFormat="1" hidden="1">
      <c r="G435" s="152"/>
      <c r="K435" s="128"/>
      <c r="M435" s="114" t="s">
        <v>938</v>
      </c>
      <c r="N435" s="118">
        <v>4.9000000000000004</v>
      </c>
      <c r="O435" s="118">
        <v>14.2</v>
      </c>
      <c r="P435" s="119">
        <f t="shared" si="8"/>
        <v>9.16</v>
      </c>
      <c r="Q435" s="122" t="s">
        <v>722</v>
      </c>
      <c r="R435" s="121" t="s">
        <v>3898</v>
      </c>
      <c r="S435" s="122">
        <v>9.16</v>
      </c>
      <c r="T435" s="122" t="s">
        <v>1067</v>
      </c>
    </row>
    <row r="436" spans="7:20" s="145" customFormat="1" hidden="1">
      <c r="G436" s="152"/>
      <c r="K436" s="128"/>
      <c r="M436" s="114" t="s">
        <v>939</v>
      </c>
      <c r="N436" s="118">
        <v>4.7</v>
      </c>
      <c r="O436" s="118">
        <v>86.8</v>
      </c>
      <c r="P436" s="119">
        <f t="shared" si="8"/>
        <v>8.65</v>
      </c>
      <c r="Q436" s="122" t="s">
        <v>940</v>
      </c>
      <c r="R436" s="121" t="s">
        <v>3775</v>
      </c>
      <c r="S436" s="122">
        <v>8.65</v>
      </c>
      <c r="T436" s="122" t="s">
        <v>223</v>
      </c>
    </row>
    <row r="437" spans="7:20" s="145" customFormat="1" hidden="1">
      <c r="G437" s="152"/>
      <c r="K437" s="128"/>
      <c r="M437" s="114" t="s">
        <v>941</v>
      </c>
      <c r="N437" s="118">
        <v>13.2</v>
      </c>
      <c r="O437" s="118">
        <v>72</v>
      </c>
      <c r="P437" s="119">
        <f t="shared" si="8"/>
        <v>6.18</v>
      </c>
      <c r="Q437" s="122" t="s">
        <v>499</v>
      </c>
      <c r="R437" s="121" t="s">
        <v>4068</v>
      </c>
      <c r="S437" s="122">
        <v>6.18</v>
      </c>
      <c r="T437" s="122" t="s">
        <v>4007</v>
      </c>
    </row>
    <row r="438" spans="7:20" s="145" customFormat="1" hidden="1">
      <c r="G438" s="152"/>
      <c r="K438" s="128"/>
      <c r="M438" s="114" t="s">
        <v>942</v>
      </c>
      <c r="N438" s="118">
        <v>4.5999999999999996</v>
      </c>
      <c r="O438" s="118">
        <v>89.6</v>
      </c>
      <c r="P438" s="119">
        <f t="shared" si="8"/>
        <v>5.1100000000000003</v>
      </c>
      <c r="Q438" s="122" t="s">
        <v>797</v>
      </c>
      <c r="R438" s="121" t="s">
        <v>4069</v>
      </c>
      <c r="S438" s="122">
        <v>5.1100000000000003</v>
      </c>
      <c r="T438" s="122" t="s">
        <v>776</v>
      </c>
    </row>
    <row r="439" spans="7:20" s="145" customFormat="1" hidden="1">
      <c r="G439" s="152"/>
      <c r="K439" s="128"/>
      <c r="M439" s="114" t="s">
        <v>809</v>
      </c>
      <c r="N439" s="118">
        <v>5.7</v>
      </c>
      <c r="O439" s="118">
        <v>91.2</v>
      </c>
      <c r="P439" s="119">
        <f t="shared" si="8"/>
        <v>9</v>
      </c>
      <c r="Q439" s="122" t="s">
        <v>364</v>
      </c>
      <c r="R439" s="121" t="s">
        <v>4070</v>
      </c>
      <c r="S439" s="122">
        <v>9</v>
      </c>
      <c r="T439" s="122" t="s">
        <v>1146</v>
      </c>
    </row>
    <row r="440" spans="7:20" s="145" customFormat="1" hidden="1">
      <c r="G440" s="152"/>
      <c r="K440" s="128"/>
      <c r="M440" s="114" t="s">
        <v>810</v>
      </c>
      <c r="N440" s="118">
        <v>3.8</v>
      </c>
      <c r="O440" s="118">
        <v>95.4</v>
      </c>
      <c r="P440" s="119">
        <f t="shared" si="8"/>
        <v>7.9</v>
      </c>
      <c r="Q440" s="122" t="s">
        <v>287</v>
      </c>
      <c r="R440" s="121" t="s">
        <v>4071</v>
      </c>
      <c r="S440" s="122">
        <v>7.9</v>
      </c>
      <c r="T440" s="122" t="s">
        <v>404</v>
      </c>
    </row>
    <row r="441" spans="7:20" s="145" customFormat="1" hidden="1">
      <c r="G441" s="152"/>
      <c r="K441" s="128"/>
      <c r="M441" s="114" t="s">
        <v>689</v>
      </c>
      <c r="N441" s="118">
        <v>8.4</v>
      </c>
      <c r="O441" s="118">
        <v>74</v>
      </c>
      <c r="P441" s="119">
        <f t="shared" si="8"/>
        <v>8.6</v>
      </c>
      <c r="Q441" s="122" t="s">
        <v>690</v>
      </c>
      <c r="R441" s="121" t="s">
        <v>4072</v>
      </c>
      <c r="S441" s="122">
        <v>8.6</v>
      </c>
      <c r="T441" s="122" t="s">
        <v>223</v>
      </c>
    </row>
    <row r="442" spans="7:20" s="145" customFormat="1" hidden="1">
      <c r="G442" s="152"/>
      <c r="K442" s="128"/>
      <c r="M442" s="114" t="s">
        <v>688</v>
      </c>
      <c r="N442" s="118">
        <v>10.9</v>
      </c>
      <c r="O442" s="118">
        <v>71.2</v>
      </c>
      <c r="P442" s="119">
        <f t="shared" si="8"/>
        <v>7.94</v>
      </c>
      <c r="Q442" s="122" t="s">
        <v>499</v>
      </c>
      <c r="R442" s="121" t="s">
        <v>3833</v>
      </c>
      <c r="S442" s="122">
        <v>7.94</v>
      </c>
      <c r="T442" s="122" t="s">
        <v>1505</v>
      </c>
    </row>
    <row r="443" spans="7:20" s="145" customFormat="1" hidden="1">
      <c r="G443" s="152"/>
      <c r="K443" s="128"/>
      <c r="M443" s="114" t="s">
        <v>564</v>
      </c>
      <c r="N443" s="118">
        <v>9.8000000000000007</v>
      </c>
      <c r="O443" s="118">
        <v>72.8</v>
      </c>
      <c r="P443" s="119">
        <f t="shared" si="8"/>
        <v>8.6</v>
      </c>
      <c r="Q443" s="122" t="s">
        <v>335</v>
      </c>
      <c r="R443" s="121" t="s">
        <v>4073</v>
      </c>
      <c r="S443" s="122">
        <v>8.6</v>
      </c>
      <c r="T443" s="122" t="s">
        <v>283</v>
      </c>
    </row>
    <row r="444" spans="7:20" s="145" customFormat="1" hidden="1">
      <c r="G444" s="152"/>
      <c r="K444" s="128"/>
      <c r="M444" s="114" t="s">
        <v>565</v>
      </c>
      <c r="N444" s="118">
        <v>6.5</v>
      </c>
      <c r="O444" s="118">
        <v>83.2</v>
      </c>
      <c r="P444" s="119">
        <f t="shared" si="8"/>
        <v>7.75</v>
      </c>
      <c r="Q444" s="122" t="s">
        <v>566</v>
      </c>
      <c r="R444" s="121" t="s">
        <v>4069</v>
      </c>
      <c r="S444" s="122">
        <v>7.75</v>
      </c>
      <c r="T444" s="122" t="s">
        <v>4092</v>
      </c>
    </row>
    <row r="445" spans="7:20" s="145" customFormat="1" hidden="1">
      <c r="G445" s="152"/>
      <c r="K445" s="128"/>
      <c r="M445" s="114" t="s">
        <v>443</v>
      </c>
      <c r="N445" s="118">
        <v>10.5</v>
      </c>
      <c r="O445" s="118">
        <v>72.7</v>
      </c>
      <c r="P445" s="119">
        <f t="shared" si="8"/>
        <v>7.88</v>
      </c>
      <c r="Q445" s="122" t="s">
        <v>444</v>
      </c>
      <c r="R445" s="121" t="s">
        <v>4074</v>
      </c>
      <c r="S445" s="122">
        <v>7.88</v>
      </c>
      <c r="T445" s="122" t="s">
        <v>2549</v>
      </c>
    </row>
    <row r="446" spans="7:20" s="145" customFormat="1" hidden="1">
      <c r="G446" s="152"/>
      <c r="K446" s="128"/>
      <c r="M446" s="114" t="s">
        <v>567</v>
      </c>
      <c r="N446" s="118">
        <v>10.5</v>
      </c>
      <c r="O446" s="118">
        <v>72.7</v>
      </c>
      <c r="P446" s="119">
        <f t="shared" si="8"/>
        <v>7.41</v>
      </c>
      <c r="Q446" s="120" t="s">
        <v>444</v>
      </c>
      <c r="R446" s="121">
        <v>332</v>
      </c>
      <c r="S446" s="122">
        <v>7.41</v>
      </c>
      <c r="T446" s="122" t="s">
        <v>4015</v>
      </c>
    </row>
    <row r="447" spans="7:20" s="145" customFormat="1" hidden="1">
      <c r="G447" s="152"/>
      <c r="K447" s="128"/>
      <c r="M447" s="114" t="s">
        <v>568</v>
      </c>
      <c r="N447" s="118">
        <v>17.5</v>
      </c>
      <c r="O447" s="118">
        <v>0</v>
      </c>
      <c r="P447" s="119">
        <f t="shared" si="8"/>
        <v>8.74</v>
      </c>
      <c r="Q447" s="120" t="s">
        <v>147</v>
      </c>
      <c r="R447" s="121" t="s">
        <v>4218</v>
      </c>
      <c r="S447" s="122">
        <v>8.74</v>
      </c>
      <c r="T447" s="122" t="s">
        <v>1552</v>
      </c>
    </row>
    <row r="448" spans="7:20" s="145" customFormat="1" hidden="1">
      <c r="G448" s="152"/>
      <c r="K448" s="128"/>
      <c r="M448" s="114" t="s">
        <v>447</v>
      </c>
      <c r="N448" s="118">
        <v>7.3</v>
      </c>
      <c r="O448" s="118">
        <v>5.9</v>
      </c>
      <c r="P448" s="119">
        <f t="shared" si="8"/>
        <v>7.71</v>
      </c>
      <c r="Q448" s="122" t="s">
        <v>448</v>
      </c>
      <c r="R448" s="121" t="s">
        <v>3902</v>
      </c>
      <c r="S448" s="122">
        <v>7.71</v>
      </c>
      <c r="T448" s="122" t="s">
        <v>404</v>
      </c>
    </row>
    <row r="449" spans="7:20" s="145" customFormat="1" hidden="1">
      <c r="G449" s="152"/>
      <c r="K449" s="128"/>
      <c r="M449" s="114" t="s">
        <v>831</v>
      </c>
      <c r="N449" s="118">
        <v>7.3</v>
      </c>
      <c r="O449" s="118">
        <v>5.9</v>
      </c>
      <c r="P449" s="119">
        <f t="shared" si="8"/>
        <v>8.81</v>
      </c>
      <c r="Q449" s="122" t="s">
        <v>832</v>
      </c>
      <c r="R449" s="121" t="s">
        <v>3894</v>
      </c>
      <c r="S449" s="122">
        <v>8.81</v>
      </c>
      <c r="T449" s="122" t="s">
        <v>3277</v>
      </c>
    </row>
    <row r="450" spans="7:20" s="145" customFormat="1" hidden="1">
      <c r="G450" s="152"/>
      <c r="K450" s="128"/>
      <c r="M450" s="114" t="s">
        <v>833</v>
      </c>
      <c r="N450" s="118">
        <v>7.3</v>
      </c>
      <c r="O450" s="118">
        <v>5.8</v>
      </c>
      <c r="P450" s="119">
        <f t="shared" si="8"/>
        <v>6.9</v>
      </c>
      <c r="Q450" s="122" t="s">
        <v>44</v>
      </c>
      <c r="R450" s="121" t="s">
        <v>4075</v>
      </c>
      <c r="S450" s="122">
        <v>6.9</v>
      </c>
      <c r="T450" s="122" t="s">
        <v>551</v>
      </c>
    </row>
    <row r="451" spans="7:20" s="145" customFormat="1" hidden="1">
      <c r="G451" s="152"/>
      <c r="K451" s="128"/>
      <c r="M451" s="114" t="s">
        <v>834</v>
      </c>
      <c r="N451" s="118">
        <v>3.3</v>
      </c>
      <c r="O451" s="118">
        <v>2.8</v>
      </c>
      <c r="P451" s="119">
        <f t="shared" si="8"/>
        <v>6.9</v>
      </c>
      <c r="Q451" s="122" t="s">
        <v>56</v>
      </c>
      <c r="R451" s="121" t="s">
        <v>3955</v>
      </c>
      <c r="S451" s="122">
        <v>6.9</v>
      </c>
      <c r="T451" s="122" t="s">
        <v>551</v>
      </c>
    </row>
    <row r="452" spans="7:20" s="145" customFormat="1" hidden="1">
      <c r="G452" s="152"/>
      <c r="K452" s="128"/>
      <c r="M452" s="114" t="s">
        <v>835</v>
      </c>
      <c r="N452" s="118">
        <v>3.3</v>
      </c>
      <c r="O452" s="118">
        <v>2.8</v>
      </c>
      <c r="P452" s="119">
        <f t="shared" si="8"/>
        <v>8.9</v>
      </c>
      <c r="Q452" s="120" t="s">
        <v>56</v>
      </c>
      <c r="R452" s="121" t="s">
        <v>3955</v>
      </c>
      <c r="S452" s="122">
        <v>8.9</v>
      </c>
      <c r="T452" s="122" t="s">
        <v>797</v>
      </c>
    </row>
    <row r="453" spans="7:20" s="145" customFormat="1" hidden="1">
      <c r="G453" s="152"/>
      <c r="K453" s="128"/>
      <c r="M453" s="114" t="s">
        <v>836</v>
      </c>
      <c r="N453" s="118">
        <v>4.3</v>
      </c>
      <c r="O453" s="118">
        <v>3.2</v>
      </c>
      <c r="P453" s="119">
        <f t="shared" si="8"/>
        <v>7.1</v>
      </c>
      <c r="Q453" s="122" t="s">
        <v>710</v>
      </c>
      <c r="R453" s="121" t="s">
        <v>4295</v>
      </c>
      <c r="S453" s="122">
        <v>7.1</v>
      </c>
      <c r="T453" s="122" t="s">
        <v>514</v>
      </c>
    </row>
    <row r="454" spans="7:20" s="145" customFormat="1" hidden="1">
      <c r="G454" s="152"/>
      <c r="K454" s="128"/>
      <c r="M454" s="114" t="s">
        <v>705</v>
      </c>
      <c r="N454" s="118">
        <v>4.0999999999999996</v>
      </c>
      <c r="O454" s="118">
        <v>3.5</v>
      </c>
      <c r="P454" s="119">
        <f t="shared" si="8"/>
        <v>6</v>
      </c>
      <c r="Q454" s="120" t="s">
        <v>56</v>
      </c>
      <c r="R454" s="121" t="s">
        <v>4295</v>
      </c>
      <c r="S454" s="122">
        <v>6</v>
      </c>
      <c r="T454" s="122" t="s">
        <v>4016</v>
      </c>
    </row>
    <row r="455" spans="7:20" s="145" customFormat="1" hidden="1">
      <c r="G455" s="152"/>
      <c r="K455" s="128"/>
      <c r="M455" s="114" t="s">
        <v>706</v>
      </c>
      <c r="N455" s="118">
        <v>2.1</v>
      </c>
      <c r="O455" s="118">
        <v>1.3</v>
      </c>
      <c r="P455" s="119">
        <v>3.7</v>
      </c>
      <c r="Q455" s="122" t="s">
        <v>166</v>
      </c>
      <c r="R455" s="121" t="s">
        <v>4296</v>
      </c>
      <c r="S455" s="122">
        <v>8.8000000000000007</v>
      </c>
      <c r="T455" s="122" t="s">
        <v>797</v>
      </c>
    </row>
    <row r="456" spans="7:20" s="145" customFormat="1" hidden="1">
      <c r="G456" s="152"/>
      <c r="K456" s="128"/>
      <c r="M456" s="114" t="s">
        <v>707</v>
      </c>
      <c r="N456" s="118">
        <v>3.9</v>
      </c>
      <c r="O456" s="118">
        <v>2.6</v>
      </c>
      <c r="P456" s="119">
        <v>5.8</v>
      </c>
      <c r="Q456" s="122" t="s">
        <v>343</v>
      </c>
      <c r="R456" s="121" t="s">
        <v>4289</v>
      </c>
      <c r="S456" s="122">
        <v>9</v>
      </c>
      <c r="T456" s="122" t="s">
        <v>377</v>
      </c>
    </row>
    <row r="457" spans="7:20" s="145" customFormat="1" hidden="1">
      <c r="G457" s="152"/>
      <c r="K457" s="128"/>
      <c r="M457" s="114" t="s">
        <v>708</v>
      </c>
      <c r="N457" s="118">
        <v>1.2</v>
      </c>
      <c r="O457" s="118">
        <v>22.2</v>
      </c>
      <c r="P457" s="119">
        <f t="shared" si="8"/>
        <v>9.1</v>
      </c>
      <c r="Q457" s="120" t="s">
        <v>30</v>
      </c>
      <c r="R457" s="121" t="s">
        <v>4119</v>
      </c>
      <c r="S457" s="122">
        <v>9.1</v>
      </c>
      <c r="T457" s="122" t="s">
        <v>141</v>
      </c>
    </row>
    <row r="458" spans="7:20" s="145" customFormat="1" hidden="1">
      <c r="G458" s="152"/>
      <c r="K458" s="128"/>
      <c r="M458" s="114" t="s">
        <v>709</v>
      </c>
      <c r="N458" s="118">
        <v>0.7</v>
      </c>
      <c r="O458" s="118">
        <v>20</v>
      </c>
      <c r="P458" s="119">
        <f t="shared" ref="P458:P521" si="9">SUM(S458:T458)</f>
        <v>9.1</v>
      </c>
      <c r="Q458" s="120" t="s">
        <v>30</v>
      </c>
      <c r="R458" s="121" t="s">
        <v>4197</v>
      </c>
      <c r="S458" s="122">
        <v>9.1</v>
      </c>
      <c r="T458" s="122" t="s">
        <v>141</v>
      </c>
    </row>
    <row r="459" spans="7:20" s="145" customFormat="1" hidden="1">
      <c r="G459" s="152"/>
      <c r="K459" s="128"/>
      <c r="M459" s="114" t="s">
        <v>842</v>
      </c>
      <c r="N459" s="118">
        <v>6.2</v>
      </c>
      <c r="O459" s="118">
        <v>54.3</v>
      </c>
      <c r="P459" s="119">
        <f t="shared" si="9"/>
        <v>9.1</v>
      </c>
      <c r="Q459" s="122" t="s">
        <v>843</v>
      </c>
      <c r="R459" s="121" t="s">
        <v>4175</v>
      </c>
      <c r="S459" s="120">
        <v>9.1</v>
      </c>
      <c r="T459" s="120" t="s">
        <v>141</v>
      </c>
    </row>
    <row r="460" spans="7:20" s="145" customFormat="1" hidden="1">
      <c r="G460" s="152"/>
      <c r="K460" s="128"/>
      <c r="M460" s="114" t="s">
        <v>844</v>
      </c>
      <c r="N460" s="118">
        <v>2.9</v>
      </c>
      <c r="O460" s="118">
        <v>3.5</v>
      </c>
      <c r="P460" s="119">
        <f t="shared" si="9"/>
        <v>6.69</v>
      </c>
      <c r="Q460" s="122" t="s">
        <v>213</v>
      </c>
      <c r="R460" s="121" t="s">
        <v>4289</v>
      </c>
      <c r="S460" s="122">
        <v>6.69</v>
      </c>
      <c r="T460" s="122" t="s">
        <v>4017</v>
      </c>
    </row>
    <row r="461" spans="7:20" s="145" customFormat="1" hidden="1">
      <c r="G461" s="152"/>
      <c r="K461" s="128"/>
      <c r="M461" s="114" t="s">
        <v>845</v>
      </c>
      <c r="N461" s="118">
        <v>3.5</v>
      </c>
      <c r="O461" s="118">
        <v>4.0999999999999996</v>
      </c>
      <c r="P461" s="119">
        <f t="shared" si="9"/>
        <v>7.14</v>
      </c>
      <c r="Q461" s="122" t="s">
        <v>213</v>
      </c>
      <c r="R461" s="121" t="s">
        <v>3953</v>
      </c>
      <c r="S461" s="122">
        <v>7.14</v>
      </c>
      <c r="T461" s="122" t="s">
        <v>3079</v>
      </c>
    </row>
    <row r="462" spans="7:20" s="145" customFormat="1" hidden="1">
      <c r="G462" s="152"/>
      <c r="K462" s="128"/>
      <c r="M462" s="114" t="s">
        <v>846</v>
      </c>
      <c r="N462" s="118">
        <v>1.7</v>
      </c>
      <c r="O462" s="118">
        <v>10.1</v>
      </c>
      <c r="P462" s="119">
        <f t="shared" si="9"/>
        <v>8.6999999999999993</v>
      </c>
      <c r="Q462" s="122" t="s">
        <v>982</v>
      </c>
      <c r="R462" s="121" t="s">
        <v>3972</v>
      </c>
      <c r="S462" s="122">
        <v>8.6999999999999993</v>
      </c>
      <c r="T462" s="122" t="s">
        <v>797</v>
      </c>
    </row>
    <row r="463" spans="7:20" s="145" customFormat="1" hidden="1">
      <c r="G463" s="152"/>
      <c r="K463" s="128"/>
      <c r="M463" s="114" t="s">
        <v>847</v>
      </c>
      <c r="N463" s="118">
        <v>1.7</v>
      </c>
      <c r="O463" s="118">
        <v>10.199999999999999</v>
      </c>
      <c r="P463" s="119">
        <f t="shared" si="9"/>
        <v>6.58</v>
      </c>
      <c r="Q463" s="122" t="s">
        <v>595</v>
      </c>
      <c r="R463" s="121" t="s">
        <v>3962</v>
      </c>
      <c r="S463" s="122">
        <v>6.58</v>
      </c>
      <c r="T463" s="122" t="s">
        <v>910</v>
      </c>
    </row>
    <row r="464" spans="7:20" s="145" customFormat="1" hidden="1">
      <c r="G464" s="152"/>
      <c r="K464" s="128"/>
      <c r="M464" s="114" t="s">
        <v>848</v>
      </c>
      <c r="N464" s="118">
        <v>8.1</v>
      </c>
      <c r="O464" s="118">
        <v>84.9</v>
      </c>
      <c r="P464" s="119">
        <f t="shared" si="9"/>
        <v>8.5</v>
      </c>
      <c r="Q464" s="114"/>
      <c r="R464" s="121" t="s">
        <v>4290</v>
      </c>
      <c r="S464" s="122">
        <v>8.5</v>
      </c>
      <c r="T464" s="122" t="s">
        <v>1146</v>
      </c>
    </row>
    <row r="465" spans="7:20" s="145" customFormat="1" hidden="1">
      <c r="G465" s="152"/>
      <c r="K465" s="128"/>
      <c r="M465" s="114" t="s">
        <v>849</v>
      </c>
      <c r="N465" s="118">
        <v>20.5</v>
      </c>
      <c r="O465" s="118">
        <v>63</v>
      </c>
      <c r="P465" s="119">
        <f t="shared" si="9"/>
        <v>8</v>
      </c>
      <c r="Q465" s="122" t="s">
        <v>468</v>
      </c>
      <c r="R465" s="121" t="s">
        <v>3895</v>
      </c>
      <c r="S465" s="122">
        <v>8</v>
      </c>
      <c r="T465" s="122" t="s">
        <v>452</v>
      </c>
    </row>
    <row r="466" spans="7:20" s="145" customFormat="1" hidden="1">
      <c r="G466" s="152"/>
      <c r="K466" s="128"/>
      <c r="M466" s="114" t="s">
        <v>987</v>
      </c>
      <c r="N466" s="118">
        <v>14.4</v>
      </c>
      <c r="O466" s="118">
        <v>57.3</v>
      </c>
      <c r="P466" s="119">
        <f t="shared" si="9"/>
        <v>7.4</v>
      </c>
      <c r="Q466" s="122" t="s">
        <v>129</v>
      </c>
      <c r="R466" s="121" t="s">
        <v>4291</v>
      </c>
      <c r="S466" s="122">
        <v>7.4</v>
      </c>
      <c r="T466" s="122" t="s">
        <v>404</v>
      </c>
    </row>
    <row r="467" spans="7:20" s="145" customFormat="1" hidden="1">
      <c r="G467" s="152"/>
      <c r="K467" s="128"/>
      <c r="M467" s="114" t="s">
        <v>853</v>
      </c>
      <c r="N467" s="118">
        <v>15.9</v>
      </c>
      <c r="O467" s="118">
        <v>4.9000000000000004</v>
      </c>
      <c r="P467" s="119">
        <f t="shared" si="9"/>
        <v>9.1</v>
      </c>
      <c r="Q467" s="122" t="s">
        <v>340</v>
      </c>
      <c r="R467" s="121" t="s">
        <v>3828</v>
      </c>
      <c r="S467" s="122">
        <v>9.1</v>
      </c>
      <c r="T467" s="122" t="s">
        <v>466</v>
      </c>
    </row>
    <row r="468" spans="7:20" s="145" customFormat="1" hidden="1">
      <c r="G468" s="152"/>
      <c r="K468" s="128"/>
      <c r="M468" s="114" t="s">
        <v>854</v>
      </c>
      <c r="N468" s="118">
        <v>18.3</v>
      </c>
      <c r="O468" s="118">
        <v>8.5</v>
      </c>
      <c r="P468" s="119">
        <f t="shared" si="9"/>
        <v>9.1</v>
      </c>
      <c r="Q468" s="122" t="s">
        <v>855</v>
      </c>
      <c r="R468" s="121" t="s">
        <v>4543</v>
      </c>
      <c r="S468" s="122">
        <v>9.1</v>
      </c>
      <c r="T468" s="122" t="s">
        <v>466</v>
      </c>
    </row>
    <row r="469" spans="7:20" s="145" customFormat="1" hidden="1">
      <c r="G469" s="152"/>
      <c r="K469" s="128"/>
      <c r="M469" s="114" t="s">
        <v>990</v>
      </c>
      <c r="N469" s="118">
        <v>28.5</v>
      </c>
      <c r="O469" s="118">
        <v>0.1</v>
      </c>
      <c r="P469" s="119">
        <f t="shared" si="9"/>
        <v>7.58</v>
      </c>
      <c r="Q469" s="122" t="s">
        <v>991</v>
      </c>
      <c r="R469" s="121" t="s">
        <v>4292</v>
      </c>
      <c r="S469" s="122">
        <v>7.58</v>
      </c>
      <c r="T469" s="122" t="s">
        <v>2374</v>
      </c>
    </row>
    <row r="470" spans="7:20" s="145" customFormat="1" hidden="1">
      <c r="G470" s="152"/>
      <c r="K470" s="128"/>
      <c r="M470" s="114" t="s">
        <v>992</v>
      </c>
      <c r="N470" s="118">
        <v>26.5</v>
      </c>
      <c r="O470" s="118">
        <v>0.1</v>
      </c>
      <c r="P470" s="119">
        <f t="shared" si="9"/>
        <v>7.17</v>
      </c>
      <c r="Q470" s="122" t="s">
        <v>993</v>
      </c>
      <c r="R470" s="121" t="s">
        <v>4072</v>
      </c>
      <c r="S470" s="122">
        <v>7.17</v>
      </c>
      <c r="T470" s="122" t="s">
        <v>4014</v>
      </c>
    </row>
    <row r="471" spans="7:20" s="145" customFormat="1" hidden="1">
      <c r="G471" s="152"/>
      <c r="K471" s="128"/>
      <c r="M471" s="114" t="s">
        <v>860</v>
      </c>
      <c r="N471" s="118">
        <v>17.100000000000001</v>
      </c>
      <c r="O471" s="118">
        <v>0.1</v>
      </c>
      <c r="P471" s="119">
        <f t="shared" si="9"/>
        <v>7.63</v>
      </c>
      <c r="Q471" s="122" t="s">
        <v>861</v>
      </c>
      <c r="R471" s="121" t="s">
        <v>3900</v>
      </c>
      <c r="S471" s="122">
        <v>7.63</v>
      </c>
      <c r="T471" s="122" t="s">
        <v>260</v>
      </c>
    </row>
    <row r="472" spans="7:20" s="145" customFormat="1" hidden="1">
      <c r="G472" s="152"/>
      <c r="K472" s="128"/>
      <c r="M472" s="114" t="s">
        <v>862</v>
      </c>
      <c r="N472" s="118">
        <v>23.9</v>
      </c>
      <c r="O472" s="118">
        <v>1.1000000000000001</v>
      </c>
      <c r="P472" s="119">
        <f t="shared" si="9"/>
        <v>8.4</v>
      </c>
      <c r="Q472" s="122" t="s">
        <v>863</v>
      </c>
      <c r="R472" s="121" t="s">
        <v>4222</v>
      </c>
      <c r="S472" s="122">
        <v>8.4</v>
      </c>
      <c r="T472" s="122" t="s">
        <v>1146</v>
      </c>
    </row>
    <row r="473" spans="7:20" s="145" customFormat="1" hidden="1">
      <c r="G473" s="152"/>
      <c r="K473" s="128"/>
      <c r="M473" s="114" t="s">
        <v>864</v>
      </c>
      <c r="N473" s="118">
        <v>25</v>
      </c>
      <c r="O473" s="118">
        <v>1.1000000000000001</v>
      </c>
      <c r="P473" s="119">
        <f t="shared" si="9"/>
        <v>8.9</v>
      </c>
      <c r="Q473" s="122" t="s">
        <v>865</v>
      </c>
      <c r="R473" s="121" t="s">
        <v>4293</v>
      </c>
      <c r="S473" s="122">
        <v>8.9</v>
      </c>
      <c r="T473" s="122" t="s">
        <v>728</v>
      </c>
    </row>
    <row r="474" spans="7:20" s="145" customFormat="1" hidden="1">
      <c r="G474" s="152"/>
      <c r="K474" s="128"/>
      <c r="M474" s="114" t="s">
        <v>998</v>
      </c>
      <c r="N474" s="118">
        <v>21</v>
      </c>
      <c r="O474" s="118">
        <v>10.3</v>
      </c>
      <c r="P474" s="119">
        <f t="shared" si="9"/>
        <v>8.6999999999999993</v>
      </c>
      <c r="Q474" s="122" t="s">
        <v>999</v>
      </c>
      <c r="R474" s="121" t="s">
        <v>3900</v>
      </c>
      <c r="S474" s="122">
        <v>8.6999999999999993</v>
      </c>
      <c r="T474" s="122" t="s">
        <v>377</v>
      </c>
    </row>
    <row r="475" spans="7:20" s="145" customFormat="1" hidden="1">
      <c r="G475" s="152"/>
      <c r="K475" s="128"/>
      <c r="M475" s="114" t="s">
        <v>1000</v>
      </c>
      <c r="N475" s="118">
        <v>21.9</v>
      </c>
      <c r="O475" s="118">
        <v>10.3</v>
      </c>
      <c r="P475" s="119">
        <f t="shared" si="9"/>
        <v>6.51</v>
      </c>
      <c r="Q475" s="122" t="s">
        <v>1001</v>
      </c>
      <c r="R475" s="121" t="s">
        <v>4227</v>
      </c>
      <c r="S475" s="122">
        <v>6.51</v>
      </c>
      <c r="T475" s="122" t="s">
        <v>1696</v>
      </c>
    </row>
    <row r="476" spans="7:20" s="145" customFormat="1" hidden="1">
      <c r="G476" s="152"/>
      <c r="K476" s="128"/>
      <c r="M476" s="114" t="s">
        <v>1002</v>
      </c>
      <c r="N476" s="118">
        <v>13.1</v>
      </c>
      <c r="O476" s="118">
        <v>20.9</v>
      </c>
      <c r="P476" s="119">
        <f t="shared" si="9"/>
        <v>7.09</v>
      </c>
      <c r="Q476" s="122" t="s">
        <v>221</v>
      </c>
      <c r="R476" s="121" t="s">
        <v>4045</v>
      </c>
      <c r="S476" s="122">
        <v>7.09</v>
      </c>
      <c r="T476" s="122" t="s">
        <v>3054</v>
      </c>
    </row>
    <row r="477" spans="7:20" s="145" customFormat="1" hidden="1">
      <c r="G477" s="152"/>
      <c r="K477" s="128"/>
      <c r="M477" s="114" t="s">
        <v>1003</v>
      </c>
      <c r="N477" s="118">
        <v>13.6</v>
      </c>
      <c r="O477" s="118">
        <v>28.3</v>
      </c>
      <c r="P477" s="119">
        <f t="shared" si="9"/>
        <v>6.4</v>
      </c>
      <c r="Q477" s="122" t="s">
        <v>604</v>
      </c>
      <c r="R477" s="121" t="s">
        <v>4144</v>
      </c>
      <c r="S477" s="122">
        <v>6.4</v>
      </c>
      <c r="T477" s="122" t="s">
        <v>299</v>
      </c>
    </row>
    <row r="478" spans="7:20" s="145" customFormat="1" hidden="1">
      <c r="G478" s="152"/>
      <c r="K478" s="128"/>
      <c r="M478" s="114" t="s">
        <v>1004</v>
      </c>
      <c r="N478" s="118">
        <v>12.5</v>
      </c>
      <c r="O478" s="118">
        <v>23.4</v>
      </c>
      <c r="P478" s="119">
        <f t="shared" si="9"/>
        <v>7.51</v>
      </c>
      <c r="Q478" s="120" t="s">
        <v>147</v>
      </c>
      <c r="R478" s="121" t="s">
        <v>4046</v>
      </c>
      <c r="S478" s="122">
        <v>7.51</v>
      </c>
      <c r="T478" s="122" t="s">
        <v>212</v>
      </c>
    </row>
    <row r="479" spans="7:20" s="145" customFormat="1" hidden="1">
      <c r="G479" s="152"/>
      <c r="K479" s="128"/>
      <c r="M479" s="114" t="s">
        <v>1005</v>
      </c>
      <c r="N479" s="118">
        <v>14.2</v>
      </c>
      <c r="O479" s="118">
        <v>18.7</v>
      </c>
      <c r="P479" s="119">
        <f t="shared" si="9"/>
        <v>5.78</v>
      </c>
      <c r="Q479" s="122" t="s">
        <v>1006</v>
      </c>
      <c r="R479" s="121" t="s">
        <v>4263</v>
      </c>
      <c r="S479" s="122">
        <v>5.78</v>
      </c>
      <c r="T479" s="122" t="s">
        <v>675</v>
      </c>
    </row>
    <row r="480" spans="7:20" s="145" customFormat="1" hidden="1">
      <c r="G480" s="152"/>
      <c r="K480" s="128"/>
      <c r="M480" s="114" t="s">
        <v>876</v>
      </c>
      <c r="N480" s="118">
        <v>13.5</v>
      </c>
      <c r="O480" s="118">
        <v>31.2</v>
      </c>
      <c r="P480" s="119">
        <f t="shared" si="9"/>
        <v>7.81</v>
      </c>
      <c r="Q480" s="122" t="s">
        <v>371</v>
      </c>
      <c r="R480" s="121" t="s">
        <v>3916</v>
      </c>
      <c r="S480" s="122">
        <v>7.81</v>
      </c>
      <c r="T480" s="122" t="s">
        <v>50</v>
      </c>
    </row>
    <row r="481" spans="7:20" s="145" customFormat="1" hidden="1">
      <c r="G481" s="152"/>
      <c r="K481" s="128"/>
      <c r="M481" s="114" t="s">
        <v>877</v>
      </c>
      <c r="N481" s="118">
        <v>16.3</v>
      </c>
      <c r="O481" s="118">
        <v>21.2</v>
      </c>
      <c r="P481" s="119">
        <f t="shared" si="9"/>
        <v>6.35</v>
      </c>
      <c r="Q481" s="122" t="s">
        <v>245</v>
      </c>
      <c r="R481" s="121" t="s">
        <v>4152</v>
      </c>
      <c r="S481" s="122">
        <v>6.35</v>
      </c>
      <c r="T481" s="122" t="s">
        <v>4017</v>
      </c>
    </row>
    <row r="482" spans="7:20" s="145" customFormat="1" hidden="1">
      <c r="G482" s="152"/>
      <c r="K482" s="128"/>
      <c r="M482" s="114" t="s">
        <v>878</v>
      </c>
      <c r="N482" s="118">
        <v>10.4</v>
      </c>
      <c r="O482" s="118">
        <v>19.2</v>
      </c>
      <c r="P482" s="119">
        <f t="shared" si="9"/>
        <v>8.5500000000000007</v>
      </c>
      <c r="Q482" s="122" t="s">
        <v>240</v>
      </c>
      <c r="R482" s="121" t="s">
        <v>4547</v>
      </c>
      <c r="S482" s="122">
        <v>8.5500000000000007</v>
      </c>
      <c r="T482" s="122" t="s">
        <v>1661</v>
      </c>
    </row>
    <row r="483" spans="7:20" s="145" customFormat="1" hidden="1">
      <c r="G483" s="152"/>
      <c r="K483" s="128"/>
      <c r="M483" s="114" t="s">
        <v>879</v>
      </c>
      <c r="N483" s="118">
        <v>0.6</v>
      </c>
      <c r="O483" s="118">
        <v>0.6</v>
      </c>
      <c r="P483" s="119">
        <f t="shared" si="9"/>
        <v>6.9</v>
      </c>
      <c r="Q483" s="122" t="s">
        <v>880</v>
      </c>
      <c r="R483" s="121" t="s">
        <v>4047</v>
      </c>
      <c r="S483" s="122">
        <v>6.9</v>
      </c>
      <c r="T483" s="122" t="s">
        <v>1098</v>
      </c>
    </row>
    <row r="484" spans="7:20" s="145" customFormat="1" hidden="1">
      <c r="G484" s="152"/>
      <c r="K484" s="128"/>
      <c r="M484" s="114" t="s">
        <v>753</v>
      </c>
      <c r="N484" s="118">
        <v>0.4</v>
      </c>
      <c r="O484" s="118">
        <v>0.5</v>
      </c>
      <c r="P484" s="119">
        <f t="shared" si="9"/>
        <v>8.4</v>
      </c>
      <c r="Q484" s="122" t="s">
        <v>754</v>
      </c>
      <c r="R484" s="121" t="s">
        <v>4048</v>
      </c>
      <c r="S484" s="122">
        <v>8.4</v>
      </c>
      <c r="T484" s="122" t="s">
        <v>797</v>
      </c>
    </row>
    <row r="485" spans="7:20" s="145" customFormat="1" hidden="1">
      <c r="G485" s="152"/>
      <c r="K485" s="128"/>
      <c r="M485" s="114" t="s">
        <v>631</v>
      </c>
      <c r="N485" s="118">
        <v>0.5</v>
      </c>
      <c r="O485" s="118">
        <v>0.8</v>
      </c>
      <c r="P485" s="119">
        <f t="shared" si="9"/>
        <v>5.39</v>
      </c>
      <c r="Q485" s="122" t="s">
        <v>632</v>
      </c>
      <c r="R485" s="121" t="s">
        <v>4049</v>
      </c>
      <c r="S485" s="122">
        <v>5.39</v>
      </c>
      <c r="T485" s="122" t="s">
        <v>4018</v>
      </c>
    </row>
    <row r="486" spans="7:20" s="145" customFormat="1" hidden="1">
      <c r="G486" s="152"/>
      <c r="K486" s="128"/>
      <c r="M486" s="114" t="s">
        <v>633</v>
      </c>
      <c r="N486" s="118">
        <v>0.6</v>
      </c>
      <c r="O486" s="118">
        <v>0.6</v>
      </c>
      <c r="P486" s="119">
        <f t="shared" si="9"/>
        <v>7.33</v>
      </c>
      <c r="Q486" s="122" t="s">
        <v>880</v>
      </c>
      <c r="R486" s="121" t="s">
        <v>4047</v>
      </c>
      <c r="S486" s="122">
        <v>7.33</v>
      </c>
      <c r="T486" s="122" t="s">
        <v>2460</v>
      </c>
    </row>
    <row r="487" spans="7:20" s="145" customFormat="1" hidden="1">
      <c r="G487" s="152"/>
      <c r="K487" s="128"/>
      <c r="M487" s="114" t="s">
        <v>634</v>
      </c>
      <c r="N487" s="118">
        <v>0.6</v>
      </c>
      <c r="O487" s="120" t="s">
        <v>30</v>
      </c>
      <c r="P487" s="119">
        <f t="shared" si="9"/>
        <v>5.64</v>
      </c>
      <c r="Q487" s="122" t="s">
        <v>635</v>
      </c>
      <c r="R487" s="121" t="s">
        <v>4050</v>
      </c>
      <c r="S487" s="122">
        <v>5.64</v>
      </c>
      <c r="T487" s="122" t="s">
        <v>704</v>
      </c>
    </row>
    <row r="488" spans="7:20" s="145" customFormat="1" hidden="1">
      <c r="G488" s="152"/>
      <c r="K488" s="128"/>
      <c r="M488" s="114" t="s">
        <v>501</v>
      </c>
      <c r="N488" s="118">
        <v>7.1</v>
      </c>
      <c r="O488" s="118">
        <v>8.3000000000000007</v>
      </c>
      <c r="P488" s="119">
        <f t="shared" si="9"/>
        <v>9.0299999999999994</v>
      </c>
      <c r="Q488" s="122" t="s">
        <v>452</v>
      </c>
      <c r="R488" s="121" t="s">
        <v>4051</v>
      </c>
      <c r="S488" s="122">
        <v>9.0299999999999994</v>
      </c>
      <c r="T488" s="122" t="s">
        <v>1615</v>
      </c>
    </row>
    <row r="489" spans="7:20" s="145" customFormat="1" hidden="1">
      <c r="G489" s="152"/>
      <c r="K489" s="128"/>
      <c r="M489" s="114" t="s">
        <v>636</v>
      </c>
      <c r="N489" s="118">
        <v>1.1000000000000001</v>
      </c>
      <c r="O489" s="118">
        <v>2.8</v>
      </c>
      <c r="P489" s="119">
        <f t="shared" si="9"/>
        <v>6.77</v>
      </c>
      <c r="Q489" s="122" t="s">
        <v>575</v>
      </c>
      <c r="R489" s="121" t="s">
        <v>4420</v>
      </c>
      <c r="S489" s="122">
        <v>6.77</v>
      </c>
      <c r="T489" s="122" t="s">
        <v>558</v>
      </c>
    </row>
    <row r="490" spans="7:20" s="145" customFormat="1" hidden="1">
      <c r="G490" s="152"/>
      <c r="K490" s="128"/>
      <c r="M490" s="114" t="s">
        <v>637</v>
      </c>
      <c r="N490" s="118">
        <v>1.8</v>
      </c>
      <c r="O490" s="118">
        <v>4.4000000000000004</v>
      </c>
      <c r="P490" s="119">
        <f t="shared" si="9"/>
        <v>7.45</v>
      </c>
      <c r="Q490" s="122" t="s">
        <v>575</v>
      </c>
      <c r="R490" s="121" t="s">
        <v>3778</v>
      </c>
      <c r="S490" s="122">
        <v>7.45</v>
      </c>
      <c r="T490" s="122" t="s">
        <v>548</v>
      </c>
    </row>
    <row r="491" spans="7:20" s="145" customFormat="1" hidden="1">
      <c r="G491" s="152"/>
      <c r="K491" s="128"/>
      <c r="M491" s="114" t="s">
        <v>638</v>
      </c>
      <c r="N491" s="118">
        <v>1</v>
      </c>
      <c r="O491" s="118">
        <v>1.4</v>
      </c>
      <c r="P491" s="119">
        <f t="shared" si="9"/>
        <v>8.3699999999999992</v>
      </c>
      <c r="Q491" s="120" t="s">
        <v>30</v>
      </c>
      <c r="R491" s="121" t="s">
        <v>4052</v>
      </c>
      <c r="S491" s="122">
        <v>8.3699999999999992</v>
      </c>
      <c r="T491" s="122" t="s">
        <v>738</v>
      </c>
    </row>
    <row r="492" spans="7:20" s="145" customFormat="1" hidden="1">
      <c r="G492" s="152"/>
      <c r="K492" s="128"/>
      <c r="M492" s="114" t="s">
        <v>505</v>
      </c>
      <c r="N492" s="118">
        <v>1.5</v>
      </c>
      <c r="O492" s="118">
        <v>2.2999999999999998</v>
      </c>
      <c r="P492" s="119">
        <f t="shared" si="9"/>
        <v>7.26</v>
      </c>
      <c r="Q492" s="120" t="s">
        <v>51</v>
      </c>
      <c r="R492" s="121" t="s">
        <v>4420</v>
      </c>
      <c r="S492" s="122">
        <v>7.26</v>
      </c>
      <c r="T492" s="122" t="s">
        <v>1505</v>
      </c>
    </row>
    <row r="493" spans="7:20" s="145" customFormat="1" hidden="1">
      <c r="G493" s="152"/>
      <c r="K493" s="128"/>
      <c r="M493" s="114" t="s">
        <v>506</v>
      </c>
      <c r="N493" s="118">
        <v>2.4</v>
      </c>
      <c r="O493" s="118">
        <v>4.0999999999999996</v>
      </c>
      <c r="P493" s="119">
        <f t="shared" si="9"/>
        <v>5.8</v>
      </c>
      <c r="Q493" s="120" t="s">
        <v>51</v>
      </c>
      <c r="R493" s="121" t="s">
        <v>4554</v>
      </c>
      <c r="S493" s="122">
        <v>5.8</v>
      </c>
      <c r="T493" s="122" t="s">
        <v>666</v>
      </c>
    </row>
    <row r="494" spans="7:20" s="145" customFormat="1" hidden="1">
      <c r="G494" s="152"/>
      <c r="K494" s="128"/>
      <c r="M494" s="114" t="s">
        <v>639</v>
      </c>
      <c r="N494" s="118">
        <v>0.8</v>
      </c>
      <c r="O494" s="118">
        <v>2.2999999999999998</v>
      </c>
      <c r="P494" s="119">
        <f t="shared" si="9"/>
        <v>8</v>
      </c>
      <c r="Q494" s="120" t="s">
        <v>30</v>
      </c>
      <c r="R494" s="121" t="s">
        <v>3780</v>
      </c>
      <c r="S494" s="122">
        <v>8</v>
      </c>
      <c r="T494" s="122" t="s">
        <v>338</v>
      </c>
    </row>
    <row r="495" spans="7:20" s="145" customFormat="1" hidden="1">
      <c r="G495" s="152"/>
      <c r="K495" s="128"/>
      <c r="M495" s="114" t="s">
        <v>640</v>
      </c>
      <c r="N495" s="118">
        <v>0.9</v>
      </c>
      <c r="O495" s="118">
        <v>7.9</v>
      </c>
      <c r="P495" s="119">
        <f t="shared" si="9"/>
        <v>6.4</v>
      </c>
      <c r="Q495" s="122" t="s">
        <v>894</v>
      </c>
      <c r="R495" s="121" t="s">
        <v>4551</v>
      </c>
      <c r="S495" s="122">
        <v>6.4</v>
      </c>
      <c r="T495" s="122" t="s">
        <v>403</v>
      </c>
    </row>
    <row r="496" spans="7:20" s="145" customFormat="1" hidden="1">
      <c r="G496" s="152"/>
      <c r="K496" s="128"/>
      <c r="M496" s="114" t="s">
        <v>895</v>
      </c>
      <c r="N496" s="118">
        <v>1.1000000000000001</v>
      </c>
      <c r="O496" s="118">
        <v>3.7</v>
      </c>
      <c r="P496" s="119">
        <f t="shared" si="9"/>
        <v>6.8</v>
      </c>
      <c r="Q496" s="120" t="s">
        <v>30</v>
      </c>
      <c r="R496" s="121" t="s">
        <v>4225</v>
      </c>
      <c r="S496" s="122">
        <v>6.8</v>
      </c>
      <c r="T496" s="122" t="s">
        <v>1098</v>
      </c>
    </row>
    <row r="497" spans="7:20" s="145" customFormat="1" hidden="1">
      <c r="G497" s="152"/>
      <c r="K497" s="128"/>
      <c r="M497" s="114" t="s">
        <v>896</v>
      </c>
      <c r="N497" s="118">
        <v>0.8</v>
      </c>
      <c r="O497" s="118">
        <v>3.2</v>
      </c>
      <c r="P497" s="119">
        <f t="shared" si="9"/>
        <v>7.3</v>
      </c>
      <c r="Q497" s="120" t="s">
        <v>30</v>
      </c>
      <c r="R497" s="121" t="s">
        <v>4538</v>
      </c>
      <c r="S497" s="122">
        <v>7.3</v>
      </c>
      <c r="T497" s="122" t="s">
        <v>254</v>
      </c>
    </row>
    <row r="498" spans="7:20" s="145" customFormat="1" hidden="1">
      <c r="G498" s="152"/>
      <c r="K498" s="128"/>
      <c r="M498" s="114" t="s">
        <v>897</v>
      </c>
      <c r="N498" s="118">
        <v>1.2</v>
      </c>
      <c r="O498" s="118">
        <v>4.8</v>
      </c>
      <c r="P498" s="119">
        <f t="shared" si="9"/>
        <v>8.1199999999999992</v>
      </c>
      <c r="Q498" s="120" t="s">
        <v>30</v>
      </c>
      <c r="R498" s="121" t="s">
        <v>4540</v>
      </c>
      <c r="S498" s="122">
        <v>8.1199999999999992</v>
      </c>
      <c r="T498" s="122" t="s">
        <v>1552</v>
      </c>
    </row>
    <row r="499" spans="7:20" s="145" customFormat="1" hidden="1">
      <c r="G499" s="152"/>
      <c r="K499" s="128"/>
      <c r="M499" s="114" t="s">
        <v>898</v>
      </c>
      <c r="N499" s="118">
        <v>5</v>
      </c>
      <c r="O499" s="118">
        <v>57.5</v>
      </c>
      <c r="P499" s="119">
        <f t="shared" si="9"/>
        <v>8.8000000000000007</v>
      </c>
      <c r="Q499" s="122" t="s">
        <v>899</v>
      </c>
      <c r="R499" s="121" t="s">
        <v>4053</v>
      </c>
      <c r="S499" s="122">
        <v>8.8000000000000007</v>
      </c>
      <c r="T499" s="122" t="s">
        <v>466</v>
      </c>
    </row>
    <row r="500" spans="7:20" s="145" customFormat="1" hidden="1">
      <c r="G500" s="152"/>
      <c r="K500" s="128"/>
      <c r="M500" s="114" t="s">
        <v>900</v>
      </c>
      <c r="N500" s="118">
        <v>8.6999999999999993</v>
      </c>
      <c r="O500" s="118">
        <v>55.7</v>
      </c>
      <c r="P500" s="119">
        <f t="shared" si="9"/>
        <v>8.6999999999999993</v>
      </c>
      <c r="Q500" s="122" t="s">
        <v>901</v>
      </c>
      <c r="R500" s="121" t="s">
        <v>4054</v>
      </c>
      <c r="S500" s="122">
        <v>8.6999999999999993</v>
      </c>
      <c r="T500" s="122" t="s">
        <v>4019</v>
      </c>
    </row>
    <row r="501" spans="7:20" s="145" customFormat="1" hidden="1">
      <c r="G501" s="152"/>
      <c r="K501" s="128"/>
      <c r="M501" s="114" t="s">
        <v>902</v>
      </c>
      <c r="N501" s="118">
        <v>4.4000000000000004</v>
      </c>
      <c r="O501" s="118">
        <v>65.900000000000006</v>
      </c>
      <c r="P501" s="119">
        <f t="shared" si="9"/>
        <v>1.7</v>
      </c>
      <c r="Q501" s="122" t="s">
        <v>903</v>
      </c>
      <c r="R501" s="121" t="s">
        <v>4055</v>
      </c>
      <c r="S501" s="122">
        <v>1.7</v>
      </c>
      <c r="T501" s="122" t="s">
        <v>4020</v>
      </c>
    </row>
    <row r="502" spans="7:20" s="145" customFormat="1" hidden="1">
      <c r="G502" s="152"/>
      <c r="K502" s="128"/>
      <c r="M502" s="114" t="s">
        <v>904</v>
      </c>
      <c r="N502" s="118">
        <v>4.2</v>
      </c>
      <c r="O502" s="118">
        <v>46.8</v>
      </c>
      <c r="P502" s="119">
        <f t="shared" si="9"/>
        <v>6.05</v>
      </c>
      <c r="Q502" s="122" t="s">
        <v>905</v>
      </c>
      <c r="R502" s="121" t="s">
        <v>4070</v>
      </c>
      <c r="S502" s="122">
        <v>6.05</v>
      </c>
      <c r="T502" s="122" t="s">
        <v>532</v>
      </c>
    </row>
    <row r="503" spans="7:20" s="145" customFormat="1" hidden="1">
      <c r="G503" s="152"/>
      <c r="K503" s="128"/>
      <c r="M503" s="114" t="s">
        <v>775</v>
      </c>
      <c r="N503" s="118">
        <v>4</v>
      </c>
      <c r="O503" s="118">
        <v>37.700000000000003</v>
      </c>
      <c r="P503" s="119">
        <f t="shared" si="9"/>
        <v>7.71</v>
      </c>
      <c r="Q503" s="122" t="s">
        <v>776</v>
      </c>
      <c r="R503" s="121" t="s">
        <v>4056</v>
      </c>
      <c r="S503" s="122">
        <v>7.71</v>
      </c>
      <c r="T503" s="122" t="s">
        <v>1336</v>
      </c>
    </row>
    <row r="504" spans="7:20" s="145" customFormat="1" hidden="1">
      <c r="G504" s="152"/>
      <c r="K504" s="128"/>
      <c r="M504" s="114" t="s">
        <v>777</v>
      </c>
      <c r="N504" s="118">
        <v>5</v>
      </c>
      <c r="O504" s="118">
        <v>66.5</v>
      </c>
      <c r="P504" s="119">
        <f t="shared" si="9"/>
        <v>6.65</v>
      </c>
      <c r="Q504" s="122" t="s">
        <v>650</v>
      </c>
      <c r="R504" s="121" t="s">
        <v>4057</v>
      </c>
      <c r="S504" s="122">
        <v>6.65</v>
      </c>
      <c r="T504" s="122" t="s">
        <v>948</v>
      </c>
    </row>
    <row r="505" spans="7:20" s="145" customFormat="1" hidden="1">
      <c r="G505" s="152"/>
      <c r="K505" s="128"/>
      <c r="M505" s="114" t="s">
        <v>651</v>
      </c>
      <c r="N505" s="118">
        <v>5.2</v>
      </c>
      <c r="O505" s="118">
        <v>55.7</v>
      </c>
      <c r="P505" s="119">
        <f t="shared" si="9"/>
        <v>5.8</v>
      </c>
      <c r="Q505" s="122" t="s">
        <v>652</v>
      </c>
      <c r="R505" s="121" t="s">
        <v>4058</v>
      </c>
      <c r="S505" s="122">
        <v>5.8</v>
      </c>
      <c r="T505" s="122" t="s">
        <v>553</v>
      </c>
    </row>
    <row r="506" spans="7:20" s="145" customFormat="1" hidden="1">
      <c r="G506" s="152"/>
      <c r="K506" s="128"/>
      <c r="M506" s="114" t="s">
        <v>653</v>
      </c>
      <c r="N506" s="118">
        <v>7.3</v>
      </c>
      <c r="O506" s="118">
        <v>51.3</v>
      </c>
      <c r="P506" s="119">
        <f t="shared" si="9"/>
        <v>8.65</v>
      </c>
      <c r="Q506" s="122" t="s">
        <v>780</v>
      </c>
      <c r="R506" s="121" t="s">
        <v>4059</v>
      </c>
      <c r="S506" s="122">
        <v>8.65</v>
      </c>
      <c r="T506" s="122" t="s">
        <v>2603</v>
      </c>
    </row>
    <row r="507" spans="7:20" s="145" customFormat="1" hidden="1">
      <c r="G507" s="152"/>
      <c r="K507" s="128"/>
      <c r="M507" s="114" t="s">
        <v>911</v>
      </c>
      <c r="N507" s="118">
        <v>5.8</v>
      </c>
      <c r="O507" s="118">
        <v>53.8</v>
      </c>
      <c r="P507" s="119">
        <f t="shared" si="9"/>
        <v>8</v>
      </c>
      <c r="Q507" s="122" t="s">
        <v>912</v>
      </c>
      <c r="R507" s="121" t="s">
        <v>4054</v>
      </c>
      <c r="S507" s="122">
        <v>8</v>
      </c>
      <c r="T507" s="122" t="s">
        <v>661</v>
      </c>
    </row>
    <row r="508" spans="7:20" s="145" customFormat="1" hidden="1">
      <c r="G508" s="152"/>
      <c r="K508" s="128"/>
      <c r="M508" s="114" t="s">
        <v>913</v>
      </c>
      <c r="N508" s="118">
        <v>4.5</v>
      </c>
      <c r="O508" s="118">
        <v>48.6</v>
      </c>
      <c r="P508" s="119">
        <f t="shared" si="9"/>
        <v>6.6</v>
      </c>
      <c r="Q508" s="122" t="s">
        <v>914</v>
      </c>
      <c r="R508" s="121" t="s">
        <v>4177</v>
      </c>
      <c r="S508" s="122">
        <v>6.6</v>
      </c>
      <c r="T508" s="122" t="s">
        <v>558</v>
      </c>
    </row>
    <row r="509" spans="7:20" s="145" customFormat="1" hidden="1">
      <c r="G509" s="152"/>
      <c r="K509" s="128"/>
      <c r="M509" s="114" t="s">
        <v>915</v>
      </c>
      <c r="N509" s="118">
        <v>6.7</v>
      </c>
      <c r="O509" s="118">
        <v>52.6</v>
      </c>
      <c r="P509" s="119">
        <f t="shared" si="9"/>
        <v>5.78</v>
      </c>
      <c r="Q509" s="122" t="s">
        <v>916</v>
      </c>
      <c r="R509" s="121" t="s">
        <v>4060</v>
      </c>
      <c r="S509" s="122">
        <v>5.78</v>
      </c>
      <c r="T509" s="122" t="s">
        <v>553</v>
      </c>
    </row>
    <row r="510" spans="7:20" s="145" customFormat="1" hidden="1">
      <c r="G510" s="152"/>
      <c r="K510" s="128"/>
      <c r="M510" s="114" t="s">
        <v>917</v>
      </c>
      <c r="N510" s="118">
        <v>4.5</v>
      </c>
      <c r="O510" s="118">
        <v>55.2</v>
      </c>
      <c r="P510" s="119">
        <f t="shared" si="9"/>
        <v>7.67</v>
      </c>
      <c r="Q510" s="122" t="s">
        <v>918</v>
      </c>
      <c r="R510" s="121" t="s">
        <v>4283</v>
      </c>
      <c r="S510" s="122">
        <v>7.67</v>
      </c>
      <c r="T510" s="122" t="s">
        <v>1086</v>
      </c>
    </row>
    <row r="511" spans="7:20" s="145" customFormat="1" hidden="1">
      <c r="G511" s="152"/>
      <c r="K511" s="128"/>
      <c r="M511" s="114" t="s">
        <v>919</v>
      </c>
      <c r="N511" s="118">
        <v>4</v>
      </c>
      <c r="O511" s="118">
        <v>61.5</v>
      </c>
      <c r="P511" s="119">
        <f t="shared" si="9"/>
        <v>6.23</v>
      </c>
      <c r="Q511" s="122" t="s">
        <v>920</v>
      </c>
      <c r="R511" s="121" t="s">
        <v>4064</v>
      </c>
      <c r="S511" s="122">
        <v>6.23</v>
      </c>
      <c r="T511" s="122" t="s">
        <v>867</v>
      </c>
    </row>
    <row r="512" spans="7:20" s="145" customFormat="1" hidden="1">
      <c r="G512" s="152"/>
      <c r="K512" s="128"/>
      <c r="M512" s="114" t="s">
        <v>921</v>
      </c>
      <c r="N512" s="118">
        <v>3.7</v>
      </c>
      <c r="O512" s="118">
        <v>67</v>
      </c>
      <c r="P512" s="119">
        <f t="shared" si="9"/>
        <v>7.1</v>
      </c>
      <c r="Q512" s="122" t="s">
        <v>1047</v>
      </c>
      <c r="R512" s="121" t="s">
        <v>3775</v>
      </c>
      <c r="S512" s="122">
        <v>7.1</v>
      </c>
      <c r="T512" s="122" t="s">
        <v>3329</v>
      </c>
    </row>
    <row r="513" spans="7:20" s="145" customFormat="1" hidden="1">
      <c r="G513" s="152"/>
      <c r="K513" s="128"/>
      <c r="M513" s="114" t="s">
        <v>925</v>
      </c>
      <c r="N513" s="118">
        <v>5.8</v>
      </c>
      <c r="O513" s="118">
        <v>52.4</v>
      </c>
      <c r="P513" s="119">
        <f t="shared" si="9"/>
        <v>7.53</v>
      </c>
      <c r="Q513" s="122" t="s">
        <v>926</v>
      </c>
      <c r="R513" s="121" t="s">
        <v>4284</v>
      </c>
      <c r="S513" s="122">
        <v>7.53</v>
      </c>
      <c r="T513" s="122" t="s">
        <v>1554</v>
      </c>
    </row>
    <row r="514" spans="7:20" s="145" customFormat="1" hidden="1">
      <c r="G514" s="152"/>
      <c r="K514" s="128"/>
      <c r="M514" s="114" t="s">
        <v>927</v>
      </c>
      <c r="N514" s="118">
        <v>6.7</v>
      </c>
      <c r="O514" s="118">
        <v>53.7</v>
      </c>
      <c r="P514" s="119">
        <f t="shared" si="9"/>
        <v>7.42</v>
      </c>
      <c r="Q514" s="122" t="s">
        <v>928</v>
      </c>
      <c r="R514" s="121" t="s">
        <v>4217</v>
      </c>
      <c r="S514" s="122">
        <v>7.42</v>
      </c>
      <c r="T514" s="122" t="s">
        <v>670</v>
      </c>
    </row>
    <row r="515" spans="7:20" s="145" customFormat="1" hidden="1">
      <c r="G515" s="152"/>
      <c r="K515" s="128"/>
      <c r="M515" s="114" t="s">
        <v>929</v>
      </c>
      <c r="N515" s="118">
        <v>3.3</v>
      </c>
      <c r="O515" s="118">
        <v>56.2</v>
      </c>
      <c r="P515" s="119">
        <f t="shared" si="9"/>
        <v>7.87</v>
      </c>
      <c r="Q515" s="122" t="s">
        <v>930</v>
      </c>
      <c r="R515" s="121" t="s">
        <v>4285</v>
      </c>
      <c r="S515" s="122">
        <v>7.87</v>
      </c>
      <c r="T515" s="122" t="s">
        <v>3750</v>
      </c>
    </row>
    <row r="516" spans="7:20" s="145" customFormat="1" hidden="1">
      <c r="G516" s="152"/>
      <c r="K516" s="128"/>
      <c r="M516" s="114" t="s">
        <v>1053</v>
      </c>
      <c r="N516" s="118">
        <v>9.9</v>
      </c>
      <c r="O516" s="118">
        <v>53.9</v>
      </c>
      <c r="P516" s="119">
        <f t="shared" si="9"/>
        <v>7.43</v>
      </c>
      <c r="Q516" s="122" t="s">
        <v>1054</v>
      </c>
      <c r="R516" s="121" t="s">
        <v>4264</v>
      </c>
      <c r="S516" s="122">
        <v>7.43</v>
      </c>
      <c r="T516" s="122" t="s">
        <v>2472</v>
      </c>
    </row>
    <row r="517" spans="7:20" s="145" customFormat="1" hidden="1">
      <c r="G517" s="152"/>
      <c r="K517" s="128"/>
      <c r="M517" s="114" t="s">
        <v>1055</v>
      </c>
      <c r="N517" s="118">
        <v>6.4</v>
      </c>
      <c r="O517" s="118">
        <v>53.1</v>
      </c>
      <c r="P517" s="119">
        <f t="shared" si="9"/>
        <v>8.3000000000000007</v>
      </c>
      <c r="Q517" s="122" t="s">
        <v>1056</v>
      </c>
      <c r="R517" s="121" t="s">
        <v>4173</v>
      </c>
      <c r="S517" s="122">
        <v>8.3000000000000007</v>
      </c>
      <c r="T517" s="122" t="s">
        <v>377</v>
      </c>
    </row>
    <row r="518" spans="7:20" s="145" customFormat="1" hidden="1">
      <c r="G518" s="152"/>
      <c r="K518" s="128"/>
      <c r="M518" s="114" t="s">
        <v>933</v>
      </c>
      <c r="N518" s="118">
        <v>4.8</v>
      </c>
      <c r="O518" s="118">
        <v>55</v>
      </c>
      <c r="P518" s="119">
        <f t="shared" si="9"/>
        <v>6.5</v>
      </c>
      <c r="Q518" s="122" t="s">
        <v>934</v>
      </c>
      <c r="R518" s="121" t="s">
        <v>4067</v>
      </c>
      <c r="S518" s="122">
        <v>6.5</v>
      </c>
      <c r="T518" s="122" t="s">
        <v>558</v>
      </c>
    </row>
    <row r="519" spans="7:20" s="145" customFormat="1" hidden="1">
      <c r="G519" s="152"/>
      <c r="K519" s="128"/>
      <c r="M519" s="114" t="s">
        <v>935</v>
      </c>
      <c r="N519" s="118">
        <v>4.5</v>
      </c>
      <c r="O519" s="118">
        <v>56.2</v>
      </c>
      <c r="P519" s="119">
        <f t="shared" si="9"/>
        <v>6.34</v>
      </c>
      <c r="Q519" s="122" t="s">
        <v>936</v>
      </c>
      <c r="R519" s="121" t="s">
        <v>4286</v>
      </c>
      <c r="S519" s="122">
        <v>6.34</v>
      </c>
      <c r="T519" s="122" t="s">
        <v>3357</v>
      </c>
    </row>
    <row r="520" spans="7:20" s="145" customFormat="1" hidden="1">
      <c r="G520" s="152"/>
      <c r="K520" s="128"/>
      <c r="M520" s="114" t="s">
        <v>937</v>
      </c>
      <c r="N520" s="118">
        <v>4.3</v>
      </c>
      <c r="O520" s="118">
        <v>43.9</v>
      </c>
      <c r="P520" s="119">
        <f t="shared" si="9"/>
        <v>6.52</v>
      </c>
      <c r="Q520" s="120" t="s">
        <v>147</v>
      </c>
      <c r="R520" s="121" t="s">
        <v>4287</v>
      </c>
      <c r="S520" s="122">
        <v>6.52</v>
      </c>
      <c r="T520" s="122" t="s">
        <v>3470</v>
      </c>
    </row>
    <row r="521" spans="7:20" s="145" customFormat="1" hidden="1">
      <c r="G521" s="152"/>
      <c r="K521" s="128"/>
      <c r="M521" s="114" t="s">
        <v>1061</v>
      </c>
      <c r="N521" s="118">
        <v>3.7</v>
      </c>
      <c r="O521" s="118">
        <v>55.1</v>
      </c>
      <c r="P521" s="119">
        <f t="shared" si="9"/>
        <v>6.33</v>
      </c>
      <c r="Q521" s="122" t="s">
        <v>1062</v>
      </c>
      <c r="R521" s="121" t="s">
        <v>4055</v>
      </c>
      <c r="S521" s="122">
        <v>6.33</v>
      </c>
      <c r="T521" s="122" t="s">
        <v>369</v>
      </c>
    </row>
    <row r="522" spans="7:20" s="145" customFormat="1" hidden="1">
      <c r="G522" s="152"/>
      <c r="K522" s="128"/>
      <c r="M522" s="114" t="s">
        <v>1063</v>
      </c>
      <c r="N522" s="118">
        <v>7.4</v>
      </c>
      <c r="O522" s="118">
        <v>58.4</v>
      </c>
      <c r="P522" s="119">
        <f t="shared" ref="P522:P585" si="10">SUM(S522:T522)</f>
        <v>3.33</v>
      </c>
      <c r="Q522" s="122" t="s">
        <v>54</v>
      </c>
      <c r="R522" s="121" t="s">
        <v>3899</v>
      </c>
      <c r="S522" s="122">
        <v>3.33</v>
      </c>
      <c r="T522" s="122" t="s">
        <v>4021</v>
      </c>
    </row>
    <row r="523" spans="7:20" s="145" customFormat="1" hidden="1">
      <c r="G523" s="152"/>
      <c r="K523" s="128"/>
      <c r="M523" s="114" t="s">
        <v>1064</v>
      </c>
      <c r="N523" s="118">
        <v>4.5</v>
      </c>
      <c r="O523" s="118">
        <v>51</v>
      </c>
      <c r="P523" s="119">
        <f t="shared" si="10"/>
        <v>8.1</v>
      </c>
      <c r="Q523" s="122" t="s">
        <v>1065</v>
      </c>
      <c r="R523" s="121" t="s">
        <v>4253</v>
      </c>
      <c r="S523" s="122">
        <v>8.1</v>
      </c>
      <c r="T523" s="122" t="s">
        <v>543</v>
      </c>
    </row>
    <row r="524" spans="7:20" s="145" customFormat="1" hidden="1">
      <c r="G524" s="152"/>
      <c r="K524" s="128"/>
      <c r="M524" s="114" t="s">
        <v>1066</v>
      </c>
      <c r="N524" s="118">
        <v>3.3</v>
      </c>
      <c r="O524" s="118">
        <v>58.8</v>
      </c>
      <c r="P524" s="119">
        <f t="shared" si="10"/>
        <v>6.2</v>
      </c>
      <c r="Q524" s="122" t="s">
        <v>1067</v>
      </c>
      <c r="R524" s="121" t="s">
        <v>4423</v>
      </c>
      <c r="S524" s="122">
        <v>6.2</v>
      </c>
      <c r="T524" s="122" t="s">
        <v>514</v>
      </c>
    </row>
    <row r="525" spans="7:20" s="145" customFormat="1" hidden="1">
      <c r="G525" s="152"/>
      <c r="K525" s="128"/>
      <c r="M525" s="114" t="s">
        <v>1068</v>
      </c>
      <c r="N525" s="118">
        <v>5.5</v>
      </c>
      <c r="O525" s="118">
        <v>73.7</v>
      </c>
      <c r="P525" s="119">
        <f t="shared" si="10"/>
        <v>7.6</v>
      </c>
      <c r="Q525" s="122" t="s">
        <v>520</v>
      </c>
      <c r="R525" s="121" t="s">
        <v>4254</v>
      </c>
      <c r="S525" s="122">
        <v>7.6</v>
      </c>
      <c r="T525" s="122" t="s">
        <v>283</v>
      </c>
    </row>
    <row r="526" spans="7:20" s="145" customFormat="1" hidden="1">
      <c r="G526" s="152"/>
      <c r="K526" s="128"/>
      <c r="M526" s="114" t="s">
        <v>1069</v>
      </c>
      <c r="N526" s="118">
        <v>3.3</v>
      </c>
      <c r="O526" s="118">
        <v>57.6</v>
      </c>
      <c r="P526" s="119">
        <f t="shared" si="10"/>
        <v>5.89</v>
      </c>
      <c r="Q526" s="122" t="s">
        <v>1070</v>
      </c>
      <c r="R526" s="121" t="s">
        <v>4255</v>
      </c>
      <c r="S526" s="122">
        <v>5.89</v>
      </c>
      <c r="T526" s="122" t="s">
        <v>240</v>
      </c>
    </row>
    <row r="527" spans="7:20" s="145" customFormat="1" hidden="1">
      <c r="G527" s="152"/>
      <c r="K527" s="128"/>
      <c r="M527" s="114" t="s">
        <v>943</v>
      </c>
      <c r="N527" s="118">
        <v>8.5</v>
      </c>
      <c r="O527" s="118">
        <v>25.9</v>
      </c>
      <c r="P527" s="119">
        <f t="shared" si="10"/>
        <v>6.54</v>
      </c>
      <c r="Q527" s="122" t="s">
        <v>944</v>
      </c>
      <c r="R527" s="121" t="s">
        <v>4293</v>
      </c>
      <c r="S527" s="122">
        <v>6.54</v>
      </c>
      <c r="T527" s="122" t="s">
        <v>1357</v>
      </c>
    </row>
    <row r="528" spans="7:20" s="145" customFormat="1" hidden="1">
      <c r="G528" s="152"/>
      <c r="K528" s="128"/>
      <c r="M528" s="114" t="s">
        <v>945</v>
      </c>
      <c r="N528" s="118">
        <v>1.9</v>
      </c>
      <c r="O528" s="118">
        <v>2.6</v>
      </c>
      <c r="P528" s="119">
        <f t="shared" si="10"/>
        <v>6.4</v>
      </c>
      <c r="Q528" s="122" t="s">
        <v>946</v>
      </c>
      <c r="R528" s="121" t="s">
        <v>4561</v>
      </c>
      <c r="S528" s="122">
        <v>6.4</v>
      </c>
      <c r="T528" s="122" t="s">
        <v>1098</v>
      </c>
    </row>
    <row r="529" spans="7:20" s="145" customFormat="1" hidden="1">
      <c r="G529" s="152"/>
      <c r="K529" s="128"/>
      <c r="M529" s="114" t="s">
        <v>947</v>
      </c>
      <c r="N529" s="118">
        <v>1.8</v>
      </c>
      <c r="O529" s="118">
        <v>2.2000000000000002</v>
      </c>
      <c r="P529" s="119">
        <f t="shared" si="10"/>
        <v>6.4</v>
      </c>
      <c r="Q529" s="122" t="s">
        <v>948</v>
      </c>
      <c r="R529" s="121" t="s">
        <v>4256</v>
      </c>
      <c r="S529" s="122">
        <v>6.4</v>
      </c>
      <c r="T529" s="122" t="s">
        <v>1098</v>
      </c>
    </row>
    <row r="530" spans="7:20" s="145" customFormat="1" hidden="1">
      <c r="G530" s="152"/>
      <c r="K530" s="128"/>
      <c r="M530" s="114" t="s">
        <v>949</v>
      </c>
      <c r="N530" s="118">
        <v>5.2</v>
      </c>
      <c r="O530" s="118">
        <v>15.4</v>
      </c>
      <c r="P530" s="119">
        <f t="shared" si="10"/>
        <v>6.9</v>
      </c>
      <c r="Q530" s="122" t="s">
        <v>950</v>
      </c>
      <c r="R530" s="121" t="s">
        <v>4265</v>
      </c>
      <c r="S530" s="122">
        <v>6.9</v>
      </c>
      <c r="T530" s="122" t="s">
        <v>254</v>
      </c>
    </row>
    <row r="531" spans="7:20" s="145" customFormat="1" hidden="1">
      <c r="G531" s="152"/>
      <c r="K531" s="128"/>
      <c r="M531" s="114" t="s">
        <v>691</v>
      </c>
      <c r="N531" s="118">
        <v>4.9000000000000004</v>
      </c>
      <c r="O531" s="118">
        <v>15.5</v>
      </c>
      <c r="P531" s="119">
        <f t="shared" si="10"/>
        <v>7.2</v>
      </c>
      <c r="Q531" s="122" t="s">
        <v>692</v>
      </c>
      <c r="R531" s="121" t="s">
        <v>4125</v>
      </c>
      <c r="S531" s="122">
        <v>7.2</v>
      </c>
      <c r="T531" s="122" t="s">
        <v>670</v>
      </c>
    </row>
    <row r="532" spans="7:20" s="145" customFormat="1" hidden="1">
      <c r="G532" s="152"/>
      <c r="K532" s="128"/>
      <c r="M532" s="114" t="s">
        <v>693</v>
      </c>
      <c r="N532" s="118">
        <v>4.2</v>
      </c>
      <c r="O532" s="118">
        <v>70.2</v>
      </c>
      <c r="P532" s="119">
        <f t="shared" si="10"/>
        <v>6.5</v>
      </c>
      <c r="Q532" s="122" t="s">
        <v>694</v>
      </c>
      <c r="R532" s="121" t="s">
        <v>4257</v>
      </c>
      <c r="S532" s="122">
        <v>6.5</v>
      </c>
      <c r="T532" s="122" t="s">
        <v>663</v>
      </c>
    </row>
    <row r="533" spans="7:20" s="145" customFormat="1" hidden="1">
      <c r="G533" s="152"/>
      <c r="K533" s="128"/>
      <c r="M533" s="114" t="s">
        <v>695</v>
      </c>
      <c r="N533" s="118">
        <v>19.8</v>
      </c>
      <c r="O533" s="120" t="s">
        <v>147</v>
      </c>
      <c r="P533" s="119">
        <f t="shared" si="10"/>
        <v>6.5</v>
      </c>
      <c r="Q533" s="122" t="s">
        <v>719</v>
      </c>
      <c r="R533" s="120" t="s">
        <v>147</v>
      </c>
      <c r="S533" s="122">
        <v>6.5</v>
      </c>
      <c r="T533" s="122" t="s">
        <v>663</v>
      </c>
    </row>
    <row r="534" spans="7:20" s="145" customFormat="1" hidden="1">
      <c r="G534" s="152"/>
      <c r="K534" s="128"/>
      <c r="M534" s="114" t="s">
        <v>696</v>
      </c>
      <c r="N534" s="118">
        <v>12.7</v>
      </c>
      <c r="O534" s="118">
        <v>5.2</v>
      </c>
      <c r="P534" s="119">
        <f t="shared" si="10"/>
        <v>5.95</v>
      </c>
      <c r="Q534" s="122" t="s">
        <v>569</v>
      </c>
      <c r="R534" s="121" t="s">
        <v>3785</v>
      </c>
      <c r="S534" s="122">
        <v>5.95</v>
      </c>
      <c r="T534" s="122" t="s">
        <v>4022</v>
      </c>
    </row>
    <row r="535" spans="7:20" s="145" customFormat="1" hidden="1">
      <c r="G535" s="152"/>
      <c r="K535" s="128"/>
      <c r="M535" s="114" t="s">
        <v>570</v>
      </c>
      <c r="N535" s="118">
        <v>10.8</v>
      </c>
      <c r="O535" s="120" t="s">
        <v>147</v>
      </c>
      <c r="P535" s="119">
        <f t="shared" si="10"/>
        <v>6.37</v>
      </c>
      <c r="Q535" s="120" t="s">
        <v>147</v>
      </c>
      <c r="R535" s="120" t="s">
        <v>147</v>
      </c>
      <c r="S535" s="122">
        <v>6.37</v>
      </c>
      <c r="T535" s="122" t="s">
        <v>4023</v>
      </c>
    </row>
    <row r="536" spans="7:20" s="145" customFormat="1" hidden="1">
      <c r="G536" s="152"/>
      <c r="K536" s="128"/>
      <c r="M536" s="114" t="s">
        <v>571</v>
      </c>
      <c r="N536" s="118">
        <v>17.5</v>
      </c>
      <c r="O536" s="118">
        <v>0</v>
      </c>
      <c r="P536" s="119">
        <f t="shared" si="10"/>
        <v>5.84</v>
      </c>
      <c r="Q536" s="122" t="s">
        <v>141</v>
      </c>
      <c r="R536" s="121" t="s">
        <v>4035</v>
      </c>
      <c r="S536" s="122">
        <v>5.84</v>
      </c>
      <c r="T536" s="122" t="s">
        <v>1052</v>
      </c>
    </row>
    <row r="537" spans="7:20" s="145" customFormat="1" hidden="1">
      <c r="G537" s="152"/>
      <c r="K537" s="128"/>
      <c r="M537" s="114" t="s">
        <v>572</v>
      </c>
      <c r="N537" s="118">
        <v>0.5</v>
      </c>
      <c r="O537" s="118">
        <v>5.7</v>
      </c>
      <c r="P537" s="119">
        <f t="shared" si="10"/>
        <v>6.63</v>
      </c>
      <c r="Q537" s="120" t="s">
        <v>30</v>
      </c>
      <c r="R537" s="121" t="s">
        <v>4540</v>
      </c>
      <c r="S537" s="122">
        <v>6.63</v>
      </c>
      <c r="T537" s="122" t="s">
        <v>3148</v>
      </c>
    </row>
    <row r="538" spans="7:20" s="145" customFormat="1" hidden="1">
      <c r="G538" s="152"/>
      <c r="K538" s="128"/>
      <c r="M538" s="114" t="s">
        <v>698</v>
      </c>
      <c r="N538" s="118">
        <v>0.5</v>
      </c>
      <c r="O538" s="118">
        <v>6</v>
      </c>
      <c r="P538" s="119">
        <f t="shared" si="10"/>
        <v>7.72</v>
      </c>
      <c r="Q538" s="122" t="s">
        <v>710</v>
      </c>
      <c r="R538" s="121" t="s">
        <v>4563</v>
      </c>
      <c r="S538" s="122">
        <v>7.72</v>
      </c>
      <c r="T538" s="122" t="s">
        <v>1340</v>
      </c>
    </row>
    <row r="539" spans="7:20" s="145" customFormat="1" hidden="1">
      <c r="G539" s="152"/>
      <c r="K539" s="128"/>
      <c r="M539" s="114" t="s">
        <v>699</v>
      </c>
      <c r="N539" s="118">
        <v>0.6</v>
      </c>
      <c r="O539" s="118">
        <v>7.5</v>
      </c>
      <c r="P539" s="119">
        <f t="shared" si="10"/>
        <v>7.81</v>
      </c>
      <c r="Q539" s="122" t="s">
        <v>176</v>
      </c>
      <c r="R539" s="121" t="s">
        <v>4036</v>
      </c>
      <c r="S539" s="122">
        <v>7.81</v>
      </c>
      <c r="T539" s="122" t="s">
        <v>1067</v>
      </c>
    </row>
    <row r="540" spans="7:20" s="145" customFormat="1" hidden="1">
      <c r="G540" s="152"/>
      <c r="K540" s="128"/>
      <c r="M540" s="114" t="s">
        <v>829</v>
      </c>
      <c r="N540" s="118">
        <v>0.5</v>
      </c>
      <c r="O540" s="118">
        <v>7.7</v>
      </c>
      <c r="P540" s="119">
        <f t="shared" si="10"/>
        <v>7.4</v>
      </c>
      <c r="Q540" s="122" t="s">
        <v>166</v>
      </c>
      <c r="R540" s="121" t="s">
        <v>4295</v>
      </c>
      <c r="S540" s="122">
        <v>7.4</v>
      </c>
      <c r="T540" s="122" t="s">
        <v>1610</v>
      </c>
    </row>
    <row r="541" spans="7:20" s="145" customFormat="1" hidden="1">
      <c r="G541" s="152"/>
      <c r="K541" s="128"/>
      <c r="M541" s="114" t="s">
        <v>830</v>
      </c>
      <c r="N541" s="118">
        <v>0.6</v>
      </c>
      <c r="O541" s="118">
        <v>4.4000000000000004</v>
      </c>
      <c r="P541" s="119">
        <f t="shared" si="10"/>
        <v>7.43</v>
      </c>
      <c r="Q541" s="122" t="s">
        <v>166</v>
      </c>
      <c r="R541" s="121" t="s">
        <v>3907</v>
      </c>
      <c r="S541" s="122">
        <v>7.43</v>
      </c>
      <c r="T541" s="122" t="s">
        <v>1054</v>
      </c>
    </row>
    <row r="542" spans="7:20" s="145" customFormat="1" hidden="1">
      <c r="G542" s="152"/>
      <c r="K542" s="128"/>
      <c r="M542" s="114" t="s">
        <v>957</v>
      </c>
      <c r="N542" s="118">
        <v>0.5</v>
      </c>
      <c r="O542" s="118">
        <v>4.2</v>
      </c>
      <c r="P542" s="119">
        <f t="shared" si="10"/>
        <v>6.43</v>
      </c>
      <c r="Q542" s="120" t="s">
        <v>166</v>
      </c>
      <c r="R542" s="121" t="s">
        <v>4037</v>
      </c>
      <c r="S542" s="122">
        <v>6.43</v>
      </c>
      <c r="T542" s="122" t="s">
        <v>3804</v>
      </c>
    </row>
    <row r="543" spans="7:20" s="145" customFormat="1" hidden="1">
      <c r="G543" s="152"/>
      <c r="K543" s="128"/>
      <c r="M543" s="114" t="s">
        <v>958</v>
      </c>
      <c r="N543" s="118">
        <v>0.7</v>
      </c>
      <c r="O543" s="118">
        <v>6</v>
      </c>
      <c r="P543" s="119">
        <f t="shared" si="10"/>
        <v>8</v>
      </c>
      <c r="Q543" s="122" t="s">
        <v>166</v>
      </c>
      <c r="R543" s="121" t="s">
        <v>3951</v>
      </c>
      <c r="S543" s="122">
        <v>8</v>
      </c>
      <c r="T543" s="122" t="s">
        <v>377</v>
      </c>
    </row>
    <row r="544" spans="7:20" s="145" customFormat="1" hidden="1">
      <c r="G544" s="152"/>
      <c r="K544" s="128"/>
      <c r="M544" s="114" t="s">
        <v>959</v>
      </c>
      <c r="N544" s="118">
        <v>0.9</v>
      </c>
      <c r="O544" s="118">
        <v>6.8</v>
      </c>
      <c r="P544" s="119">
        <f t="shared" si="10"/>
        <v>5.38</v>
      </c>
      <c r="Q544" s="120" t="s">
        <v>147</v>
      </c>
      <c r="R544" s="121" t="s">
        <v>3952</v>
      </c>
      <c r="S544" s="122">
        <v>5.38</v>
      </c>
      <c r="T544" s="122" t="s">
        <v>1927</v>
      </c>
    </row>
    <row r="545" spans="7:20" s="145" customFormat="1" hidden="1">
      <c r="G545" s="152"/>
      <c r="K545" s="128"/>
      <c r="M545" s="114" t="s">
        <v>960</v>
      </c>
      <c r="N545" s="118">
        <v>17.7</v>
      </c>
      <c r="O545" s="118">
        <v>18.100000000000001</v>
      </c>
      <c r="P545" s="119">
        <f t="shared" si="10"/>
        <v>7.62</v>
      </c>
      <c r="Q545" s="122" t="s">
        <v>961</v>
      </c>
      <c r="R545" s="121" t="s">
        <v>4038</v>
      </c>
      <c r="S545" s="122">
        <v>7.62</v>
      </c>
      <c r="T545" s="122" t="s">
        <v>1552</v>
      </c>
    </row>
    <row r="546" spans="7:20" s="145" customFormat="1" hidden="1">
      <c r="G546" s="152"/>
      <c r="K546" s="128"/>
      <c r="M546" s="114" t="s">
        <v>962</v>
      </c>
      <c r="N546" s="118">
        <v>20.5</v>
      </c>
      <c r="O546" s="118">
        <v>18.8</v>
      </c>
      <c r="P546" s="119">
        <f t="shared" si="10"/>
        <v>6.4</v>
      </c>
      <c r="Q546" s="122" t="s">
        <v>963</v>
      </c>
      <c r="R546" s="121" t="s">
        <v>4456</v>
      </c>
      <c r="S546" s="122">
        <v>6.4</v>
      </c>
      <c r="T546" s="122" t="s">
        <v>663</v>
      </c>
    </row>
    <row r="547" spans="7:20" s="145" customFormat="1" hidden="1">
      <c r="G547" s="152"/>
      <c r="K547" s="128"/>
      <c r="M547" s="114" t="s">
        <v>964</v>
      </c>
      <c r="N547" s="118">
        <v>0.7</v>
      </c>
      <c r="O547" s="118">
        <v>40.1</v>
      </c>
      <c r="P547" s="119">
        <f t="shared" si="10"/>
        <v>6.4</v>
      </c>
      <c r="Q547" s="122" t="s">
        <v>166</v>
      </c>
      <c r="R547" s="121" t="s">
        <v>4125</v>
      </c>
      <c r="S547" s="122">
        <v>6.4</v>
      </c>
      <c r="T547" s="122" t="s">
        <v>663</v>
      </c>
    </row>
    <row r="548" spans="7:20" s="145" customFormat="1" hidden="1">
      <c r="G548" s="152"/>
      <c r="K548" s="128"/>
      <c r="M548" s="114" t="s">
        <v>711</v>
      </c>
      <c r="N548" s="118">
        <v>0.5</v>
      </c>
      <c r="O548" s="118">
        <v>33.5</v>
      </c>
      <c r="P548" s="119">
        <f t="shared" si="10"/>
        <v>6.5</v>
      </c>
      <c r="Q548" s="122" t="s">
        <v>166</v>
      </c>
      <c r="R548" s="121" t="s">
        <v>3932</v>
      </c>
      <c r="S548" s="122">
        <v>6.5</v>
      </c>
      <c r="T548" s="122" t="s">
        <v>217</v>
      </c>
    </row>
    <row r="549" spans="7:20" s="145" customFormat="1" hidden="1">
      <c r="G549" s="152"/>
      <c r="K549" s="128"/>
      <c r="M549" s="114" t="s">
        <v>712</v>
      </c>
      <c r="N549" s="118">
        <v>0.6</v>
      </c>
      <c r="O549" s="118">
        <v>36.299999999999997</v>
      </c>
      <c r="P549" s="119">
        <f t="shared" si="10"/>
        <v>6.3</v>
      </c>
      <c r="Q549" s="122" t="s">
        <v>166</v>
      </c>
      <c r="R549" s="121" t="s">
        <v>4265</v>
      </c>
      <c r="S549" s="122">
        <v>6.3</v>
      </c>
      <c r="T549" s="122" t="s">
        <v>1098</v>
      </c>
    </row>
    <row r="550" spans="7:20" s="145" customFormat="1" hidden="1">
      <c r="G550" s="152"/>
      <c r="K550" s="128"/>
      <c r="M550" s="114" t="s">
        <v>713</v>
      </c>
      <c r="N550" s="118">
        <v>0.6</v>
      </c>
      <c r="O550" s="118">
        <v>36.799999999999997</v>
      </c>
      <c r="P550" s="119">
        <f t="shared" si="10"/>
        <v>6.26</v>
      </c>
      <c r="Q550" s="122" t="s">
        <v>166</v>
      </c>
      <c r="R550" s="121" t="s">
        <v>4457</v>
      </c>
      <c r="S550" s="122">
        <v>6.26</v>
      </c>
      <c r="T550" s="122" t="s">
        <v>4023</v>
      </c>
    </row>
    <row r="551" spans="7:20" s="145" customFormat="1" hidden="1">
      <c r="G551" s="152"/>
      <c r="K551" s="128"/>
      <c r="M551" s="114" t="s">
        <v>714</v>
      </c>
      <c r="N551" s="118">
        <v>0.6</v>
      </c>
      <c r="O551" s="118">
        <v>36.799999999999997</v>
      </c>
      <c r="P551" s="119">
        <f t="shared" si="10"/>
        <v>6.58</v>
      </c>
      <c r="Q551" s="122" t="s">
        <v>166</v>
      </c>
      <c r="R551" s="121" t="s">
        <v>4457</v>
      </c>
      <c r="S551" s="122">
        <v>6.58</v>
      </c>
      <c r="T551" s="122" t="s">
        <v>1125</v>
      </c>
    </row>
    <row r="552" spans="7:20" s="145" customFormat="1" hidden="1">
      <c r="G552" s="152"/>
      <c r="K552" s="128"/>
      <c r="M552" s="114" t="s">
        <v>840</v>
      </c>
      <c r="N552" s="118">
        <v>2.7</v>
      </c>
      <c r="O552" s="118">
        <v>6.6</v>
      </c>
      <c r="P552" s="119">
        <f t="shared" si="10"/>
        <v>7.21</v>
      </c>
      <c r="Q552" s="122" t="s">
        <v>841</v>
      </c>
      <c r="R552" s="121" t="s">
        <v>3953</v>
      </c>
      <c r="S552" s="122">
        <v>7.21</v>
      </c>
      <c r="T552" s="122" t="s">
        <v>1336</v>
      </c>
    </row>
    <row r="553" spans="7:20" s="145" customFormat="1" hidden="1">
      <c r="G553" s="152"/>
      <c r="K553" s="128"/>
      <c r="M553" s="114" t="s">
        <v>974</v>
      </c>
      <c r="N553" s="118">
        <v>3</v>
      </c>
      <c r="O553" s="118">
        <v>8.4</v>
      </c>
      <c r="P553" s="119">
        <f t="shared" si="10"/>
        <v>6.3</v>
      </c>
      <c r="Q553" s="122" t="s">
        <v>476</v>
      </c>
      <c r="R553" s="121" t="s">
        <v>3889</v>
      </c>
      <c r="S553" s="122">
        <v>6.3</v>
      </c>
      <c r="T553" s="122" t="s">
        <v>663</v>
      </c>
    </row>
    <row r="554" spans="7:20" s="145" customFormat="1" hidden="1">
      <c r="G554" s="152"/>
      <c r="K554" s="128"/>
      <c r="M554" s="114" t="s">
        <v>975</v>
      </c>
      <c r="N554" s="118">
        <v>15</v>
      </c>
      <c r="O554" s="118">
        <v>4.8</v>
      </c>
      <c r="P554" s="119">
        <f t="shared" si="10"/>
        <v>6.4</v>
      </c>
      <c r="Q554" s="122" t="s">
        <v>948</v>
      </c>
      <c r="R554" s="121" t="s">
        <v>4274</v>
      </c>
      <c r="S554" s="122">
        <v>6.4</v>
      </c>
      <c r="T554" s="122" t="s">
        <v>217</v>
      </c>
    </row>
    <row r="555" spans="7:20" s="145" customFormat="1" hidden="1">
      <c r="G555" s="152"/>
      <c r="K555" s="128"/>
      <c r="M555" s="114" t="s">
        <v>976</v>
      </c>
      <c r="N555" s="118">
        <v>11</v>
      </c>
      <c r="O555" s="118">
        <v>7.5</v>
      </c>
      <c r="P555" s="119">
        <f t="shared" si="10"/>
        <v>6.3</v>
      </c>
      <c r="Q555" s="122" t="s">
        <v>977</v>
      </c>
      <c r="R555" s="121" t="s">
        <v>4051</v>
      </c>
      <c r="S555" s="122">
        <v>6.3</v>
      </c>
      <c r="T555" s="122" t="s">
        <v>663</v>
      </c>
    </row>
    <row r="556" spans="7:20" s="145" customFormat="1" hidden="1">
      <c r="G556" s="152"/>
      <c r="K556" s="128"/>
      <c r="M556" s="114" t="s">
        <v>978</v>
      </c>
      <c r="N556" s="118">
        <v>17</v>
      </c>
      <c r="O556" s="118">
        <v>4</v>
      </c>
      <c r="P556" s="119">
        <f t="shared" si="10"/>
        <v>8.17</v>
      </c>
      <c r="Q556" s="122" t="s">
        <v>979</v>
      </c>
      <c r="R556" s="121" t="s">
        <v>4273</v>
      </c>
      <c r="S556" s="122">
        <v>8.17</v>
      </c>
      <c r="T556" s="122" t="s">
        <v>873</v>
      </c>
    </row>
    <row r="557" spans="7:20" s="145" customFormat="1" hidden="1">
      <c r="G557" s="152"/>
      <c r="K557" s="128"/>
      <c r="M557" s="114" t="s">
        <v>984</v>
      </c>
      <c r="N557" s="118">
        <v>11.4</v>
      </c>
      <c r="O557" s="118">
        <v>2.2000000000000002</v>
      </c>
      <c r="P557" s="119">
        <f t="shared" si="10"/>
        <v>7.8</v>
      </c>
      <c r="Q557" s="122" t="s">
        <v>566</v>
      </c>
      <c r="R557" s="121" t="s">
        <v>3967</v>
      </c>
      <c r="S557" s="122">
        <v>7.8</v>
      </c>
      <c r="T557" s="122" t="s">
        <v>543</v>
      </c>
    </row>
    <row r="558" spans="7:20" s="145" customFormat="1" hidden="1">
      <c r="G558" s="152"/>
      <c r="K558" s="128"/>
      <c r="M558" s="114" t="s">
        <v>985</v>
      </c>
      <c r="N558" s="118">
        <v>11.9</v>
      </c>
      <c r="O558" s="118">
        <v>5.2</v>
      </c>
      <c r="P558" s="119">
        <f t="shared" si="10"/>
        <v>3.23</v>
      </c>
      <c r="Q558" s="122" t="s">
        <v>986</v>
      </c>
      <c r="R558" s="121" t="s">
        <v>4458</v>
      </c>
      <c r="S558" s="122">
        <v>3.23</v>
      </c>
      <c r="T558" s="122" t="s">
        <v>2257</v>
      </c>
    </row>
    <row r="559" spans="7:20" s="145" customFormat="1" hidden="1">
      <c r="G559" s="152"/>
      <c r="K559" s="128"/>
      <c r="M559" s="114" t="s">
        <v>1110</v>
      </c>
      <c r="N559" s="118">
        <v>1.2</v>
      </c>
      <c r="O559" s="118">
        <v>31.2</v>
      </c>
      <c r="P559" s="119">
        <f t="shared" si="10"/>
        <v>7.54</v>
      </c>
      <c r="Q559" s="122" t="s">
        <v>1111</v>
      </c>
      <c r="R559" s="121" t="s">
        <v>3737</v>
      </c>
      <c r="S559" s="122">
        <v>7.54</v>
      </c>
      <c r="T559" s="122" t="s">
        <v>2898</v>
      </c>
    </row>
    <row r="560" spans="7:20" s="145" customFormat="1" hidden="1">
      <c r="G560" s="152"/>
      <c r="K560" s="128"/>
      <c r="M560" s="114" t="s">
        <v>1112</v>
      </c>
      <c r="N560" s="118">
        <v>2.1</v>
      </c>
      <c r="O560" s="118">
        <v>10.6</v>
      </c>
      <c r="P560" s="119">
        <f t="shared" si="10"/>
        <v>6.48</v>
      </c>
      <c r="Q560" s="122" t="s">
        <v>174</v>
      </c>
      <c r="R560" s="121" t="s">
        <v>4459</v>
      </c>
      <c r="S560" s="122">
        <v>6.48</v>
      </c>
      <c r="T560" s="122" t="s">
        <v>2553</v>
      </c>
    </row>
    <row r="561" spans="7:20" s="145" customFormat="1" hidden="1">
      <c r="G561" s="152"/>
      <c r="K561" s="128"/>
      <c r="M561" s="114" t="s">
        <v>988</v>
      </c>
      <c r="N561" s="118">
        <v>21.4</v>
      </c>
      <c r="O561" s="118">
        <v>0</v>
      </c>
      <c r="P561" s="119">
        <f t="shared" si="10"/>
        <v>6.77</v>
      </c>
      <c r="Q561" s="122" t="s">
        <v>234</v>
      </c>
      <c r="R561" s="121" t="s">
        <v>3783</v>
      </c>
      <c r="S561" s="122">
        <v>6.77</v>
      </c>
      <c r="T561" s="122" t="s">
        <v>3189</v>
      </c>
    </row>
    <row r="562" spans="7:20" s="145" customFormat="1" hidden="1">
      <c r="G562" s="152"/>
      <c r="K562" s="128"/>
      <c r="M562" s="114" t="s">
        <v>989</v>
      </c>
      <c r="N562" s="118">
        <v>18.2</v>
      </c>
      <c r="O562" s="118">
        <v>0</v>
      </c>
      <c r="P562" s="119">
        <f t="shared" si="10"/>
        <v>6.94</v>
      </c>
      <c r="Q562" s="122" t="s">
        <v>468</v>
      </c>
      <c r="R562" s="121" t="s">
        <v>4460</v>
      </c>
      <c r="S562" s="122">
        <v>6.94</v>
      </c>
      <c r="T562" s="122" t="s">
        <v>2472</v>
      </c>
    </row>
    <row r="563" spans="7:20" s="145" customFormat="1" hidden="1">
      <c r="G563" s="152"/>
      <c r="K563" s="128"/>
      <c r="M563" s="114" t="s">
        <v>1116</v>
      </c>
      <c r="N563" s="118">
        <v>17.600000000000001</v>
      </c>
      <c r="O563" s="118">
        <v>0</v>
      </c>
      <c r="P563" s="119">
        <f t="shared" si="10"/>
        <v>7.9</v>
      </c>
      <c r="Q563" s="122" t="s">
        <v>468</v>
      </c>
      <c r="R563" s="121" t="s">
        <v>4218</v>
      </c>
      <c r="S563" s="122">
        <v>7.9</v>
      </c>
      <c r="T563" s="122" t="s">
        <v>141</v>
      </c>
    </row>
    <row r="564" spans="7:20" s="145" customFormat="1" hidden="1">
      <c r="G564" s="152"/>
      <c r="K564" s="128"/>
      <c r="M564" s="114" t="s">
        <v>1117</v>
      </c>
      <c r="N564" s="118">
        <v>5.3</v>
      </c>
      <c r="O564" s="118">
        <v>6.2</v>
      </c>
      <c r="P564" s="119">
        <f t="shared" si="10"/>
        <v>6.3</v>
      </c>
      <c r="Q564" s="122" t="s">
        <v>1118</v>
      </c>
      <c r="R564" s="121" t="s">
        <v>3967</v>
      </c>
      <c r="S564" s="122">
        <v>6.3</v>
      </c>
      <c r="T564" s="122" t="s">
        <v>217</v>
      </c>
    </row>
    <row r="565" spans="7:20" s="145" customFormat="1" hidden="1">
      <c r="G565" s="152"/>
      <c r="K565" s="128"/>
      <c r="M565" s="114" t="s">
        <v>994</v>
      </c>
      <c r="N565" s="118">
        <v>5.3</v>
      </c>
      <c r="O565" s="118">
        <v>6.2</v>
      </c>
      <c r="P565" s="119">
        <f t="shared" si="10"/>
        <v>6.6</v>
      </c>
      <c r="Q565" s="122" t="s">
        <v>995</v>
      </c>
      <c r="R565" s="121" t="s">
        <v>4461</v>
      </c>
      <c r="S565" s="122">
        <v>6.6</v>
      </c>
      <c r="T565" s="122" t="s">
        <v>254</v>
      </c>
    </row>
    <row r="566" spans="7:20" s="145" customFormat="1" hidden="1">
      <c r="G566" s="152"/>
      <c r="K566" s="128"/>
      <c r="M566" s="114" t="s">
        <v>996</v>
      </c>
      <c r="N566" s="118">
        <v>5.3</v>
      </c>
      <c r="O566" s="118">
        <v>6.1</v>
      </c>
      <c r="P566" s="119">
        <f t="shared" si="10"/>
        <v>6.7</v>
      </c>
      <c r="Q566" s="122" t="s">
        <v>997</v>
      </c>
      <c r="R566" s="121" t="s">
        <v>4462</v>
      </c>
      <c r="S566" s="122">
        <v>6.7</v>
      </c>
      <c r="T566" s="122" t="s">
        <v>548</v>
      </c>
    </row>
    <row r="567" spans="7:20" s="145" customFormat="1" hidden="1">
      <c r="G567" s="152"/>
      <c r="K567" s="128"/>
      <c r="M567" s="114" t="s">
        <v>1120</v>
      </c>
      <c r="N567" s="118">
        <v>4.2</v>
      </c>
      <c r="O567" s="118">
        <v>5</v>
      </c>
      <c r="P567" s="119">
        <f t="shared" si="10"/>
        <v>7.67</v>
      </c>
      <c r="Q567" s="120" t="s">
        <v>147</v>
      </c>
      <c r="R567" s="121" t="s">
        <v>4197</v>
      </c>
      <c r="S567" s="122">
        <v>7.67</v>
      </c>
      <c r="T567" s="122" t="s">
        <v>1830</v>
      </c>
    </row>
    <row r="568" spans="7:20" s="145" customFormat="1" hidden="1">
      <c r="G568" s="152"/>
      <c r="K568" s="128"/>
      <c r="M568" s="114" t="s">
        <v>1121</v>
      </c>
      <c r="N568" s="118">
        <v>2.7</v>
      </c>
      <c r="O568" s="118">
        <v>6</v>
      </c>
      <c r="P568" s="119">
        <f t="shared" si="10"/>
        <v>4.8899999999999997</v>
      </c>
      <c r="Q568" s="122" t="s">
        <v>452</v>
      </c>
      <c r="R568" s="121" t="s">
        <v>4226</v>
      </c>
      <c r="S568" s="122">
        <v>4.8899999999999997</v>
      </c>
      <c r="T568" s="122" t="s">
        <v>3805</v>
      </c>
    </row>
    <row r="569" spans="7:20" s="145" customFormat="1" hidden="1">
      <c r="G569" s="152"/>
      <c r="K569" s="128"/>
      <c r="M569" s="114" t="s">
        <v>1122</v>
      </c>
      <c r="N569" s="118">
        <v>2.8</v>
      </c>
      <c r="O569" s="118">
        <v>6</v>
      </c>
      <c r="P569" s="119">
        <f t="shared" si="10"/>
        <v>5.14</v>
      </c>
      <c r="Q569" s="122" t="s">
        <v>1123</v>
      </c>
      <c r="R569" s="121" t="s">
        <v>4545</v>
      </c>
      <c r="S569" s="122">
        <v>5.14</v>
      </c>
      <c r="T569" s="122" t="s">
        <v>1927</v>
      </c>
    </row>
    <row r="570" spans="7:20" s="145" customFormat="1" hidden="1">
      <c r="G570" s="152"/>
      <c r="K570" s="128"/>
      <c r="M570" s="114" t="s">
        <v>1124</v>
      </c>
      <c r="N570" s="118">
        <v>2.7</v>
      </c>
      <c r="O570" s="118">
        <v>6.2</v>
      </c>
      <c r="P570" s="119">
        <f t="shared" si="10"/>
        <v>6.37</v>
      </c>
      <c r="Q570" s="122" t="s">
        <v>1125</v>
      </c>
      <c r="R570" s="121" t="s">
        <v>4565</v>
      </c>
      <c r="S570" s="122">
        <v>6.37</v>
      </c>
      <c r="T570" s="122" t="s">
        <v>1125</v>
      </c>
    </row>
    <row r="571" spans="7:20" s="145" customFormat="1" hidden="1">
      <c r="G571" s="152"/>
      <c r="K571" s="128"/>
      <c r="M571" s="114" t="s">
        <v>1126</v>
      </c>
      <c r="N571" s="118">
        <v>1.8</v>
      </c>
      <c r="O571" s="118">
        <v>4.5999999999999996</v>
      </c>
      <c r="P571" s="119">
        <f t="shared" si="10"/>
        <v>3.7</v>
      </c>
      <c r="Q571" s="122" t="s">
        <v>499</v>
      </c>
      <c r="R571" s="121" t="s">
        <v>4463</v>
      </c>
      <c r="S571" s="122">
        <v>3.7</v>
      </c>
      <c r="T571" s="122" t="s">
        <v>44</v>
      </c>
    </row>
    <row r="572" spans="7:20" s="145" customFormat="1" hidden="1">
      <c r="G572" s="152"/>
      <c r="K572" s="128"/>
      <c r="M572" s="114" t="s">
        <v>1127</v>
      </c>
      <c r="N572" s="118">
        <v>1.9</v>
      </c>
      <c r="O572" s="118">
        <v>3.5</v>
      </c>
      <c r="P572" s="119">
        <f t="shared" si="10"/>
        <v>7.7</v>
      </c>
      <c r="Q572" s="122" t="s">
        <v>343</v>
      </c>
      <c r="R572" s="121" t="s">
        <v>4563</v>
      </c>
      <c r="S572" s="122">
        <v>7.7</v>
      </c>
      <c r="T572" s="122" t="s">
        <v>377</v>
      </c>
    </row>
    <row r="573" spans="7:20" s="145" customFormat="1" hidden="1">
      <c r="G573" s="152"/>
      <c r="K573" s="128"/>
      <c r="M573" s="114" t="s">
        <v>1128</v>
      </c>
      <c r="N573" s="118">
        <v>2.5</v>
      </c>
      <c r="O573" s="118">
        <v>4.4000000000000004</v>
      </c>
      <c r="P573" s="119">
        <f t="shared" si="10"/>
        <v>6.37</v>
      </c>
      <c r="Q573" s="122" t="s">
        <v>287</v>
      </c>
      <c r="R573" s="121" t="s">
        <v>3951</v>
      </c>
      <c r="S573" s="122">
        <v>6.37</v>
      </c>
      <c r="T573" s="122" t="s">
        <v>3451</v>
      </c>
    </row>
    <row r="574" spans="7:20" s="145" customFormat="1" hidden="1">
      <c r="G574" s="152"/>
      <c r="K574" s="128"/>
      <c r="M574" s="114" t="s">
        <v>1007</v>
      </c>
      <c r="N574" s="118">
        <v>10.9</v>
      </c>
      <c r="O574" s="118">
        <v>0</v>
      </c>
      <c r="P574" s="119">
        <f t="shared" si="10"/>
        <v>6.36</v>
      </c>
      <c r="Q574" s="122" t="s">
        <v>728</v>
      </c>
      <c r="R574" s="121" t="s">
        <v>4560</v>
      </c>
      <c r="S574" s="122">
        <v>6.36</v>
      </c>
      <c r="T574" s="122" t="s">
        <v>1404</v>
      </c>
    </row>
    <row r="575" spans="7:20" s="145" customFormat="1" hidden="1">
      <c r="G575" s="152"/>
      <c r="K575" s="128"/>
      <c r="M575" s="114" t="s">
        <v>1008</v>
      </c>
      <c r="N575" s="118">
        <v>0.9</v>
      </c>
      <c r="O575" s="118">
        <v>1.9</v>
      </c>
      <c r="P575" s="119">
        <f t="shared" si="10"/>
        <v>7.8</v>
      </c>
      <c r="Q575" s="120" t="s">
        <v>147</v>
      </c>
      <c r="R575" s="121" t="s">
        <v>3780</v>
      </c>
      <c r="S575" s="122">
        <v>7.8</v>
      </c>
      <c r="T575" s="122" t="s">
        <v>141</v>
      </c>
    </row>
    <row r="576" spans="7:20" s="145" customFormat="1" hidden="1">
      <c r="G576" s="152"/>
      <c r="K576" s="128"/>
      <c r="M576" s="114" t="s">
        <v>1009</v>
      </c>
      <c r="N576" s="118">
        <v>1.2</v>
      </c>
      <c r="O576" s="118">
        <v>2.2999999999999998</v>
      </c>
      <c r="P576" s="119">
        <f t="shared" si="10"/>
        <v>6.36</v>
      </c>
      <c r="Q576" s="120" t="s">
        <v>147</v>
      </c>
      <c r="R576" s="121" t="s">
        <v>4544</v>
      </c>
      <c r="S576" s="122">
        <v>6.36</v>
      </c>
      <c r="T576" s="122" t="s">
        <v>1250</v>
      </c>
    </row>
    <row r="577" spans="7:20" s="145" customFormat="1" hidden="1">
      <c r="G577" s="152"/>
      <c r="K577" s="128"/>
      <c r="M577" s="114" t="s">
        <v>1010</v>
      </c>
      <c r="N577" s="118">
        <v>18.100000000000001</v>
      </c>
      <c r="O577" s="120" t="s">
        <v>147</v>
      </c>
      <c r="P577" s="119">
        <f t="shared" si="10"/>
        <v>7.51</v>
      </c>
      <c r="Q577" s="122" t="s">
        <v>254</v>
      </c>
      <c r="R577" s="120" t="s">
        <v>147</v>
      </c>
      <c r="S577" s="122">
        <v>7.51</v>
      </c>
      <c r="T577" s="122" t="s">
        <v>1756</v>
      </c>
    </row>
    <row r="578" spans="7:20" s="145" customFormat="1" hidden="1">
      <c r="G578" s="152"/>
      <c r="K578" s="128"/>
      <c r="M578" s="114" t="s">
        <v>755</v>
      </c>
      <c r="N578" s="118">
        <v>0.5</v>
      </c>
      <c r="O578" s="118">
        <v>0.8</v>
      </c>
      <c r="P578" s="119">
        <f t="shared" si="10"/>
        <v>5.6</v>
      </c>
      <c r="Q578" s="122" t="s">
        <v>166</v>
      </c>
      <c r="R578" s="121" t="s">
        <v>3776</v>
      </c>
      <c r="S578" s="122">
        <v>5.6</v>
      </c>
      <c r="T578" s="122" t="s">
        <v>1252</v>
      </c>
    </row>
    <row r="579" spans="7:20" s="145" customFormat="1" hidden="1">
      <c r="G579" s="152"/>
      <c r="K579" s="128"/>
      <c r="M579" s="114" t="s">
        <v>756</v>
      </c>
      <c r="N579" s="118">
        <v>0.5</v>
      </c>
      <c r="O579" s="118">
        <v>0.9</v>
      </c>
      <c r="P579" s="119">
        <f t="shared" si="10"/>
        <v>5.75</v>
      </c>
      <c r="Q579" s="120" t="s">
        <v>30</v>
      </c>
      <c r="R579" s="121" t="s">
        <v>4464</v>
      </c>
      <c r="S579" s="122">
        <v>5.75</v>
      </c>
      <c r="T579" s="122" t="s">
        <v>3806</v>
      </c>
    </row>
    <row r="580" spans="7:20" s="145" customFormat="1" hidden="1">
      <c r="G580" s="152"/>
      <c r="K580" s="128"/>
      <c r="M580" s="114" t="s">
        <v>757</v>
      </c>
      <c r="N580" s="118">
        <v>5.6</v>
      </c>
      <c r="O580" s="118">
        <v>62.9</v>
      </c>
      <c r="P580" s="119">
        <f t="shared" si="10"/>
        <v>6.31</v>
      </c>
      <c r="Q580" s="122" t="s">
        <v>758</v>
      </c>
      <c r="R580" s="121" t="s">
        <v>4055</v>
      </c>
      <c r="S580" s="122">
        <v>6.31</v>
      </c>
      <c r="T580" s="122" t="s">
        <v>1250</v>
      </c>
    </row>
    <row r="581" spans="7:20" s="145" customFormat="1" hidden="1">
      <c r="G581" s="152"/>
      <c r="K581" s="128"/>
      <c r="M581" s="114" t="s">
        <v>762</v>
      </c>
      <c r="N581" s="118">
        <v>6</v>
      </c>
      <c r="O581" s="118">
        <v>66</v>
      </c>
      <c r="P581" s="119">
        <f t="shared" si="10"/>
        <v>7.44</v>
      </c>
      <c r="Q581" s="122" t="s">
        <v>763</v>
      </c>
      <c r="R581" s="121" t="s">
        <v>4465</v>
      </c>
      <c r="S581" s="122">
        <v>7.44</v>
      </c>
      <c r="T581" s="122" t="s">
        <v>54</v>
      </c>
    </row>
    <row r="582" spans="7:20" s="145" customFormat="1" hidden="1">
      <c r="G582" s="152"/>
      <c r="K582" s="128"/>
      <c r="M582" s="114" t="s">
        <v>764</v>
      </c>
      <c r="N582" s="118">
        <v>8.1</v>
      </c>
      <c r="O582" s="118">
        <v>48.3</v>
      </c>
      <c r="P582" s="119">
        <f t="shared" si="10"/>
        <v>3.6</v>
      </c>
      <c r="Q582" s="120" t="s">
        <v>147</v>
      </c>
      <c r="R582" s="121" t="s">
        <v>4466</v>
      </c>
      <c r="S582" s="122">
        <v>3.6</v>
      </c>
      <c r="T582" s="122" t="s">
        <v>44</v>
      </c>
    </row>
    <row r="583" spans="7:20" s="145" customFormat="1" hidden="1">
      <c r="G583" s="152"/>
      <c r="K583" s="128"/>
      <c r="M583" s="114" t="s">
        <v>765</v>
      </c>
      <c r="N583" s="118">
        <v>7.3</v>
      </c>
      <c r="O583" s="118">
        <v>43.7</v>
      </c>
      <c r="P583" s="119">
        <f t="shared" si="10"/>
        <v>2.1</v>
      </c>
      <c r="Q583" s="122" t="s">
        <v>166</v>
      </c>
      <c r="R583" s="121" t="s">
        <v>4279</v>
      </c>
      <c r="S583" s="122">
        <v>2.1</v>
      </c>
      <c r="T583" s="122" t="s">
        <v>397</v>
      </c>
    </row>
    <row r="584" spans="7:20" s="145" customFormat="1" hidden="1">
      <c r="G584" s="152"/>
      <c r="K584" s="128"/>
      <c r="M584" s="114" t="s">
        <v>892</v>
      </c>
      <c r="N584" s="118">
        <v>1.9</v>
      </c>
      <c r="O584" s="118">
        <v>3.2</v>
      </c>
      <c r="P584" s="119">
        <f t="shared" si="10"/>
        <v>7.52</v>
      </c>
      <c r="Q584" s="120" t="s">
        <v>30</v>
      </c>
      <c r="R584" s="121" t="s">
        <v>4037</v>
      </c>
      <c r="S584" s="122">
        <v>7.52</v>
      </c>
      <c r="T584" s="122" t="s">
        <v>722</v>
      </c>
    </row>
    <row r="585" spans="7:20" s="145" customFormat="1" hidden="1">
      <c r="G585" s="152"/>
      <c r="K585" s="128"/>
      <c r="M585" s="114" t="s">
        <v>893</v>
      </c>
      <c r="N585" s="118">
        <v>1.8</v>
      </c>
      <c r="O585" s="118">
        <v>2.9</v>
      </c>
      <c r="P585" s="119">
        <f t="shared" si="10"/>
        <v>6.5</v>
      </c>
      <c r="Q585" s="120" t="s">
        <v>30</v>
      </c>
      <c r="R585" s="121" t="s">
        <v>4296</v>
      </c>
      <c r="S585" s="122">
        <v>6.5</v>
      </c>
      <c r="T585" s="122" t="s">
        <v>548</v>
      </c>
    </row>
    <row r="586" spans="7:20" s="145" customFormat="1" hidden="1">
      <c r="G586" s="152"/>
      <c r="K586" s="128"/>
      <c r="M586" s="114" t="s">
        <v>1021</v>
      </c>
      <c r="N586" s="118">
        <v>8.1999999999999993</v>
      </c>
      <c r="O586" s="118">
        <v>30.4</v>
      </c>
      <c r="P586" s="119">
        <f t="shared" ref="P586:P649" si="11">SUM(S586:T586)</f>
        <v>7.2</v>
      </c>
      <c r="Q586" s="122" t="s">
        <v>1022</v>
      </c>
      <c r="R586" s="121" t="s">
        <v>3906</v>
      </c>
      <c r="S586" s="122">
        <v>7.2</v>
      </c>
      <c r="T586" s="122" t="s">
        <v>661</v>
      </c>
    </row>
    <row r="587" spans="7:20" s="145" customFormat="1" hidden="1">
      <c r="G587" s="152"/>
      <c r="K587" s="128"/>
      <c r="M587" s="114" t="s">
        <v>1023</v>
      </c>
      <c r="N587" s="118">
        <v>10.6</v>
      </c>
      <c r="O587" s="118">
        <v>11.7</v>
      </c>
      <c r="P587" s="119">
        <f t="shared" si="11"/>
        <v>7.6</v>
      </c>
      <c r="Q587" s="122" t="s">
        <v>1024</v>
      </c>
      <c r="R587" s="121" t="s">
        <v>4467</v>
      </c>
      <c r="S587" s="122">
        <v>7.6</v>
      </c>
      <c r="T587" s="122" t="s">
        <v>377</v>
      </c>
    </row>
    <row r="588" spans="7:20" s="145" customFormat="1" hidden="1">
      <c r="G588" s="152"/>
      <c r="K588" s="128"/>
      <c r="M588" s="114" t="s">
        <v>1025</v>
      </c>
      <c r="N588" s="118">
        <v>8.1999999999999993</v>
      </c>
      <c r="O588" s="118">
        <v>9</v>
      </c>
      <c r="P588" s="119">
        <f t="shared" si="11"/>
        <v>6.74</v>
      </c>
      <c r="Q588" s="122" t="s">
        <v>716</v>
      </c>
      <c r="R588" s="121" t="s">
        <v>4468</v>
      </c>
      <c r="S588" s="122">
        <v>6.74</v>
      </c>
      <c r="T588" s="122" t="s">
        <v>3807</v>
      </c>
    </row>
    <row r="589" spans="7:20" s="145" customFormat="1" hidden="1">
      <c r="G589" s="152"/>
      <c r="K589" s="128"/>
      <c r="M589" s="114" t="s">
        <v>1026</v>
      </c>
      <c r="N589" s="118">
        <v>8.1999999999999993</v>
      </c>
      <c r="O589" s="118">
        <v>9.1</v>
      </c>
      <c r="P589" s="119">
        <f t="shared" si="11"/>
        <v>7.85</v>
      </c>
      <c r="Q589" s="122" t="s">
        <v>1027</v>
      </c>
      <c r="R589" s="121" t="s">
        <v>3942</v>
      </c>
      <c r="S589" s="122">
        <v>7.85</v>
      </c>
      <c r="T589" s="122" t="s">
        <v>466</v>
      </c>
    </row>
    <row r="590" spans="7:20" s="145" customFormat="1" hidden="1">
      <c r="G590" s="152"/>
      <c r="K590" s="128"/>
      <c r="M590" s="114" t="s">
        <v>778</v>
      </c>
      <c r="N590" s="118">
        <v>8.1999999999999993</v>
      </c>
      <c r="O590" s="118">
        <v>8.9</v>
      </c>
      <c r="P590" s="119">
        <f t="shared" si="11"/>
        <v>6.6</v>
      </c>
      <c r="Q590" s="122" t="s">
        <v>779</v>
      </c>
      <c r="R590" s="121" t="s">
        <v>4135</v>
      </c>
      <c r="S590" s="122">
        <v>6.6</v>
      </c>
      <c r="T590" s="122" t="s">
        <v>2992</v>
      </c>
    </row>
    <row r="591" spans="7:20" s="145" customFormat="1" hidden="1">
      <c r="G591" s="152"/>
      <c r="K591" s="128"/>
      <c r="M591" s="114" t="s">
        <v>909</v>
      </c>
      <c r="N591" s="118">
        <v>5.8</v>
      </c>
      <c r="O591" s="118">
        <v>9.6999999999999993</v>
      </c>
      <c r="P591" s="119">
        <f t="shared" si="11"/>
        <v>2.89</v>
      </c>
      <c r="Q591" s="122" t="s">
        <v>910</v>
      </c>
      <c r="R591" s="121" t="s">
        <v>3960</v>
      </c>
      <c r="S591" s="122">
        <v>2.89</v>
      </c>
      <c r="T591" s="122" t="s">
        <v>2811</v>
      </c>
    </row>
    <row r="592" spans="7:20" s="145" customFormat="1" hidden="1">
      <c r="G592" s="152"/>
      <c r="K592" s="128"/>
      <c r="M592" s="114" t="s">
        <v>1035</v>
      </c>
      <c r="N592" s="118">
        <v>5.6</v>
      </c>
      <c r="O592" s="118">
        <v>9.1999999999999993</v>
      </c>
      <c r="P592" s="119">
        <f t="shared" si="11"/>
        <v>5.41</v>
      </c>
      <c r="Q592" s="120" t="s">
        <v>147</v>
      </c>
      <c r="R592" s="121" t="s">
        <v>4549</v>
      </c>
      <c r="S592" s="122">
        <v>5.41</v>
      </c>
      <c r="T592" s="122" t="s">
        <v>403</v>
      </c>
    </row>
    <row r="593" spans="7:20" s="145" customFormat="1" hidden="1">
      <c r="G593" s="152"/>
      <c r="K593" s="128"/>
      <c r="M593" s="114" t="s">
        <v>1036</v>
      </c>
      <c r="N593" s="118">
        <v>5.5</v>
      </c>
      <c r="O593" s="118">
        <v>9</v>
      </c>
      <c r="P593" s="119">
        <f t="shared" si="11"/>
        <v>4</v>
      </c>
      <c r="Q593" s="120" t="s">
        <v>147</v>
      </c>
      <c r="R593" s="121" t="s">
        <v>3961</v>
      </c>
      <c r="S593" s="122">
        <v>4</v>
      </c>
      <c r="T593" s="122" t="s">
        <v>3659</v>
      </c>
    </row>
    <row r="594" spans="7:20" s="145" customFormat="1" hidden="1">
      <c r="G594" s="152"/>
      <c r="K594" s="128"/>
      <c r="M594" s="114" t="s">
        <v>1037</v>
      </c>
      <c r="N594" s="118">
        <v>11.3</v>
      </c>
      <c r="O594" s="118">
        <v>6.5</v>
      </c>
      <c r="P594" s="119">
        <f t="shared" si="11"/>
        <v>7.1</v>
      </c>
      <c r="Q594" s="120" t="s">
        <v>1038</v>
      </c>
      <c r="R594" s="121" t="s">
        <v>4200</v>
      </c>
      <c r="S594" s="122">
        <v>7.1</v>
      </c>
      <c r="T594" s="122" t="s">
        <v>661</v>
      </c>
    </row>
    <row r="595" spans="7:20" s="145" customFormat="1" hidden="1">
      <c r="G595" s="152"/>
      <c r="K595" s="128"/>
      <c r="M595" s="114" t="s">
        <v>1039</v>
      </c>
      <c r="N595" s="118">
        <v>15</v>
      </c>
      <c r="O595" s="118">
        <v>7.9</v>
      </c>
      <c r="P595" s="119">
        <f t="shared" si="11"/>
        <v>7.21</v>
      </c>
      <c r="Q595" s="120" t="s">
        <v>1040</v>
      </c>
      <c r="R595" s="121" t="s">
        <v>4273</v>
      </c>
      <c r="S595" s="122">
        <v>7.21</v>
      </c>
      <c r="T595" s="122" t="s">
        <v>3277</v>
      </c>
    </row>
    <row r="596" spans="7:20" s="145" customFormat="1" hidden="1">
      <c r="G596" s="152"/>
      <c r="K596" s="128"/>
      <c r="M596" s="114" t="s">
        <v>1042</v>
      </c>
      <c r="N596" s="118">
        <v>14.1</v>
      </c>
      <c r="O596" s="118">
        <v>48.3</v>
      </c>
      <c r="P596" s="119">
        <f t="shared" si="11"/>
        <v>6.64</v>
      </c>
      <c r="Q596" s="122" t="s">
        <v>1043</v>
      </c>
      <c r="R596" s="121" t="s">
        <v>4469</v>
      </c>
      <c r="S596" s="122">
        <v>6.64</v>
      </c>
      <c r="T596" s="122" t="s">
        <v>50</v>
      </c>
    </row>
    <row r="597" spans="7:20" s="145" customFormat="1" hidden="1">
      <c r="G597" s="152"/>
      <c r="K597" s="128"/>
      <c r="M597" s="114" t="s">
        <v>1044</v>
      </c>
      <c r="N597" s="118">
        <v>16.5</v>
      </c>
      <c r="O597" s="114"/>
      <c r="P597" s="119">
        <f t="shared" si="11"/>
        <v>7.5</v>
      </c>
      <c r="Q597" s="114"/>
      <c r="R597" s="121" t="s">
        <v>4470</v>
      </c>
      <c r="S597" s="122">
        <v>7.5</v>
      </c>
      <c r="T597" s="122" t="s">
        <v>377</v>
      </c>
    </row>
    <row r="598" spans="7:20" s="145" customFormat="1" hidden="1">
      <c r="G598" s="152"/>
      <c r="K598" s="128"/>
      <c r="M598" s="114" t="s">
        <v>1045</v>
      </c>
      <c r="N598" s="118">
        <v>20.3</v>
      </c>
      <c r="O598" s="120" t="s">
        <v>30</v>
      </c>
      <c r="P598" s="119">
        <f t="shared" si="11"/>
        <v>7.54</v>
      </c>
      <c r="Q598" s="122" t="s">
        <v>1046</v>
      </c>
      <c r="R598" s="121" t="s">
        <v>4471</v>
      </c>
      <c r="S598" s="122">
        <v>7.54</v>
      </c>
      <c r="T598" s="122" t="s">
        <v>2852</v>
      </c>
    </row>
    <row r="599" spans="7:20" s="145" customFormat="1" hidden="1">
      <c r="G599" s="152"/>
      <c r="K599" s="128"/>
      <c r="M599" s="114" t="s">
        <v>1163</v>
      </c>
      <c r="N599" s="118">
        <v>23.2</v>
      </c>
      <c r="O599" s="118">
        <v>0.1</v>
      </c>
      <c r="P599" s="119">
        <f t="shared" si="11"/>
        <v>7.47</v>
      </c>
      <c r="Q599" s="122" t="s">
        <v>1164</v>
      </c>
      <c r="R599" s="121" t="s">
        <v>4069</v>
      </c>
      <c r="S599" s="122">
        <v>7.47</v>
      </c>
      <c r="T599" s="122" t="s">
        <v>189</v>
      </c>
    </row>
    <row r="600" spans="7:20" s="145" customFormat="1" hidden="1">
      <c r="G600" s="152"/>
      <c r="K600" s="128"/>
      <c r="M600" s="114" t="s">
        <v>1165</v>
      </c>
      <c r="N600" s="118">
        <v>21.5</v>
      </c>
      <c r="O600" s="120" t="s">
        <v>30</v>
      </c>
      <c r="P600" s="119">
        <f t="shared" si="11"/>
        <v>7.9</v>
      </c>
      <c r="Q600" s="122" t="s">
        <v>1166</v>
      </c>
      <c r="R600" s="121" t="s">
        <v>3892</v>
      </c>
      <c r="S600" s="122">
        <v>7.9</v>
      </c>
      <c r="T600" s="122" t="s">
        <v>857</v>
      </c>
    </row>
    <row r="601" spans="7:20" s="145" customFormat="1" hidden="1">
      <c r="G601" s="152"/>
      <c r="K601" s="128"/>
      <c r="M601" s="114" t="s">
        <v>1167</v>
      </c>
      <c r="N601" s="118">
        <v>27.9</v>
      </c>
      <c r="O601" s="118">
        <v>0.8</v>
      </c>
      <c r="P601" s="119">
        <f t="shared" si="11"/>
        <v>6.09</v>
      </c>
      <c r="Q601" s="122" t="s">
        <v>1168</v>
      </c>
      <c r="R601" s="121" t="s">
        <v>4232</v>
      </c>
      <c r="S601" s="122">
        <v>6.09</v>
      </c>
      <c r="T601" s="122" t="s">
        <v>3451</v>
      </c>
    </row>
    <row r="602" spans="7:20" s="145" customFormat="1" hidden="1">
      <c r="G602" s="152"/>
      <c r="K602" s="128"/>
      <c r="M602" s="114" t="s">
        <v>1048</v>
      </c>
      <c r="N602" s="118">
        <v>32.700000000000003</v>
      </c>
      <c r="O602" s="120" t="s">
        <v>30</v>
      </c>
      <c r="P602" s="119">
        <f t="shared" si="11"/>
        <v>7.9</v>
      </c>
      <c r="Q602" s="122" t="s">
        <v>899</v>
      </c>
      <c r="R602" s="121" t="s">
        <v>4374</v>
      </c>
      <c r="S602" s="122">
        <v>7.9</v>
      </c>
      <c r="T602" s="122" t="s">
        <v>234</v>
      </c>
    </row>
    <row r="603" spans="7:20" s="145" customFormat="1" hidden="1">
      <c r="G603" s="152"/>
      <c r="K603" s="128"/>
      <c r="M603" s="114" t="s">
        <v>1049</v>
      </c>
      <c r="N603" s="118">
        <v>25.4</v>
      </c>
      <c r="O603" s="118">
        <v>0.1</v>
      </c>
      <c r="P603" s="119">
        <f t="shared" si="11"/>
        <v>5.8</v>
      </c>
      <c r="Q603" s="122" t="s">
        <v>1050</v>
      </c>
      <c r="R603" s="121" t="s">
        <v>4472</v>
      </c>
      <c r="S603" s="122">
        <v>5.8</v>
      </c>
      <c r="T603" s="122" t="s">
        <v>663</v>
      </c>
    </row>
    <row r="604" spans="7:20" s="145" customFormat="1" hidden="1">
      <c r="G604" s="152"/>
      <c r="K604" s="128"/>
      <c r="M604" s="114" t="s">
        <v>1051</v>
      </c>
      <c r="N604" s="118">
        <v>9.4</v>
      </c>
      <c r="O604" s="118">
        <v>3.1</v>
      </c>
      <c r="P604" s="119">
        <f t="shared" si="11"/>
        <v>5.8</v>
      </c>
      <c r="Q604" s="122" t="s">
        <v>1052</v>
      </c>
      <c r="R604" s="121" t="s">
        <v>3891</v>
      </c>
      <c r="S604" s="122">
        <v>5.8</v>
      </c>
      <c r="T604" s="122" t="s">
        <v>663</v>
      </c>
    </row>
    <row r="605" spans="7:20" s="145" customFormat="1" hidden="1">
      <c r="G605" s="152"/>
      <c r="K605" s="128"/>
      <c r="M605" s="114" t="s">
        <v>1171</v>
      </c>
      <c r="N605" s="118">
        <v>10.6</v>
      </c>
      <c r="O605" s="118">
        <v>3.3</v>
      </c>
      <c r="P605" s="119">
        <f t="shared" si="11"/>
        <v>5.9</v>
      </c>
      <c r="Q605" s="122" t="s">
        <v>1172</v>
      </c>
      <c r="R605" s="121" t="s">
        <v>4473</v>
      </c>
      <c r="S605" s="122">
        <v>5.9</v>
      </c>
      <c r="T605" s="122" t="s">
        <v>217</v>
      </c>
    </row>
    <row r="606" spans="7:20" s="145" customFormat="1" hidden="1">
      <c r="G606" s="152"/>
      <c r="K606" s="128"/>
      <c r="M606" s="114" t="s">
        <v>1173</v>
      </c>
      <c r="N606" s="118">
        <v>20.5</v>
      </c>
      <c r="O606" s="118" t="s">
        <v>30</v>
      </c>
      <c r="P606" s="119">
        <f t="shared" si="11"/>
        <v>7.7</v>
      </c>
      <c r="Q606" s="122" t="s">
        <v>1174</v>
      </c>
      <c r="R606" s="121" t="s">
        <v>4474</v>
      </c>
      <c r="S606" s="122">
        <v>7.7</v>
      </c>
      <c r="T606" s="122" t="s">
        <v>466</v>
      </c>
    </row>
    <row r="607" spans="7:20" s="145" customFormat="1" hidden="1">
      <c r="G607" s="152"/>
      <c r="K607" s="128"/>
      <c r="M607" s="114" t="s">
        <v>1175</v>
      </c>
      <c r="N607" s="118">
        <v>24.2</v>
      </c>
      <c r="O607" s="118">
        <v>0.1</v>
      </c>
      <c r="P607" s="119">
        <f t="shared" si="11"/>
        <v>7.7</v>
      </c>
      <c r="Q607" s="122" t="s">
        <v>1176</v>
      </c>
      <c r="R607" s="121" t="s">
        <v>4475</v>
      </c>
      <c r="S607" s="122">
        <v>7.7</v>
      </c>
      <c r="T607" s="122" t="s">
        <v>466</v>
      </c>
    </row>
    <row r="608" spans="7:20" s="145" customFormat="1" hidden="1">
      <c r="G608" s="152"/>
      <c r="K608" s="128"/>
      <c r="M608" s="114" t="s">
        <v>1057</v>
      </c>
      <c r="N608" s="118">
        <v>18</v>
      </c>
      <c r="O608" s="118" t="s">
        <v>30</v>
      </c>
      <c r="P608" s="119">
        <f t="shared" si="11"/>
        <v>7.15</v>
      </c>
      <c r="Q608" s="122" t="s">
        <v>1058</v>
      </c>
      <c r="R608" s="121" t="s">
        <v>4393</v>
      </c>
      <c r="S608" s="122">
        <v>7.15</v>
      </c>
      <c r="T608" s="122" t="s">
        <v>599</v>
      </c>
    </row>
    <row r="609" spans="7:20" s="145" customFormat="1" hidden="1">
      <c r="G609" s="152"/>
      <c r="K609" s="128"/>
      <c r="M609" s="114" t="s">
        <v>1059</v>
      </c>
      <c r="N609" s="118">
        <v>24.4</v>
      </c>
      <c r="O609" s="118">
        <v>0.1</v>
      </c>
      <c r="P609" s="119">
        <f t="shared" si="11"/>
        <v>7.44</v>
      </c>
      <c r="Q609" s="120" t="s">
        <v>1060</v>
      </c>
      <c r="R609" s="121" t="s">
        <v>4177</v>
      </c>
      <c r="S609" s="122">
        <v>7.44</v>
      </c>
      <c r="T609" s="122" t="s">
        <v>3500</v>
      </c>
    </row>
    <row r="610" spans="7:20" s="145" customFormat="1" hidden="1">
      <c r="G610" s="152"/>
      <c r="K610" s="128"/>
      <c r="M610" s="114" t="s">
        <v>1177</v>
      </c>
      <c r="N610" s="118">
        <v>26.7</v>
      </c>
      <c r="O610" s="120" t="s">
        <v>30</v>
      </c>
      <c r="P610" s="119">
        <f t="shared" si="11"/>
        <v>6</v>
      </c>
      <c r="Q610" s="122" t="s">
        <v>1178</v>
      </c>
      <c r="R610" s="121" t="s">
        <v>4068</v>
      </c>
      <c r="S610" s="122">
        <v>6</v>
      </c>
      <c r="T610" s="122" t="s">
        <v>1955</v>
      </c>
    </row>
    <row r="611" spans="7:20" s="145" customFormat="1" hidden="1">
      <c r="G611" s="152"/>
      <c r="K611" s="128"/>
      <c r="M611" s="114" t="s">
        <v>1179</v>
      </c>
      <c r="N611" s="118">
        <v>30.2</v>
      </c>
      <c r="O611" s="118" t="s">
        <v>30</v>
      </c>
      <c r="P611" s="119">
        <f t="shared" si="11"/>
        <v>6.45</v>
      </c>
      <c r="Q611" s="122" t="s">
        <v>1180</v>
      </c>
      <c r="R611" s="121" t="s">
        <v>4062</v>
      </c>
      <c r="S611" s="122">
        <v>6.45</v>
      </c>
      <c r="T611" s="122" t="s">
        <v>2533</v>
      </c>
    </row>
    <row r="612" spans="7:20" s="145" customFormat="1" hidden="1">
      <c r="G612" s="152"/>
      <c r="K612" s="128"/>
      <c r="M612" s="114" t="s">
        <v>1181</v>
      </c>
      <c r="N612" s="118">
        <v>15.6</v>
      </c>
      <c r="O612" s="118">
        <v>1.5</v>
      </c>
      <c r="P612" s="119">
        <f t="shared" si="11"/>
        <v>7.43</v>
      </c>
      <c r="Q612" s="120" t="s">
        <v>1182</v>
      </c>
      <c r="R612" s="121" t="s">
        <v>4394</v>
      </c>
      <c r="S612" s="122">
        <v>7.43</v>
      </c>
      <c r="T612" s="122" t="s">
        <v>3159</v>
      </c>
    </row>
    <row r="613" spans="7:20" s="145" customFormat="1" hidden="1">
      <c r="G613" s="152"/>
      <c r="K613" s="128"/>
      <c r="M613" s="114" t="s">
        <v>1183</v>
      </c>
      <c r="N613" s="118">
        <v>21.1</v>
      </c>
      <c r="O613" s="118">
        <v>1</v>
      </c>
      <c r="P613" s="119">
        <f t="shared" si="11"/>
        <v>7.01</v>
      </c>
      <c r="Q613" s="122" t="s">
        <v>1184</v>
      </c>
      <c r="R613" s="121" t="s">
        <v>3897</v>
      </c>
      <c r="S613" s="122">
        <v>7.01</v>
      </c>
      <c r="T613" s="122" t="s">
        <v>581</v>
      </c>
    </row>
    <row r="614" spans="7:20" s="145" customFormat="1" hidden="1">
      <c r="G614" s="152"/>
      <c r="K614" s="128"/>
      <c r="M614" s="114" t="s">
        <v>1185</v>
      </c>
      <c r="N614" s="118">
        <v>25.3</v>
      </c>
      <c r="O614" s="120" t="s">
        <v>30</v>
      </c>
      <c r="P614" s="119">
        <f t="shared" si="11"/>
        <v>5.75</v>
      </c>
      <c r="Q614" s="122" t="s">
        <v>1186</v>
      </c>
      <c r="R614" s="121" t="s">
        <v>4071</v>
      </c>
      <c r="S614" s="122">
        <v>5.75</v>
      </c>
      <c r="T614" s="122" t="s">
        <v>3054</v>
      </c>
    </row>
    <row r="615" spans="7:20" s="145" customFormat="1" hidden="1">
      <c r="G615" s="152"/>
      <c r="K615" s="128"/>
      <c r="M615" s="114" t="s">
        <v>1187</v>
      </c>
      <c r="N615" s="118">
        <v>27.2</v>
      </c>
      <c r="O615" s="120" t="s">
        <v>30</v>
      </c>
      <c r="P615" s="119">
        <f t="shared" si="11"/>
        <v>6.79</v>
      </c>
      <c r="Q615" s="120" t="s">
        <v>1188</v>
      </c>
      <c r="R615" s="121" t="s">
        <v>4395</v>
      </c>
      <c r="S615" s="122">
        <v>6.79</v>
      </c>
      <c r="T615" s="122" t="s">
        <v>1507</v>
      </c>
    </row>
    <row r="616" spans="7:20" s="145" customFormat="1" hidden="1">
      <c r="G616" s="152"/>
      <c r="K616" s="128"/>
      <c r="M616" s="114" t="s">
        <v>1189</v>
      </c>
      <c r="N616" s="118">
        <v>23.9</v>
      </c>
      <c r="O616" s="118">
        <v>1.7</v>
      </c>
      <c r="P616" s="119">
        <f t="shared" si="11"/>
        <v>3.6</v>
      </c>
      <c r="Q616" s="122" t="s">
        <v>1190</v>
      </c>
      <c r="R616" s="121" t="s">
        <v>4400</v>
      </c>
      <c r="S616" s="122">
        <v>3.6</v>
      </c>
      <c r="T616" s="122" t="s">
        <v>221</v>
      </c>
    </row>
    <row r="617" spans="7:20" s="145" customFormat="1" hidden="1">
      <c r="G617" s="152"/>
      <c r="K617" s="128"/>
      <c r="M617" s="114" t="s">
        <v>1191</v>
      </c>
      <c r="N617" s="118">
        <v>24.9</v>
      </c>
      <c r="O617" s="118">
        <v>0.1</v>
      </c>
      <c r="P617" s="119">
        <f t="shared" si="11"/>
        <v>2.2999999999999998</v>
      </c>
      <c r="Q617" s="122" t="s">
        <v>1192</v>
      </c>
      <c r="R617" s="121" t="s">
        <v>4315</v>
      </c>
      <c r="S617" s="122">
        <v>2.2999999999999998</v>
      </c>
      <c r="T617" s="122" t="s">
        <v>74</v>
      </c>
    </row>
    <row r="618" spans="7:20" s="145" customFormat="1" hidden="1">
      <c r="G618" s="152"/>
      <c r="K618" s="128"/>
      <c r="M618" s="114" t="s">
        <v>1193</v>
      </c>
      <c r="N618" s="118">
        <v>24.1</v>
      </c>
      <c r="O618" s="118">
        <v>0.1</v>
      </c>
      <c r="P618" s="119">
        <f t="shared" si="11"/>
        <v>6.3</v>
      </c>
      <c r="Q618" s="122" t="s">
        <v>1194</v>
      </c>
      <c r="R618" s="121" t="s">
        <v>4316</v>
      </c>
      <c r="S618" s="122">
        <v>6.3</v>
      </c>
      <c r="T618" s="122" t="s">
        <v>332</v>
      </c>
    </row>
    <row r="619" spans="7:20" s="145" customFormat="1" hidden="1">
      <c r="G619" s="152"/>
      <c r="K619" s="128"/>
      <c r="M619" s="114" t="s">
        <v>1195</v>
      </c>
      <c r="N619" s="118">
        <v>4.5999999999999996</v>
      </c>
      <c r="O619" s="118">
        <v>4.3</v>
      </c>
      <c r="P619" s="119">
        <f t="shared" si="11"/>
        <v>6.9</v>
      </c>
      <c r="Q619" s="122" t="s">
        <v>1196</v>
      </c>
      <c r="R619" s="121" t="s">
        <v>4317</v>
      </c>
      <c r="S619" s="122">
        <v>6.9</v>
      </c>
      <c r="T619" s="122" t="s">
        <v>661</v>
      </c>
    </row>
    <row r="620" spans="7:20" s="145" customFormat="1" hidden="1">
      <c r="G620" s="152"/>
      <c r="K620" s="128"/>
      <c r="M620" s="114" t="s">
        <v>1197</v>
      </c>
      <c r="N620" s="118">
        <v>18.600000000000001</v>
      </c>
      <c r="O620" s="120" t="s">
        <v>30</v>
      </c>
      <c r="P620" s="119">
        <f t="shared" si="11"/>
        <v>7.7</v>
      </c>
      <c r="Q620" s="122" t="s">
        <v>1198</v>
      </c>
      <c r="R620" s="121" t="s">
        <v>4423</v>
      </c>
      <c r="S620" s="122">
        <v>7.7</v>
      </c>
      <c r="T620" s="122" t="s">
        <v>719</v>
      </c>
    </row>
    <row r="621" spans="7:20" s="145" customFormat="1" hidden="1">
      <c r="G621" s="152"/>
      <c r="K621" s="128"/>
      <c r="M621" s="114" t="s">
        <v>1199</v>
      </c>
      <c r="N621" s="118">
        <v>26</v>
      </c>
      <c r="O621" s="118">
        <v>0.9</v>
      </c>
      <c r="P621" s="119">
        <f t="shared" si="11"/>
        <v>7.7</v>
      </c>
      <c r="Q621" s="122" t="s">
        <v>1200</v>
      </c>
      <c r="R621" s="121" t="s">
        <v>4466</v>
      </c>
      <c r="S621" s="122">
        <v>7.7</v>
      </c>
      <c r="T621" s="122" t="s">
        <v>719</v>
      </c>
    </row>
    <row r="622" spans="7:20" s="145" customFormat="1" hidden="1">
      <c r="G622" s="152"/>
      <c r="K622" s="128"/>
      <c r="M622" s="114" t="s">
        <v>1071</v>
      </c>
      <c r="N622" s="118">
        <v>36.200000000000003</v>
      </c>
      <c r="O622" s="118">
        <v>0.9</v>
      </c>
      <c r="P622" s="119">
        <f t="shared" si="11"/>
        <v>7.3</v>
      </c>
      <c r="Q622" s="122" t="s">
        <v>1072</v>
      </c>
      <c r="R622" s="121" t="s">
        <v>4318</v>
      </c>
      <c r="S622" s="122">
        <v>7.3</v>
      </c>
      <c r="T622" s="122" t="s">
        <v>377</v>
      </c>
    </row>
    <row r="623" spans="7:20" s="145" customFormat="1" hidden="1">
      <c r="G623" s="152"/>
      <c r="K623" s="128"/>
      <c r="M623" s="114" t="s">
        <v>811</v>
      </c>
      <c r="N623" s="118">
        <v>25.5</v>
      </c>
      <c r="O623" s="118" t="s">
        <v>30</v>
      </c>
      <c r="P623" s="119">
        <f t="shared" si="11"/>
        <v>6.45</v>
      </c>
      <c r="Q623" s="122" t="s">
        <v>812</v>
      </c>
      <c r="R623" s="121" t="s">
        <v>3833</v>
      </c>
      <c r="S623" s="122">
        <v>6.45</v>
      </c>
      <c r="T623" s="122" t="s">
        <v>3807</v>
      </c>
    </row>
    <row r="624" spans="7:20" s="145" customFormat="1" hidden="1">
      <c r="G624" s="152"/>
      <c r="K624" s="128"/>
      <c r="M624" s="114" t="s">
        <v>813</v>
      </c>
      <c r="N624" s="118">
        <v>17.8</v>
      </c>
      <c r="O624" s="118">
        <v>5</v>
      </c>
      <c r="P624" s="119">
        <f t="shared" si="11"/>
        <v>4.42</v>
      </c>
      <c r="Q624" s="122" t="s">
        <v>814</v>
      </c>
      <c r="R624" s="121" t="s">
        <v>4222</v>
      </c>
      <c r="S624" s="122">
        <v>4.42</v>
      </c>
      <c r="T624" s="122" t="s">
        <v>758</v>
      </c>
    </row>
    <row r="625" spans="7:20" s="145" customFormat="1" hidden="1">
      <c r="G625" s="152"/>
      <c r="K625" s="128"/>
      <c r="M625" s="114" t="s">
        <v>815</v>
      </c>
      <c r="N625" s="118">
        <v>16.7</v>
      </c>
      <c r="O625" s="118">
        <v>9.6999999999999993</v>
      </c>
      <c r="P625" s="119">
        <f t="shared" si="11"/>
        <v>4.3899999999999997</v>
      </c>
      <c r="Q625" s="122" t="s">
        <v>816</v>
      </c>
      <c r="R625" s="121" t="s">
        <v>3784</v>
      </c>
      <c r="S625" s="122">
        <v>4.3899999999999997</v>
      </c>
      <c r="T625" s="122" t="s">
        <v>4004</v>
      </c>
    </row>
    <row r="626" spans="7:20" s="145" customFormat="1" hidden="1">
      <c r="G626" s="152"/>
      <c r="K626" s="128"/>
      <c r="M626" s="114" t="s">
        <v>697</v>
      </c>
      <c r="N626" s="118">
        <v>20.5</v>
      </c>
      <c r="O626" s="118">
        <v>0.2</v>
      </c>
      <c r="P626" s="119">
        <f t="shared" si="11"/>
        <v>7.03</v>
      </c>
      <c r="Q626" s="122" t="s">
        <v>23</v>
      </c>
      <c r="R626" s="121" t="s">
        <v>4319</v>
      </c>
      <c r="S626" s="122">
        <v>7.03</v>
      </c>
      <c r="T626" s="122" t="s">
        <v>1447</v>
      </c>
    </row>
    <row r="627" spans="7:20" s="145" customFormat="1" hidden="1">
      <c r="G627" s="152"/>
      <c r="K627" s="128"/>
      <c r="M627" s="114" t="s">
        <v>823</v>
      </c>
      <c r="N627" s="118">
        <v>14.6</v>
      </c>
      <c r="O627" s="118">
        <v>4</v>
      </c>
      <c r="P627" s="119">
        <f t="shared" si="11"/>
        <v>7.14</v>
      </c>
      <c r="Q627" s="120" t="s">
        <v>30</v>
      </c>
      <c r="R627" s="121" t="s">
        <v>4320</v>
      </c>
      <c r="S627" s="122">
        <v>7.14</v>
      </c>
      <c r="T627" s="122" t="s">
        <v>543</v>
      </c>
    </row>
    <row r="628" spans="7:20" s="145" customFormat="1" hidden="1">
      <c r="G628" s="152"/>
      <c r="K628" s="128"/>
      <c r="M628" s="114" t="s">
        <v>824</v>
      </c>
      <c r="N628" s="118">
        <v>25</v>
      </c>
      <c r="O628" s="118">
        <v>0.1</v>
      </c>
      <c r="P628" s="119">
        <f t="shared" si="11"/>
        <v>5.19</v>
      </c>
      <c r="Q628" s="120" t="s">
        <v>98</v>
      </c>
      <c r="R628" s="121" t="s">
        <v>4321</v>
      </c>
      <c r="S628" s="122">
        <v>5.19</v>
      </c>
      <c r="T628" s="122" t="s">
        <v>597</v>
      </c>
    </row>
    <row r="629" spans="7:20" s="145" customFormat="1" hidden="1">
      <c r="G629" s="152"/>
      <c r="K629" s="128"/>
      <c r="M629" s="114" t="s">
        <v>825</v>
      </c>
      <c r="N629" s="118">
        <v>24.4</v>
      </c>
      <c r="O629" s="120" t="s">
        <v>30</v>
      </c>
      <c r="P629" s="119">
        <f t="shared" si="11"/>
        <v>5.81</v>
      </c>
      <c r="Q629" s="122" t="s">
        <v>98</v>
      </c>
      <c r="R629" s="121" t="s">
        <v>4322</v>
      </c>
      <c r="S629" s="122">
        <v>5.81</v>
      </c>
      <c r="T629" s="122" t="s">
        <v>3148</v>
      </c>
    </row>
    <row r="630" spans="7:20" s="145" customFormat="1" hidden="1">
      <c r="G630" s="152"/>
      <c r="K630" s="128"/>
      <c r="M630" s="114" t="s">
        <v>826</v>
      </c>
      <c r="N630" s="118">
        <v>9.4</v>
      </c>
      <c r="O630" s="118">
        <v>2</v>
      </c>
      <c r="P630" s="119">
        <f t="shared" si="11"/>
        <v>6.04</v>
      </c>
      <c r="Q630" s="122" t="s">
        <v>827</v>
      </c>
      <c r="R630" s="121" t="s">
        <v>4276</v>
      </c>
      <c r="S630" s="122">
        <v>6.04</v>
      </c>
      <c r="T630" s="122" t="s">
        <v>360</v>
      </c>
    </row>
    <row r="631" spans="7:20" s="145" customFormat="1" hidden="1">
      <c r="G631" s="152"/>
      <c r="K631" s="128"/>
      <c r="M631" s="114" t="s">
        <v>828</v>
      </c>
      <c r="N631" s="118">
        <v>19.7</v>
      </c>
      <c r="O631" s="120" t="s">
        <v>30</v>
      </c>
      <c r="P631" s="119">
        <f t="shared" si="11"/>
        <v>6.72</v>
      </c>
      <c r="Q631" s="122" t="s">
        <v>821</v>
      </c>
      <c r="R631" s="121" t="s">
        <v>4069</v>
      </c>
      <c r="S631" s="122">
        <v>6.72</v>
      </c>
      <c r="T631" s="122" t="s">
        <v>338</v>
      </c>
    </row>
    <row r="632" spans="7:20" s="145" customFormat="1" hidden="1">
      <c r="G632" s="152"/>
      <c r="K632" s="128"/>
      <c r="M632" s="114" t="s">
        <v>822</v>
      </c>
      <c r="N632" s="120">
        <v>24.2</v>
      </c>
      <c r="O632" s="120">
        <v>0.1</v>
      </c>
      <c r="P632" s="119">
        <f t="shared" si="11"/>
        <v>7.15</v>
      </c>
      <c r="Q632" s="120" t="s">
        <v>1176</v>
      </c>
      <c r="R632" s="121" t="s">
        <v>4475</v>
      </c>
      <c r="S632" s="122">
        <v>7.15</v>
      </c>
      <c r="T632" s="122" t="s">
        <v>2172</v>
      </c>
    </row>
    <row r="633" spans="7:20" s="145" customFormat="1" hidden="1">
      <c r="G633" s="152"/>
      <c r="K633" s="128"/>
      <c r="M633" s="114" t="s">
        <v>819</v>
      </c>
      <c r="N633" s="118">
        <v>5.3</v>
      </c>
      <c r="O633" s="118">
        <v>3</v>
      </c>
      <c r="P633" s="119">
        <f t="shared" si="11"/>
        <v>5.7</v>
      </c>
      <c r="Q633" s="122" t="s">
        <v>820</v>
      </c>
      <c r="R633" s="121" t="s">
        <v>4147</v>
      </c>
      <c r="S633" s="122">
        <v>5.7</v>
      </c>
      <c r="T633" s="122" t="s">
        <v>217</v>
      </c>
    </row>
    <row r="634" spans="7:20" s="145" customFormat="1" hidden="1">
      <c r="G634" s="152"/>
      <c r="K634" s="128"/>
      <c r="M634" s="114" t="s">
        <v>1090</v>
      </c>
      <c r="N634" s="118">
        <v>9.8000000000000007</v>
      </c>
      <c r="O634" s="118">
        <v>3.5</v>
      </c>
      <c r="P634" s="119">
        <f t="shared" si="11"/>
        <v>6.34</v>
      </c>
      <c r="Q634" s="122" t="s">
        <v>1091</v>
      </c>
      <c r="R634" s="121" t="s">
        <v>4230</v>
      </c>
      <c r="S634" s="122">
        <v>6.34</v>
      </c>
      <c r="T634" s="122" t="s">
        <v>50</v>
      </c>
    </row>
    <row r="635" spans="7:20" s="145" customFormat="1" hidden="1">
      <c r="G635" s="152"/>
      <c r="K635" s="128"/>
      <c r="M635" s="114" t="s">
        <v>1092</v>
      </c>
      <c r="N635" s="118">
        <v>11.9</v>
      </c>
      <c r="O635" s="118">
        <v>5</v>
      </c>
      <c r="P635" s="119">
        <f t="shared" si="11"/>
        <v>7.3</v>
      </c>
      <c r="Q635" s="122" t="s">
        <v>404</v>
      </c>
      <c r="R635" s="121" t="s">
        <v>4323</v>
      </c>
      <c r="S635" s="122">
        <v>7.3</v>
      </c>
      <c r="T635" s="122" t="s">
        <v>141</v>
      </c>
    </row>
    <row r="636" spans="7:20" s="145" customFormat="1" hidden="1">
      <c r="G636" s="152"/>
      <c r="K636" s="128"/>
      <c r="M636" s="114" t="s">
        <v>1093</v>
      </c>
      <c r="N636" s="118">
        <v>23.7</v>
      </c>
      <c r="O636" s="118">
        <v>0.1</v>
      </c>
      <c r="P636" s="119">
        <f t="shared" si="11"/>
        <v>7.07</v>
      </c>
      <c r="Q636" s="122" t="s">
        <v>1094</v>
      </c>
      <c r="R636" s="121" t="s">
        <v>4324</v>
      </c>
      <c r="S636" s="122">
        <v>7.07</v>
      </c>
      <c r="T636" s="122" t="s">
        <v>1830</v>
      </c>
    </row>
    <row r="637" spans="7:20" s="145" customFormat="1" hidden="1">
      <c r="G637" s="152"/>
      <c r="K637" s="128"/>
      <c r="M637" s="114" t="s">
        <v>1095</v>
      </c>
      <c r="N637" s="118">
        <v>19.899999999999999</v>
      </c>
      <c r="O637" s="118">
        <v>0.1</v>
      </c>
      <c r="P637" s="119">
        <f t="shared" si="11"/>
        <v>5</v>
      </c>
      <c r="Q637" s="122" t="s">
        <v>1164</v>
      </c>
      <c r="R637" s="121" t="s">
        <v>4325</v>
      </c>
      <c r="S637" s="122">
        <v>5</v>
      </c>
      <c r="T637" s="122" t="s">
        <v>3660</v>
      </c>
    </row>
    <row r="638" spans="7:20" s="145" customFormat="1" hidden="1">
      <c r="G638" s="152"/>
      <c r="K638" s="128"/>
      <c r="M638" s="114" t="s">
        <v>965</v>
      </c>
      <c r="N638" s="118">
        <v>23.7</v>
      </c>
      <c r="O638" s="118">
        <v>0.1</v>
      </c>
      <c r="P638" s="119">
        <f t="shared" si="11"/>
        <v>6.45</v>
      </c>
      <c r="Q638" s="120" t="s">
        <v>966</v>
      </c>
      <c r="R638" s="121" t="s">
        <v>4255</v>
      </c>
      <c r="S638" s="122">
        <v>6.45</v>
      </c>
      <c r="T638" s="122" t="s">
        <v>1686</v>
      </c>
    </row>
    <row r="639" spans="7:20" s="145" customFormat="1" hidden="1">
      <c r="G639" s="152"/>
      <c r="K639" s="128"/>
      <c r="M639" s="114" t="s">
        <v>967</v>
      </c>
      <c r="N639" s="118">
        <v>23.4</v>
      </c>
      <c r="O639" s="118">
        <v>0.1</v>
      </c>
      <c r="P639" s="119">
        <f t="shared" si="11"/>
        <v>5.86</v>
      </c>
      <c r="Q639" s="122" t="s">
        <v>837</v>
      </c>
      <c r="R639" s="121" t="s">
        <v>4326</v>
      </c>
      <c r="S639" s="122">
        <v>5.86</v>
      </c>
      <c r="T639" s="122" t="s">
        <v>285</v>
      </c>
    </row>
    <row r="640" spans="7:20" s="145" customFormat="1" hidden="1">
      <c r="G640" s="152"/>
      <c r="K640" s="128"/>
      <c r="M640" s="114" t="s">
        <v>838</v>
      </c>
      <c r="N640" s="118">
        <v>23.7</v>
      </c>
      <c r="O640" s="118">
        <v>0.1</v>
      </c>
      <c r="P640" s="119">
        <f t="shared" si="11"/>
        <v>5.98</v>
      </c>
      <c r="Q640" s="122" t="s">
        <v>98</v>
      </c>
      <c r="R640" s="121" t="s">
        <v>4255</v>
      </c>
      <c r="S640" s="122">
        <v>5.98</v>
      </c>
      <c r="T640" s="122" t="s">
        <v>2374</v>
      </c>
    </row>
    <row r="641" spans="7:20" s="145" customFormat="1" hidden="1">
      <c r="G641" s="152"/>
      <c r="K641" s="128"/>
      <c r="M641" s="114" t="s">
        <v>839</v>
      </c>
      <c r="N641" s="118">
        <v>4</v>
      </c>
      <c r="O641" s="118">
        <v>35.200000000000003</v>
      </c>
      <c r="P641" s="119">
        <f t="shared" si="11"/>
        <v>4.95</v>
      </c>
      <c r="Q641" s="122" t="s">
        <v>970</v>
      </c>
      <c r="R641" s="121" t="s">
        <v>4327</v>
      </c>
      <c r="S641" s="122">
        <v>4.95</v>
      </c>
      <c r="T641" s="122" t="s">
        <v>3660</v>
      </c>
    </row>
    <row r="642" spans="7:20" s="145" customFormat="1" hidden="1">
      <c r="G642" s="152"/>
      <c r="K642" s="128"/>
      <c r="M642" s="114" t="s">
        <v>971</v>
      </c>
      <c r="N642" s="118">
        <v>6.1</v>
      </c>
      <c r="O642" s="118">
        <v>34.5</v>
      </c>
      <c r="P642" s="119">
        <f t="shared" si="11"/>
        <v>5.95</v>
      </c>
      <c r="Q642" s="122" t="s">
        <v>972</v>
      </c>
      <c r="R642" s="121" t="s">
        <v>4150</v>
      </c>
      <c r="S642" s="122">
        <v>5.95</v>
      </c>
      <c r="T642" s="122" t="s">
        <v>2374</v>
      </c>
    </row>
    <row r="643" spans="7:20" s="145" customFormat="1" hidden="1">
      <c r="G643" s="152"/>
      <c r="K643" s="128"/>
      <c r="M643" s="114" t="s">
        <v>973</v>
      </c>
      <c r="N643" s="118">
        <v>6.2</v>
      </c>
      <c r="O643" s="118">
        <v>25.4</v>
      </c>
      <c r="P643" s="119">
        <f t="shared" si="11"/>
        <v>5.97</v>
      </c>
      <c r="Q643" s="122" t="s">
        <v>1101</v>
      </c>
      <c r="R643" s="121" t="s">
        <v>3895</v>
      </c>
      <c r="S643" s="122">
        <v>5.97</v>
      </c>
      <c r="T643" s="122" t="s">
        <v>1135</v>
      </c>
    </row>
    <row r="644" spans="7:20" s="145" customFormat="1" hidden="1">
      <c r="G644" s="152"/>
      <c r="K644" s="128"/>
      <c r="M644" s="114" t="s">
        <v>1102</v>
      </c>
      <c r="N644" s="118">
        <v>7.8</v>
      </c>
      <c r="O644" s="118">
        <v>57.8</v>
      </c>
      <c r="P644" s="119">
        <f t="shared" si="11"/>
        <v>6.52</v>
      </c>
      <c r="Q644" s="122" t="s">
        <v>1103</v>
      </c>
      <c r="R644" s="121" t="s">
        <v>4073</v>
      </c>
      <c r="S644" s="122">
        <v>6.52</v>
      </c>
      <c r="T644" s="122" t="s">
        <v>1054</v>
      </c>
    </row>
    <row r="645" spans="7:20" s="145" customFormat="1" hidden="1">
      <c r="G645" s="152"/>
      <c r="K645" s="128"/>
      <c r="M645" s="114" t="s">
        <v>1104</v>
      </c>
      <c r="N645" s="118">
        <v>0.9</v>
      </c>
      <c r="O645" s="118">
        <v>11.5</v>
      </c>
      <c r="P645" s="119">
        <f t="shared" si="11"/>
        <v>7</v>
      </c>
      <c r="Q645" s="120" t="s">
        <v>30</v>
      </c>
      <c r="R645" s="121" t="s">
        <v>3889</v>
      </c>
      <c r="S645" s="122">
        <v>7</v>
      </c>
      <c r="T645" s="122" t="s">
        <v>543</v>
      </c>
    </row>
    <row r="646" spans="7:20" s="145" customFormat="1" hidden="1">
      <c r="G646" s="152"/>
      <c r="K646" s="128"/>
      <c r="M646" s="114" t="s">
        <v>1105</v>
      </c>
      <c r="N646" s="118">
        <v>0.7</v>
      </c>
      <c r="O646" s="118">
        <v>9.5</v>
      </c>
      <c r="P646" s="119">
        <f t="shared" si="11"/>
        <v>5.7</v>
      </c>
      <c r="Q646" s="120" t="s">
        <v>30</v>
      </c>
      <c r="R646" s="121" t="s">
        <v>4328</v>
      </c>
      <c r="S646" s="122">
        <v>5.7</v>
      </c>
      <c r="T646" s="122" t="s">
        <v>404</v>
      </c>
    </row>
    <row r="647" spans="7:20" s="145" customFormat="1" hidden="1">
      <c r="G647" s="152"/>
      <c r="K647" s="128"/>
      <c r="M647" s="114" t="s">
        <v>1106</v>
      </c>
      <c r="N647" s="118">
        <v>0.4</v>
      </c>
      <c r="O647" s="118">
        <v>78.099999999999994</v>
      </c>
      <c r="P647" s="119">
        <f t="shared" si="11"/>
        <v>5.8</v>
      </c>
      <c r="Q647" s="120" t="s">
        <v>30</v>
      </c>
      <c r="R647" s="121" t="s">
        <v>4327</v>
      </c>
      <c r="S647" s="122">
        <v>5.8</v>
      </c>
      <c r="T647" s="122" t="s">
        <v>285</v>
      </c>
    </row>
    <row r="648" spans="7:20" s="145" customFormat="1" hidden="1">
      <c r="G648" s="152"/>
      <c r="K648" s="128"/>
      <c r="M648" s="114" t="s">
        <v>980</v>
      </c>
      <c r="N648" s="118">
        <v>0.7</v>
      </c>
      <c r="O648" s="118">
        <v>21</v>
      </c>
      <c r="P648" s="119">
        <f t="shared" si="11"/>
        <v>7.1</v>
      </c>
      <c r="Q648" s="120" t="s">
        <v>30</v>
      </c>
      <c r="R648" s="121" t="s">
        <v>3995</v>
      </c>
      <c r="S648" s="122">
        <v>7.1</v>
      </c>
      <c r="T648" s="122" t="s">
        <v>377</v>
      </c>
    </row>
    <row r="649" spans="7:20" s="145" customFormat="1" hidden="1">
      <c r="G649" s="152"/>
      <c r="K649" s="128"/>
      <c r="M649" s="114" t="s">
        <v>1109</v>
      </c>
      <c r="N649" s="118">
        <v>0.6</v>
      </c>
      <c r="O649" s="118">
        <v>18.100000000000001</v>
      </c>
      <c r="P649" s="119">
        <f t="shared" si="11"/>
        <v>7.1</v>
      </c>
      <c r="Q649" s="120" t="s">
        <v>30</v>
      </c>
      <c r="R649" s="121" t="s">
        <v>3996</v>
      </c>
      <c r="S649" s="122">
        <v>7.1</v>
      </c>
      <c r="T649" s="122" t="s">
        <v>377</v>
      </c>
    </row>
    <row r="650" spans="7:20" s="145" customFormat="1" hidden="1">
      <c r="G650" s="152"/>
      <c r="K650" s="128"/>
      <c r="M650" s="114" t="s">
        <v>1108</v>
      </c>
      <c r="N650" s="118">
        <v>0.8</v>
      </c>
      <c r="O650" s="118">
        <v>10.1</v>
      </c>
      <c r="P650" s="119">
        <f t="shared" ref="P650:P713" si="12">SUM(S650:T650)</f>
        <v>5.34</v>
      </c>
      <c r="Q650" s="120" t="s">
        <v>30</v>
      </c>
      <c r="R650" s="121" t="s">
        <v>3953</v>
      </c>
      <c r="S650" s="120">
        <v>5.34</v>
      </c>
      <c r="T650" s="120" t="s">
        <v>1462</v>
      </c>
    </row>
    <row r="651" spans="7:20" s="145" customFormat="1" hidden="1">
      <c r="G651" s="152"/>
      <c r="K651" s="128"/>
      <c r="M651" s="114" t="s">
        <v>1228</v>
      </c>
      <c r="N651" s="118">
        <v>0.6</v>
      </c>
      <c r="O651" s="118">
        <v>8.6</v>
      </c>
      <c r="P651" s="119">
        <f t="shared" si="12"/>
        <v>7.24</v>
      </c>
      <c r="Q651" s="120" t="s">
        <v>30</v>
      </c>
      <c r="R651" s="121" t="s">
        <v>3956</v>
      </c>
      <c r="S651" s="122">
        <v>7.24</v>
      </c>
      <c r="T651" s="122" t="s">
        <v>1921</v>
      </c>
    </row>
    <row r="652" spans="7:20" s="145" customFormat="1" hidden="1">
      <c r="G652" s="152"/>
      <c r="K652" s="128"/>
      <c r="M652" s="114" t="s">
        <v>1229</v>
      </c>
      <c r="N652" s="118">
        <v>0.4</v>
      </c>
      <c r="O652" s="118">
        <v>5</v>
      </c>
      <c r="P652" s="119">
        <f t="shared" si="12"/>
        <v>4.96</v>
      </c>
      <c r="Q652" s="120" t="s">
        <v>147</v>
      </c>
      <c r="R652" s="121" t="s">
        <v>4540</v>
      </c>
      <c r="S652" s="122">
        <v>4.96</v>
      </c>
      <c r="T652" s="122" t="s">
        <v>1252</v>
      </c>
    </row>
    <row r="653" spans="7:20" s="145" customFormat="1" hidden="1">
      <c r="G653" s="152"/>
      <c r="K653" s="128"/>
      <c r="M653" s="114" t="s">
        <v>1230</v>
      </c>
      <c r="N653" s="118">
        <v>23.2</v>
      </c>
      <c r="O653" s="118">
        <v>37.799999999999997</v>
      </c>
      <c r="P653" s="119">
        <f t="shared" si="12"/>
        <v>5.78</v>
      </c>
      <c r="Q653" s="120" t="s">
        <v>147</v>
      </c>
      <c r="R653" s="121" t="s">
        <v>4200</v>
      </c>
      <c r="S653" s="122">
        <v>5.78</v>
      </c>
      <c r="T653" s="122" t="s">
        <v>3586</v>
      </c>
    </row>
    <row r="654" spans="7:20" s="145" customFormat="1" hidden="1">
      <c r="G654" s="152"/>
      <c r="K654" s="128"/>
      <c r="M654" s="114" t="s">
        <v>1113</v>
      </c>
      <c r="N654" s="118">
        <v>3.7</v>
      </c>
      <c r="O654" s="118">
        <v>69</v>
      </c>
      <c r="P654" s="119">
        <f t="shared" si="12"/>
        <v>6.3</v>
      </c>
      <c r="Q654" s="122" t="s">
        <v>141</v>
      </c>
      <c r="R654" s="121" t="s">
        <v>3997</v>
      </c>
      <c r="S654" s="122">
        <v>6.3</v>
      </c>
      <c r="T654" s="122" t="s">
        <v>1086</v>
      </c>
    </row>
    <row r="655" spans="7:20" s="145" customFormat="1" hidden="1">
      <c r="G655" s="152"/>
      <c r="K655" s="128"/>
      <c r="M655" s="114" t="s">
        <v>1114</v>
      </c>
      <c r="N655" s="118">
        <v>2</v>
      </c>
      <c r="O655" s="118">
        <v>36.6</v>
      </c>
      <c r="P655" s="119">
        <f t="shared" si="12"/>
        <v>6.34</v>
      </c>
      <c r="Q655" s="122" t="s">
        <v>234</v>
      </c>
      <c r="R655" s="121" t="s">
        <v>4467</v>
      </c>
      <c r="S655" s="122">
        <v>6.34</v>
      </c>
      <c r="T655" s="122" t="s">
        <v>1293</v>
      </c>
    </row>
    <row r="656" spans="7:20" s="145" customFormat="1" hidden="1">
      <c r="G656" s="152"/>
      <c r="K656" s="128"/>
      <c r="M656" s="114" t="s">
        <v>1115</v>
      </c>
      <c r="N656" s="118">
        <v>1.6</v>
      </c>
      <c r="O656" s="118">
        <v>30.4</v>
      </c>
      <c r="P656" s="119">
        <f t="shared" si="12"/>
        <v>6.9</v>
      </c>
      <c r="Q656" s="122" t="s">
        <v>468</v>
      </c>
      <c r="R656" s="121" t="s">
        <v>4265</v>
      </c>
      <c r="S656" s="120">
        <v>6.9</v>
      </c>
      <c r="T656" s="120" t="s">
        <v>543</v>
      </c>
    </row>
    <row r="657" spans="7:20" s="145" customFormat="1" hidden="1">
      <c r="G657" s="152"/>
      <c r="K657" s="128"/>
      <c r="M657" s="114" t="s">
        <v>1233</v>
      </c>
      <c r="N657" s="118">
        <v>18.600000000000001</v>
      </c>
      <c r="O657" s="118">
        <v>35.5</v>
      </c>
      <c r="P657" s="119">
        <f t="shared" si="12"/>
        <v>5.7</v>
      </c>
      <c r="Q657" s="122" t="s">
        <v>1234</v>
      </c>
      <c r="R657" s="121" t="s">
        <v>3998</v>
      </c>
      <c r="S657" s="122">
        <v>5.7</v>
      </c>
      <c r="T657" s="122" t="s">
        <v>285</v>
      </c>
    </row>
    <row r="658" spans="7:20" s="145" customFormat="1" hidden="1">
      <c r="G658" s="152"/>
      <c r="K658" s="128"/>
      <c r="M658" s="114" t="s">
        <v>1235</v>
      </c>
      <c r="N658" s="118">
        <v>17.7</v>
      </c>
      <c r="O658" s="118">
        <v>15.8</v>
      </c>
      <c r="P658" s="119">
        <f t="shared" si="12"/>
        <v>7.01</v>
      </c>
      <c r="Q658" s="122" t="s">
        <v>1236</v>
      </c>
      <c r="R658" s="121" t="s">
        <v>3999</v>
      </c>
      <c r="S658" s="122">
        <v>7.01</v>
      </c>
      <c r="T658" s="122" t="s">
        <v>1172</v>
      </c>
    </row>
    <row r="659" spans="7:20" s="145" customFormat="1" hidden="1">
      <c r="G659" s="152"/>
      <c r="K659" s="128"/>
      <c r="M659" s="114" t="s">
        <v>1237</v>
      </c>
      <c r="N659" s="118">
        <v>13.5</v>
      </c>
      <c r="O659" s="118">
        <v>2.2999999999999998</v>
      </c>
      <c r="P659" s="119">
        <f t="shared" si="12"/>
        <v>5.28</v>
      </c>
      <c r="Q659" s="122" t="s">
        <v>690</v>
      </c>
      <c r="R659" s="121" t="s">
        <v>4000</v>
      </c>
      <c r="S659" s="122">
        <v>5.28</v>
      </c>
      <c r="T659" s="122" t="s">
        <v>979</v>
      </c>
    </row>
    <row r="660" spans="7:20" s="145" customFormat="1" hidden="1">
      <c r="G660" s="152"/>
      <c r="K660" s="128"/>
      <c r="M660" s="114" t="s">
        <v>1119</v>
      </c>
      <c r="N660" s="118">
        <v>12</v>
      </c>
      <c r="O660" s="118">
        <v>2</v>
      </c>
      <c r="P660" s="119">
        <f t="shared" si="12"/>
        <v>5.82</v>
      </c>
      <c r="Q660" s="122" t="s">
        <v>364</v>
      </c>
      <c r="R660" s="121" t="s">
        <v>4550</v>
      </c>
      <c r="S660" s="122">
        <v>5.82</v>
      </c>
      <c r="T660" s="122" t="s">
        <v>3661</v>
      </c>
    </row>
    <row r="661" spans="7:20" s="145" customFormat="1" hidden="1">
      <c r="G661" s="152"/>
      <c r="K661" s="128"/>
      <c r="M661" s="114" t="s">
        <v>1242</v>
      </c>
      <c r="N661" s="118">
        <v>10</v>
      </c>
      <c r="O661" s="118">
        <v>2.8</v>
      </c>
      <c r="P661" s="119">
        <f t="shared" si="12"/>
        <v>6.11</v>
      </c>
      <c r="Q661" s="122" t="s">
        <v>404</v>
      </c>
      <c r="R661" s="121" t="s">
        <v>3893</v>
      </c>
      <c r="S661" s="122">
        <v>6.11</v>
      </c>
      <c r="T661" s="122" t="s">
        <v>3807</v>
      </c>
    </row>
    <row r="662" spans="7:20" s="145" customFormat="1" hidden="1">
      <c r="G662" s="152"/>
      <c r="K662" s="128"/>
      <c r="M662" s="114" t="s">
        <v>1243</v>
      </c>
      <c r="N662" s="118">
        <v>10.199999999999999</v>
      </c>
      <c r="O662" s="118">
        <v>3.2</v>
      </c>
      <c r="P662" s="119">
        <f t="shared" si="12"/>
        <v>4.09</v>
      </c>
      <c r="Q662" s="122" t="s">
        <v>1244</v>
      </c>
      <c r="R662" s="121" t="s">
        <v>4460</v>
      </c>
      <c r="S662" s="122">
        <v>4.09</v>
      </c>
      <c r="T662" s="122" t="s">
        <v>3662</v>
      </c>
    </row>
    <row r="663" spans="7:20" s="145" customFormat="1" hidden="1">
      <c r="G663" s="152"/>
      <c r="K663" s="128"/>
      <c r="M663" s="114" t="s">
        <v>1245</v>
      </c>
      <c r="N663" s="118">
        <v>17</v>
      </c>
      <c r="O663" s="118">
        <v>5</v>
      </c>
      <c r="P663" s="119">
        <f t="shared" si="12"/>
        <v>4.72</v>
      </c>
      <c r="Q663" s="122" t="s">
        <v>1246</v>
      </c>
      <c r="R663" s="121" t="s">
        <v>4001</v>
      </c>
      <c r="S663" s="122">
        <v>4.72</v>
      </c>
      <c r="T663" s="122" t="s">
        <v>551</v>
      </c>
    </row>
    <row r="664" spans="7:20" s="145" customFormat="1" hidden="1">
      <c r="G664" s="152"/>
      <c r="K664" s="128"/>
      <c r="M664" s="114" t="s">
        <v>1247</v>
      </c>
      <c r="N664" s="118">
        <v>17</v>
      </c>
      <c r="O664" s="118">
        <v>5.2</v>
      </c>
      <c r="P664" s="119">
        <f t="shared" si="12"/>
        <v>5.94</v>
      </c>
      <c r="Q664" s="122" t="s">
        <v>1248</v>
      </c>
      <c r="R664" s="121" t="s">
        <v>4275</v>
      </c>
      <c r="S664" s="122">
        <v>5.94</v>
      </c>
      <c r="T664" s="122" t="s">
        <v>3663</v>
      </c>
    </row>
    <row r="665" spans="7:20" s="145" customFormat="1" hidden="1">
      <c r="G665" s="152"/>
      <c r="K665" s="128"/>
      <c r="M665" s="114" t="s">
        <v>1249</v>
      </c>
      <c r="N665" s="118">
        <v>18.5</v>
      </c>
      <c r="O665" s="118">
        <v>17.600000000000001</v>
      </c>
      <c r="P665" s="119">
        <f t="shared" si="12"/>
        <v>2.6</v>
      </c>
      <c r="Q665" s="122" t="s">
        <v>1250</v>
      </c>
      <c r="R665" s="121" t="s">
        <v>3830</v>
      </c>
      <c r="S665" s="122">
        <v>2.6</v>
      </c>
      <c r="T665" s="122" t="s">
        <v>277</v>
      </c>
    </row>
    <row r="666" spans="7:20" s="145" customFormat="1" hidden="1">
      <c r="G666" s="152"/>
      <c r="K666" s="128"/>
      <c r="M666" s="114" t="s">
        <v>1251</v>
      </c>
      <c r="N666" s="118">
        <v>24.8</v>
      </c>
      <c r="O666" s="118">
        <v>4.8</v>
      </c>
      <c r="P666" s="119">
        <f t="shared" si="12"/>
        <v>6.3</v>
      </c>
      <c r="Q666" s="122" t="s">
        <v>1252</v>
      </c>
      <c r="R666" s="121" t="s">
        <v>3941</v>
      </c>
      <c r="S666" s="122">
        <v>6.3</v>
      </c>
      <c r="T666" s="122" t="s">
        <v>283</v>
      </c>
    </row>
    <row r="667" spans="7:20" s="145" customFormat="1" hidden="1">
      <c r="G667" s="152"/>
      <c r="K667" s="128"/>
      <c r="M667" s="114" t="s">
        <v>1253</v>
      </c>
      <c r="N667" s="118">
        <v>21.7</v>
      </c>
      <c r="O667" s="118">
        <v>3</v>
      </c>
      <c r="P667" s="119">
        <f t="shared" si="12"/>
        <v>6.9</v>
      </c>
      <c r="Q667" s="122" t="s">
        <v>1254</v>
      </c>
      <c r="R667" s="121" t="s">
        <v>4546</v>
      </c>
      <c r="S667" s="122">
        <v>6.9</v>
      </c>
      <c r="T667" s="122" t="s">
        <v>377</v>
      </c>
    </row>
    <row r="668" spans="7:20" s="145" customFormat="1" hidden="1">
      <c r="G668" s="152"/>
      <c r="K668" s="128"/>
      <c r="M668" s="114" t="s">
        <v>1129</v>
      </c>
      <c r="N668" s="118">
        <v>23.2</v>
      </c>
      <c r="O668" s="118">
        <v>2</v>
      </c>
      <c r="P668" s="119">
        <f t="shared" si="12"/>
        <v>7</v>
      </c>
      <c r="Q668" s="122" t="s">
        <v>468</v>
      </c>
      <c r="R668" s="121" t="s">
        <v>3894</v>
      </c>
      <c r="S668" s="122">
        <v>7</v>
      </c>
      <c r="T668" s="122" t="s">
        <v>141</v>
      </c>
    </row>
    <row r="669" spans="7:20" s="145" customFormat="1" hidden="1">
      <c r="G669" s="152"/>
      <c r="K669" s="128"/>
      <c r="M669" s="114" t="s">
        <v>1130</v>
      </c>
      <c r="N669" s="118">
        <v>1.3</v>
      </c>
      <c r="O669" s="118">
        <v>3</v>
      </c>
      <c r="P669" s="119">
        <f t="shared" si="12"/>
        <v>5.6</v>
      </c>
      <c r="Q669" s="122" t="s">
        <v>468</v>
      </c>
      <c r="R669" s="121" t="s">
        <v>4558</v>
      </c>
      <c r="S669" s="122">
        <v>5.6</v>
      </c>
      <c r="T669" s="122" t="s">
        <v>285</v>
      </c>
    </row>
    <row r="670" spans="7:20" s="145" customFormat="1" hidden="1">
      <c r="G670" s="152"/>
      <c r="K670" s="128"/>
      <c r="M670" s="114" t="s">
        <v>1011</v>
      </c>
      <c r="N670" s="118">
        <v>27.4</v>
      </c>
      <c r="O670" s="118">
        <v>4.0999999999999996</v>
      </c>
      <c r="P670" s="119">
        <f t="shared" si="12"/>
        <v>5.22</v>
      </c>
      <c r="Q670" s="122" t="s">
        <v>129</v>
      </c>
      <c r="R670" s="121" t="s">
        <v>4248</v>
      </c>
      <c r="S670" s="122">
        <v>5.22</v>
      </c>
      <c r="T670" s="122" t="s">
        <v>1341</v>
      </c>
    </row>
    <row r="671" spans="7:20" s="145" customFormat="1" hidden="1">
      <c r="G671" s="152"/>
      <c r="K671" s="128"/>
      <c r="M671" s="114" t="s">
        <v>881</v>
      </c>
      <c r="N671" s="118">
        <v>17.8</v>
      </c>
      <c r="O671" s="118">
        <v>2.7</v>
      </c>
      <c r="P671" s="119">
        <f t="shared" si="12"/>
        <v>5.51</v>
      </c>
      <c r="Q671" s="122" t="s">
        <v>514</v>
      </c>
      <c r="R671" s="121" t="s">
        <v>3911</v>
      </c>
      <c r="S671" s="122">
        <v>5.51</v>
      </c>
      <c r="T671" s="122" t="s">
        <v>2553</v>
      </c>
    </row>
    <row r="672" spans="7:20" s="145" customFormat="1" hidden="1">
      <c r="G672" s="152"/>
      <c r="K672" s="128"/>
      <c r="M672" s="114" t="s">
        <v>882</v>
      </c>
      <c r="N672" s="118">
        <v>26.9</v>
      </c>
      <c r="O672" s="118">
        <v>0</v>
      </c>
      <c r="P672" s="119">
        <f t="shared" si="12"/>
        <v>4.8600000000000003</v>
      </c>
      <c r="Q672" s="122" t="s">
        <v>404</v>
      </c>
      <c r="R672" s="121" t="s">
        <v>4121</v>
      </c>
      <c r="S672" s="122">
        <v>4.8600000000000003</v>
      </c>
      <c r="T672" s="122" t="s">
        <v>514</v>
      </c>
    </row>
    <row r="673" spans="7:20" s="145" customFormat="1" hidden="1">
      <c r="G673" s="152"/>
      <c r="K673" s="128"/>
      <c r="M673" s="114" t="s">
        <v>759</v>
      </c>
      <c r="N673" s="118">
        <v>24.2</v>
      </c>
      <c r="O673" s="118">
        <v>0</v>
      </c>
      <c r="P673" s="119">
        <f t="shared" si="12"/>
        <v>4.8600000000000003</v>
      </c>
      <c r="Q673" s="122" t="s">
        <v>548</v>
      </c>
      <c r="R673" s="121" t="s">
        <v>4458</v>
      </c>
      <c r="S673" s="122">
        <v>4.8600000000000003</v>
      </c>
      <c r="T673" s="122" t="s">
        <v>514</v>
      </c>
    </row>
    <row r="674" spans="7:20" s="145" customFormat="1" hidden="1">
      <c r="G674" s="152"/>
      <c r="K674" s="128"/>
      <c r="M674" s="114" t="s">
        <v>760</v>
      </c>
      <c r="N674" s="118">
        <v>28.4</v>
      </c>
      <c r="O674" s="118">
        <v>0</v>
      </c>
      <c r="P674" s="119">
        <f t="shared" si="12"/>
        <v>6.06</v>
      </c>
      <c r="Q674" s="122" t="s">
        <v>338</v>
      </c>
      <c r="R674" s="121" t="s">
        <v>3919</v>
      </c>
      <c r="S674" s="122">
        <v>6.06</v>
      </c>
      <c r="T674" s="122" t="s">
        <v>452</v>
      </c>
    </row>
    <row r="675" spans="7:20" s="145" customFormat="1" hidden="1">
      <c r="G675" s="152"/>
      <c r="K675" s="128"/>
      <c r="M675" s="114" t="s">
        <v>761</v>
      </c>
      <c r="N675" s="118">
        <v>29.8</v>
      </c>
      <c r="O675" s="118">
        <v>0</v>
      </c>
      <c r="P675" s="119">
        <f t="shared" si="12"/>
        <v>6.84</v>
      </c>
      <c r="Q675" s="122" t="s">
        <v>141</v>
      </c>
      <c r="R675" s="121" t="s">
        <v>4249</v>
      </c>
      <c r="S675" s="122">
        <v>6.84</v>
      </c>
      <c r="T675" s="122" t="s">
        <v>745</v>
      </c>
    </row>
    <row r="676" spans="7:20" s="145" customFormat="1" hidden="1">
      <c r="G676" s="152"/>
      <c r="K676" s="128"/>
      <c r="M676" s="114" t="s">
        <v>1020</v>
      </c>
      <c r="N676" s="118">
        <v>32</v>
      </c>
      <c r="O676" s="118">
        <v>0</v>
      </c>
      <c r="P676" s="119">
        <f t="shared" si="12"/>
        <v>5.54</v>
      </c>
      <c r="Q676" s="122" t="s">
        <v>719</v>
      </c>
      <c r="R676" s="121" t="s">
        <v>4277</v>
      </c>
      <c r="S676" s="122">
        <v>5.54</v>
      </c>
      <c r="T676" s="122" t="s">
        <v>2460</v>
      </c>
    </row>
    <row r="677" spans="7:20" s="145" customFormat="1" hidden="1">
      <c r="G677" s="152"/>
      <c r="K677" s="128"/>
      <c r="M677" s="114" t="s">
        <v>21</v>
      </c>
      <c r="N677" s="118">
        <v>28.9</v>
      </c>
      <c r="O677" s="118">
        <v>0</v>
      </c>
      <c r="P677" s="119">
        <f t="shared" si="12"/>
        <v>1.9</v>
      </c>
      <c r="Q677" s="122" t="s">
        <v>141</v>
      </c>
      <c r="R677" s="121" t="s">
        <v>22</v>
      </c>
      <c r="S677" s="122">
        <v>1.9</v>
      </c>
      <c r="T677" s="122" t="s">
        <v>493</v>
      </c>
    </row>
    <row r="678" spans="7:20" s="145" customFormat="1" hidden="1">
      <c r="G678" s="152"/>
      <c r="K678" s="128"/>
      <c r="M678" s="114" t="s">
        <v>1141</v>
      </c>
      <c r="N678" s="118">
        <v>29.7</v>
      </c>
      <c r="O678" s="118">
        <v>0</v>
      </c>
      <c r="P678" s="119">
        <f t="shared" si="12"/>
        <v>3.3</v>
      </c>
      <c r="Q678" s="120" t="s">
        <v>147</v>
      </c>
      <c r="R678" s="121" t="s">
        <v>3970</v>
      </c>
      <c r="S678" s="122">
        <v>3.3</v>
      </c>
      <c r="T678" s="122" t="s">
        <v>72</v>
      </c>
    </row>
    <row r="679" spans="7:20" s="145" customFormat="1" hidden="1">
      <c r="G679" s="152"/>
      <c r="K679" s="128"/>
      <c r="M679" s="114" t="s">
        <v>1142</v>
      </c>
      <c r="N679" s="118">
        <v>19.5</v>
      </c>
      <c r="O679" s="118">
        <v>0</v>
      </c>
      <c r="P679" s="119">
        <f t="shared" si="12"/>
        <v>7.2</v>
      </c>
      <c r="Q679" s="122" t="s">
        <v>548</v>
      </c>
      <c r="R679" s="121" t="s">
        <v>4250</v>
      </c>
      <c r="S679" s="122">
        <v>7.2</v>
      </c>
      <c r="T679" s="122" t="s">
        <v>719</v>
      </c>
    </row>
    <row r="680" spans="7:20" s="145" customFormat="1" hidden="1">
      <c r="G680" s="152"/>
      <c r="K680" s="128"/>
      <c r="M680" s="114" t="s">
        <v>1143</v>
      </c>
      <c r="N680" s="118">
        <v>23</v>
      </c>
      <c r="O680" s="118">
        <v>0</v>
      </c>
      <c r="P680" s="119">
        <f t="shared" si="12"/>
        <v>5.6</v>
      </c>
      <c r="Q680" s="122" t="s">
        <v>728</v>
      </c>
      <c r="R680" s="121" t="s">
        <v>3902</v>
      </c>
      <c r="S680" s="122">
        <v>5.6</v>
      </c>
      <c r="T680" s="122" t="s">
        <v>254</v>
      </c>
    </row>
    <row r="681" spans="7:20" s="145" customFormat="1" hidden="1">
      <c r="G681" s="152"/>
      <c r="K681" s="128"/>
      <c r="M681" s="114" t="s">
        <v>1144</v>
      </c>
      <c r="N681" s="118">
        <v>21.4</v>
      </c>
      <c r="O681" s="118">
        <v>0</v>
      </c>
      <c r="P681" s="119">
        <f t="shared" si="12"/>
        <v>6.8</v>
      </c>
      <c r="Q681" s="122" t="s">
        <v>661</v>
      </c>
      <c r="R681" s="121" t="s">
        <v>4148</v>
      </c>
      <c r="S681" s="122">
        <v>6.8</v>
      </c>
      <c r="T681" s="122" t="s">
        <v>377</v>
      </c>
    </row>
    <row r="682" spans="7:20" s="145" customFormat="1" hidden="1">
      <c r="G682" s="152"/>
      <c r="K682" s="128"/>
      <c r="M682" s="114" t="s">
        <v>1028</v>
      </c>
      <c r="N682" s="118">
        <v>10.1</v>
      </c>
      <c r="O682" s="118">
        <v>0</v>
      </c>
      <c r="P682" s="119">
        <f t="shared" si="12"/>
        <v>6.65</v>
      </c>
      <c r="Q682" s="122" t="s">
        <v>1029</v>
      </c>
      <c r="R682" s="121" t="s">
        <v>4251</v>
      </c>
      <c r="S682" s="122">
        <v>6.65</v>
      </c>
      <c r="T682" s="122" t="s">
        <v>1816</v>
      </c>
    </row>
    <row r="683" spans="7:20" s="145" customFormat="1" hidden="1">
      <c r="G683" s="152"/>
      <c r="K683" s="128"/>
      <c r="M683" s="114" t="s">
        <v>1030</v>
      </c>
      <c r="N683" s="118">
        <v>24</v>
      </c>
      <c r="O683" s="118">
        <v>0</v>
      </c>
      <c r="P683" s="119">
        <f t="shared" si="12"/>
        <v>6.42</v>
      </c>
      <c r="Q683" s="122" t="s">
        <v>558</v>
      </c>
      <c r="R683" s="121" t="s">
        <v>3736</v>
      </c>
      <c r="S683" s="122">
        <v>6.42</v>
      </c>
      <c r="T683" s="122" t="s">
        <v>566</v>
      </c>
    </row>
    <row r="684" spans="7:20" s="145" customFormat="1" hidden="1">
      <c r="G684" s="152"/>
      <c r="K684" s="128"/>
      <c r="M684" s="114" t="s">
        <v>906</v>
      </c>
      <c r="N684" s="118">
        <v>25.8</v>
      </c>
      <c r="O684" s="118">
        <v>0</v>
      </c>
      <c r="P684" s="119">
        <f t="shared" si="12"/>
        <v>2.85</v>
      </c>
      <c r="Q684" s="122" t="s">
        <v>797</v>
      </c>
      <c r="R684" s="121" t="s">
        <v>3908</v>
      </c>
      <c r="S684" s="122">
        <v>2.85</v>
      </c>
      <c r="T684" s="122" t="s">
        <v>4427</v>
      </c>
    </row>
    <row r="685" spans="7:20" s="145" customFormat="1" hidden="1">
      <c r="G685" s="152"/>
      <c r="K685" s="128"/>
      <c r="M685" s="114" t="s">
        <v>907</v>
      </c>
      <c r="N685" s="118">
        <v>24.9</v>
      </c>
      <c r="O685" s="118">
        <v>0</v>
      </c>
      <c r="P685" s="119">
        <f t="shared" si="12"/>
        <v>5.65</v>
      </c>
      <c r="Q685" s="122" t="s">
        <v>548</v>
      </c>
      <c r="R685" s="121" t="s">
        <v>4252</v>
      </c>
      <c r="S685" s="122">
        <v>5.65</v>
      </c>
      <c r="T685" s="122" t="s">
        <v>351</v>
      </c>
    </row>
    <row r="686" spans="7:20" s="145" customFormat="1" hidden="1">
      <c r="G686" s="152"/>
      <c r="K686" s="128"/>
      <c r="M686" s="114" t="s">
        <v>908</v>
      </c>
      <c r="N686" s="118">
        <v>20.9</v>
      </c>
      <c r="O686" s="118">
        <v>0</v>
      </c>
      <c r="P686" s="119">
        <f t="shared" si="12"/>
        <v>4.7</v>
      </c>
      <c r="Q686" s="122" t="s">
        <v>728</v>
      </c>
      <c r="R686" s="121" t="s">
        <v>4024</v>
      </c>
      <c r="S686" s="122">
        <v>4.7</v>
      </c>
      <c r="T686" s="122" t="s">
        <v>514</v>
      </c>
    </row>
    <row r="687" spans="7:20" s="145" customFormat="1" hidden="1">
      <c r="G687" s="152"/>
      <c r="K687" s="128"/>
      <c r="M687" s="114" t="s">
        <v>1033</v>
      </c>
      <c r="N687" s="118">
        <v>24.4</v>
      </c>
      <c r="O687" s="118">
        <v>0</v>
      </c>
      <c r="P687" s="119">
        <f t="shared" si="12"/>
        <v>5.9</v>
      </c>
      <c r="Q687" s="122" t="s">
        <v>369</v>
      </c>
      <c r="R687" s="121" t="s">
        <v>4025</v>
      </c>
      <c r="S687" s="122">
        <v>5.9</v>
      </c>
      <c r="T687" s="122" t="s">
        <v>452</v>
      </c>
    </row>
    <row r="688" spans="7:20" s="145" customFormat="1" hidden="1">
      <c r="G688" s="152"/>
      <c r="K688" s="128"/>
      <c r="M688" s="114" t="s">
        <v>1034</v>
      </c>
      <c r="N688" s="118">
        <v>22.3</v>
      </c>
      <c r="O688" s="118">
        <v>0</v>
      </c>
      <c r="P688" s="119">
        <f t="shared" si="12"/>
        <v>6.9</v>
      </c>
      <c r="Q688" s="122" t="s">
        <v>530</v>
      </c>
      <c r="R688" s="121" t="s">
        <v>4136</v>
      </c>
      <c r="S688" s="122">
        <v>6.9</v>
      </c>
      <c r="T688" s="122" t="s">
        <v>728</v>
      </c>
    </row>
    <row r="689" spans="7:20" s="145" customFormat="1" hidden="1">
      <c r="G689" s="152"/>
      <c r="K689" s="128"/>
      <c r="M689" s="114" t="s">
        <v>1159</v>
      </c>
      <c r="N689" s="118">
        <v>14.5</v>
      </c>
      <c r="O689" s="118">
        <v>0</v>
      </c>
      <c r="P689" s="119">
        <f t="shared" si="12"/>
        <v>6.8</v>
      </c>
      <c r="Q689" s="122" t="s">
        <v>663</v>
      </c>
      <c r="R689" s="121" t="s">
        <v>3908</v>
      </c>
      <c r="S689" s="122">
        <v>6.8</v>
      </c>
      <c r="T689" s="122" t="s">
        <v>141</v>
      </c>
    </row>
    <row r="690" spans="7:20" s="145" customFormat="1" hidden="1">
      <c r="G690" s="152"/>
      <c r="K690" s="128"/>
      <c r="M690" s="114" t="s">
        <v>1160</v>
      </c>
      <c r="N690" s="118">
        <v>24.3</v>
      </c>
      <c r="O690" s="118">
        <v>0</v>
      </c>
      <c r="P690" s="119">
        <f t="shared" si="12"/>
        <v>6.7</v>
      </c>
      <c r="Q690" s="122" t="s">
        <v>663</v>
      </c>
      <c r="R690" s="121" t="s">
        <v>3736</v>
      </c>
      <c r="S690" s="122">
        <v>6.7</v>
      </c>
      <c r="T690" s="122" t="s">
        <v>377</v>
      </c>
    </row>
    <row r="691" spans="7:20" s="145" customFormat="1" hidden="1">
      <c r="G691" s="152"/>
      <c r="K691" s="128"/>
      <c r="M691" s="114" t="s">
        <v>1041</v>
      </c>
      <c r="N691" s="118">
        <v>25.8</v>
      </c>
      <c r="O691" s="118">
        <v>0</v>
      </c>
      <c r="P691" s="119">
        <f t="shared" si="12"/>
        <v>5.96</v>
      </c>
      <c r="Q691" s="122" t="s">
        <v>217</v>
      </c>
      <c r="R691" s="121" t="s">
        <v>3736</v>
      </c>
      <c r="S691" s="122">
        <v>5.96</v>
      </c>
      <c r="T691" s="122" t="s">
        <v>330</v>
      </c>
    </row>
    <row r="692" spans="7:20" s="145" customFormat="1" hidden="1">
      <c r="G692" s="152"/>
      <c r="K692" s="128"/>
      <c r="M692" s="114" t="s">
        <v>1162</v>
      </c>
      <c r="N692" s="118">
        <v>16.2</v>
      </c>
      <c r="O692" s="118">
        <v>0</v>
      </c>
      <c r="P692" s="119">
        <f t="shared" si="12"/>
        <v>5.86</v>
      </c>
      <c r="Q692" s="122" t="s">
        <v>338</v>
      </c>
      <c r="R692" s="121" t="s">
        <v>4042</v>
      </c>
      <c r="S692" s="122">
        <v>5.86</v>
      </c>
      <c r="T692" s="122" t="s">
        <v>3807</v>
      </c>
    </row>
    <row r="693" spans="7:20" s="145" customFormat="1" hidden="1">
      <c r="G693" s="152"/>
      <c r="K693" s="128"/>
      <c r="M693" s="114" t="s">
        <v>1298</v>
      </c>
      <c r="N693" s="118">
        <v>26.6</v>
      </c>
      <c r="O693" s="118">
        <v>0</v>
      </c>
      <c r="P693" s="119">
        <f t="shared" si="12"/>
        <v>7.1</v>
      </c>
      <c r="Q693" s="122" t="s">
        <v>661</v>
      </c>
      <c r="R693" s="121" t="s">
        <v>4026</v>
      </c>
      <c r="S693" s="122">
        <v>7.1</v>
      </c>
      <c r="T693" s="122" t="s">
        <v>719</v>
      </c>
    </row>
    <row r="694" spans="7:20" s="145" customFormat="1" hidden="1">
      <c r="G694" s="152"/>
      <c r="K694" s="128"/>
      <c r="M694" s="114" t="s">
        <v>1299</v>
      </c>
      <c r="N694" s="118">
        <v>22.9</v>
      </c>
      <c r="O694" s="118">
        <v>0</v>
      </c>
      <c r="P694" s="119">
        <f t="shared" si="12"/>
        <v>7.1</v>
      </c>
      <c r="Q694" s="122" t="s">
        <v>530</v>
      </c>
      <c r="R694" s="121" t="s">
        <v>4136</v>
      </c>
      <c r="S694" s="122">
        <v>7.1</v>
      </c>
      <c r="T694" s="122" t="s">
        <v>719</v>
      </c>
    </row>
    <row r="695" spans="7:20" s="145" customFormat="1" hidden="1">
      <c r="G695" s="152"/>
      <c r="K695" s="128"/>
      <c r="M695" s="114" t="s">
        <v>1169</v>
      </c>
      <c r="N695" s="118">
        <v>14.4</v>
      </c>
      <c r="O695" s="118">
        <v>0</v>
      </c>
      <c r="P695" s="119">
        <f t="shared" si="12"/>
        <v>7.01</v>
      </c>
      <c r="Q695" s="122" t="s">
        <v>404</v>
      </c>
      <c r="R695" s="121" t="s">
        <v>4274</v>
      </c>
      <c r="S695" s="122">
        <v>7.01</v>
      </c>
      <c r="T695" s="122" t="s">
        <v>1624</v>
      </c>
    </row>
    <row r="696" spans="7:20" s="145" customFormat="1" hidden="1">
      <c r="G696" s="152"/>
      <c r="K696" s="128"/>
      <c r="M696" s="114" t="s">
        <v>1170</v>
      </c>
      <c r="N696" s="118">
        <v>25</v>
      </c>
      <c r="O696" s="118">
        <v>0</v>
      </c>
      <c r="P696" s="119">
        <f t="shared" si="12"/>
        <v>4.75</v>
      </c>
      <c r="Q696" s="122" t="s">
        <v>285</v>
      </c>
      <c r="R696" s="121" t="s">
        <v>3936</v>
      </c>
      <c r="S696" s="122">
        <v>4.75</v>
      </c>
      <c r="T696" s="122" t="s">
        <v>3789</v>
      </c>
    </row>
    <row r="697" spans="7:20" s="145" customFormat="1" hidden="1">
      <c r="G697" s="152"/>
      <c r="K697" s="128"/>
      <c r="M697" s="114" t="s">
        <v>1302</v>
      </c>
      <c r="N697" s="118">
        <v>18.3</v>
      </c>
      <c r="O697" s="118">
        <v>0</v>
      </c>
      <c r="P697" s="119">
        <f t="shared" si="12"/>
        <v>5.61</v>
      </c>
      <c r="Q697" s="122" t="s">
        <v>553</v>
      </c>
      <c r="R697" s="121" t="s">
        <v>4039</v>
      </c>
      <c r="S697" s="122">
        <v>5.61</v>
      </c>
      <c r="T697" s="122" t="s">
        <v>3664</v>
      </c>
    </row>
    <row r="698" spans="7:20" s="145" customFormat="1" hidden="1">
      <c r="G698" s="152"/>
      <c r="K698" s="128"/>
      <c r="M698" s="114" t="s">
        <v>1303</v>
      </c>
      <c r="N698" s="118">
        <v>12.6</v>
      </c>
      <c r="O698" s="118">
        <v>0</v>
      </c>
      <c r="P698" s="119">
        <f t="shared" si="12"/>
        <v>5.93</v>
      </c>
      <c r="Q698" s="122" t="s">
        <v>217</v>
      </c>
      <c r="R698" s="121" t="s">
        <v>4027</v>
      </c>
      <c r="S698" s="122">
        <v>5.93</v>
      </c>
      <c r="T698" s="122" t="s">
        <v>1686</v>
      </c>
    </row>
    <row r="699" spans="7:20" s="145" customFormat="1" hidden="1">
      <c r="G699" s="152"/>
      <c r="K699" s="128"/>
      <c r="M699" s="114" t="s">
        <v>1304</v>
      </c>
      <c r="N699" s="118">
        <v>20.9</v>
      </c>
      <c r="O699" s="118">
        <v>0</v>
      </c>
      <c r="P699" s="119">
        <f t="shared" si="12"/>
        <v>5.64</v>
      </c>
      <c r="Q699" s="122" t="s">
        <v>129</v>
      </c>
      <c r="R699" s="121" t="s">
        <v>4146</v>
      </c>
      <c r="S699" s="122">
        <v>5.64</v>
      </c>
      <c r="T699" s="122" t="s">
        <v>384</v>
      </c>
    </row>
    <row r="700" spans="7:20" s="145" customFormat="1" hidden="1">
      <c r="G700" s="152"/>
      <c r="K700" s="128"/>
      <c r="M700" s="114" t="s">
        <v>1313</v>
      </c>
      <c r="N700" s="118">
        <v>10.7</v>
      </c>
      <c r="O700" s="118">
        <v>0</v>
      </c>
      <c r="P700" s="119">
        <f t="shared" si="12"/>
        <v>5.64</v>
      </c>
      <c r="Q700" s="122" t="s">
        <v>285</v>
      </c>
      <c r="R700" s="121" t="s">
        <v>4270</v>
      </c>
      <c r="S700" s="122">
        <v>5.64</v>
      </c>
      <c r="T700" s="122" t="s">
        <v>3663</v>
      </c>
    </row>
    <row r="701" spans="7:20" s="145" customFormat="1" hidden="1">
      <c r="G701" s="152"/>
      <c r="K701" s="128"/>
      <c r="M701" s="114" t="s">
        <v>1314</v>
      </c>
      <c r="N701" s="118">
        <v>24</v>
      </c>
      <c r="O701" s="118">
        <v>0</v>
      </c>
      <c r="P701" s="119">
        <f t="shared" si="12"/>
        <v>5.04</v>
      </c>
      <c r="Q701" s="122" t="s">
        <v>213</v>
      </c>
      <c r="R701" s="121" t="s">
        <v>3960</v>
      </c>
      <c r="S701" s="122">
        <v>5.04</v>
      </c>
      <c r="T701" s="122" t="s">
        <v>3245</v>
      </c>
    </row>
    <row r="702" spans="7:20" s="145" customFormat="1" hidden="1">
      <c r="G702" s="152"/>
      <c r="K702" s="128"/>
      <c r="M702" s="114" t="s">
        <v>1315</v>
      </c>
      <c r="N702" s="118">
        <v>30.2</v>
      </c>
      <c r="O702" s="118">
        <v>0</v>
      </c>
      <c r="P702" s="119">
        <f t="shared" si="12"/>
        <v>6.59</v>
      </c>
      <c r="Q702" s="122" t="s">
        <v>377</v>
      </c>
      <c r="R702" s="121" t="s">
        <v>4230</v>
      </c>
      <c r="S702" s="122">
        <v>6.59</v>
      </c>
      <c r="T702" s="122" t="s">
        <v>446</v>
      </c>
    </row>
    <row r="703" spans="7:20" s="145" customFormat="1" hidden="1">
      <c r="G703" s="152"/>
      <c r="K703" s="128"/>
      <c r="M703" s="114" t="s">
        <v>1316</v>
      </c>
      <c r="N703" s="118">
        <v>22.3</v>
      </c>
      <c r="O703" s="118">
        <v>0</v>
      </c>
      <c r="P703" s="119">
        <f t="shared" si="12"/>
        <v>6.9</v>
      </c>
      <c r="Q703" s="122" t="s">
        <v>719</v>
      </c>
      <c r="R703" s="121" t="s">
        <v>3961</v>
      </c>
      <c r="S703" s="122">
        <v>6.9</v>
      </c>
      <c r="T703" s="122" t="s">
        <v>466</v>
      </c>
    </row>
    <row r="704" spans="7:20" s="145" customFormat="1" hidden="1">
      <c r="G704" s="152"/>
      <c r="K704" s="128"/>
      <c r="M704" s="114" t="s">
        <v>1317</v>
      </c>
      <c r="N704" s="118">
        <v>27.3</v>
      </c>
      <c r="O704" s="118">
        <v>0</v>
      </c>
      <c r="P704" s="119">
        <f t="shared" si="12"/>
        <v>1.85</v>
      </c>
      <c r="Q704" s="122" t="s">
        <v>548</v>
      </c>
      <c r="R704" s="121" t="s">
        <v>3727</v>
      </c>
      <c r="S704" s="122">
        <v>1.85</v>
      </c>
      <c r="T704" s="122" t="s">
        <v>3810</v>
      </c>
    </row>
    <row r="705" spans="7:20" s="145" customFormat="1" hidden="1">
      <c r="G705" s="152"/>
      <c r="K705" s="128"/>
      <c r="M705" s="114" t="s">
        <v>1318</v>
      </c>
      <c r="N705" s="118">
        <v>26.9</v>
      </c>
      <c r="O705" s="118">
        <v>0</v>
      </c>
      <c r="P705" s="119">
        <f t="shared" si="12"/>
        <v>6.47</v>
      </c>
      <c r="Q705" s="122" t="s">
        <v>129</v>
      </c>
      <c r="R705" s="121" t="s">
        <v>4028</v>
      </c>
      <c r="S705" s="122">
        <v>6.47</v>
      </c>
      <c r="T705" s="122" t="s">
        <v>2172</v>
      </c>
    </row>
    <row r="706" spans="7:20" s="145" customFormat="1" hidden="1">
      <c r="G706" s="152"/>
      <c r="K706" s="128"/>
      <c r="M706" s="114" t="s">
        <v>1201</v>
      </c>
      <c r="N706" s="118">
        <v>18.600000000000001</v>
      </c>
      <c r="O706" s="118">
        <v>0</v>
      </c>
      <c r="P706" s="119">
        <f t="shared" si="12"/>
        <v>5.45</v>
      </c>
      <c r="Q706" s="122" t="s">
        <v>551</v>
      </c>
      <c r="R706" s="121" t="s">
        <v>3911</v>
      </c>
      <c r="S706" s="122">
        <v>5.45</v>
      </c>
      <c r="T706" s="122" t="s">
        <v>944</v>
      </c>
    </row>
    <row r="707" spans="7:20" s="145" customFormat="1" hidden="1">
      <c r="G707" s="152"/>
      <c r="K707" s="128"/>
      <c r="M707" s="114" t="s">
        <v>1202</v>
      </c>
      <c r="N707" s="118">
        <v>13.4</v>
      </c>
      <c r="O707" s="118">
        <v>0</v>
      </c>
      <c r="P707" s="119">
        <f t="shared" si="12"/>
        <v>6.15</v>
      </c>
      <c r="Q707" s="122" t="s">
        <v>1203</v>
      </c>
      <c r="R707" s="121" t="s">
        <v>4291</v>
      </c>
      <c r="S707" s="122">
        <v>6.15</v>
      </c>
      <c r="T707" s="122" t="s">
        <v>608</v>
      </c>
    </row>
    <row r="708" spans="7:20" s="145" customFormat="1" hidden="1">
      <c r="G708" s="152"/>
      <c r="K708" s="128"/>
      <c r="M708" s="114" t="s">
        <v>1204</v>
      </c>
      <c r="N708" s="118">
        <v>9.6999999999999993</v>
      </c>
      <c r="O708" s="118">
        <v>0</v>
      </c>
      <c r="P708" s="119">
        <f t="shared" si="12"/>
        <v>4.6399999999999997</v>
      </c>
      <c r="Q708" s="122" t="s">
        <v>1205</v>
      </c>
      <c r="R708" s="121" t="s">
        <v>4029</v>
      </c>
      <c r="S708" s="122">
        <v>4.6399999999999997</v>
      </c>
      <c r="T708" s="122" t="s">
        <v>3811</v>
      </c>
    </row>
    <row r="709" spans="7:20" s="145" customFormat="1" hidden="1">
      <c r="G709" s="152"/>
      <c r="K709" s="128"/>
      <c r="M709" s="114" t="s">
        <v>1076</v>
      </c>
      <c r="N709" s="118">
        <v>21.5</v>
      </c>
      <c r="O709" s="118">
        <v>0</v>
      </c>
      <c r="P709" s="119">
        <f t="shared" si="12"/>
        <v>5.5</v>
      </c>
      <c r="Q709" s="122" t="s">
        <v>1077</v>
      </c>
      <c r="R709" s="121" t="s">
        <v>4030</v>
      </c>
      <c r="S709" s="122">
        <v>5.5</v>
      </c>
      <c r="T709" s="122" t="s">
        <v>332</v>
      </c>
    </row>
    <row r="710" spans="7:20" s="145" customFormat="1" hidden="1">
      <c r="G710" s="152"/>
      <c r="K710" s="128"/>
      <c r="M710" s="114" t="s">
        <v>1073</v>
      </c>
      <c r="N710" s="118">
        <v>17</v>
      </c>
      <c r="O710" s="118">
        <v>0</v>
      </c>
      <c r="P710" s="119">
        <f t="shared" si="12"/>
        <v>6</v>
      </c>
      <c r="Q710" s="122" t="s">
        <v>1074</v>
      </c>
      <c r="R710" s="121" t="s">
        <v>4054</v>
      </c>
      <c r="S710" s="122">
        <v>6</v>
      </c>
      <c r="T710" s="122" t="s">
        <v>338</v>
      </c>
    </row>
    <row r="711" spans="7:20" s="145" customFormat="1" hidden="1">
      <c r="G711" s="152"/>
      <c r="K711" s="128"/>
      <c r="M711" s="114" t="s">
        <v>1075</v>
      </c>
      <c r="N711" s="118">
        <v>18.399999999999999</v>
      </c>
      <c r="O711" s="118">
        <v>4.8</v>
      </c>
      <c r="P711" s="119">
        <f t="shared" si="12"/>
        <v>4.3099999999999996</v>
      </c>
      <c r="Q711" s="122" t="s">
        <v>210</v>
      </c>
      <c r="R711" s="121" t="s">
        <v>3919</v>
      </c>
      <c r="S711" s="122">
        <v>4.3099999999999996</v>
      </c>
      <c r="T711" s="122" t="s">
        <v>1696</v>
      </c>
    </row>
    <row r="712" spans="7:20" s="145" customFormat="1" hidden="1">
      <c r="G712" s="152"/>
      <c r="K712" s="128"/>
      <c r="M712" s="114" t="s">
        <v>951</v>
      </c>
      <c r="N712" s="118">
        <v>19</v>
      </c>
      <c r="O712" s="118">
        <v>2.7</v>
      </c>
      <c r="P712" s="119">
        <f t="shared" si="12"/>
        <v>4.41</v>
      </c>
      <c r="Q712" s="120" t="s">
        <v>147</v>
      </c>
      <c r="R712" s="121" t="s">
        <v>4075</v>
      </c>
      <c r="S712" s="122">
        <v>4.41</v>
      </c>
      <c r="T712" s="122" t="s">
        <v>597</v>
      </c>
    </row>
    <row r="713" spans="7:20" s="145" customFormat="1" hidden="1">
      <c r="G713" s="152"/>
      <c r="K713" s="128"/>
      <c r="M713" s="114" t="s">
        <v>817</v>
      </c>
      <c r="N713" s="118">
        <v>6.5</v>
      </c>
      <c r="O713" s="118">
        <v>17.100000000000001</v>
      </c>
      <c r="P713" s="119">
        <f t="shared" si="12"/>
        <v>6.43</v>
      </c>
      <c r="Q713" s="120" t="s">
        <v>147</v>
      </c>
      <c r="R713" s="121" t="s">
        <v>4149</v>
      </c>
      <c r="S713" s="122">
        <v>6.43</v>
      </c>
      <c r="T713" s="122" t="s">
        <v>377</v>
      </c>
    </row>
    <row r="714" spans="7:20" s="145" customFormat="1" hidden="1">
      <c r="G714" s="152"/>
      <c r="K714" s="128"/>
      <c r="M714" s="114" t="s">
        <v>818</v>
      </c>
      <c r="N714" s="118">
        <v>21.5</v>
      </c>
      <c r="O714" s="118">
        <v>0</v>
      </c>
      <c r="P714" s="119">
        <f t="shared" ref="P714:P777" si="13">SUM(S714:T714)</f>
        <v>6.94</v>
      </c>
      <c r="Q714" s="122" t="s">
        <v>556</v>
      </c>
      <c r="R714" s="121" t="s">
        <v>3941</v>
      </c>
      <c r="S714" s="122">
        <v>6.94</v>
      </c>
      <c r="T714" s="122" t="s">
        <v>450</v>
      </c>
    </row>
    <row r="715" spans="7:20" s="145" customFormat="1" hidden="1">
      <c r="G715" s="152"/>
      <c r="K715" s="128"/>
      <c r="M715" s="114" t="s">
        <v>1212</v>
      </c>
      <c r="N715" s="118">
        <v>17.8</v>
      </c>
      <c r="O715" s="118">
        <v>0</v>
      </c>
      <c r="P715" s="119">
        <f t="shared" si="13"/>
        <v>6.13</v>
      </c>
      <c r="Q715" s="122" t="s">
        <v>666</v>
      </c>
      <c r="R715" s="121" t="s">
        <v>4039</v>
      </c>
      <c r="S715" s="122">
        <v>6.13</v>
      </c>
      <c r="T715" s="122" t="s">
        <v>1485</v>
      </c>
    </row>
    <row r="716" spans="7:20" s="145" customFormat="1" hidden="1">
      <c r="G716" s="152"/>
      <c r="K716" s="128"/>
      <c r="M716" s="114" t="s">
        <v>1213</v>
      </c>
      <c r="N716" s="118">
        <v>25.6</v>
      </c>
      <c r="O716" s="118">
        <v>0</v>
      </c>
      <c r="P716" s="119">
        <f t="shared" si="13"/>
        <v>5.8</v>
      </c>
      <c r="Q716" s="122" t="s">
        <v>404</v>
      </c>
      <c r="R716" s="121" t="s">
        <v>3959</v>
      </c>
      <c r="S716" s="122">
        <v>5.8</v>
      </c>
      <c r="T716" s="122" t="s">
        <v>283</v>
      </c>
    </row>
    <row r="717" spans="7:20" s="145" customFormat="1" hidden="1">
      <c r="G717" s="152"/>
      <c r="K717" s="128"/>
      <c r="M717" s="114" t="s">
        <v>1214</v>
      </c>
      <c r="N717" s="118">
        <v>18.8</v>
      </c>
      <c r="O717" s="118">
        <v>0</v>
      </c>
      <c r="P717" s="119">
        <f t="shared" si="13"/>
        <v>6.5</v>
      </c>
      <c r="Q717" s="122" t="s">
        <v>129</v>
      </c>
      <c r="R717" s="121" t="s">
        <v>4138</v>
      </c>
      <c r="S717" s="122">
        <v>6.5</v>
      </c>
      <c r="T717" s="122" t="s">
        <v>141</v>
      </c>
    </row>
    <row r="718" spans="7:20" s="145" customFormat="1" hidden="1">
      <c r="G718" s="152"/>
      <c r="K718" s="128"/>
      <c r="M718" s="114" t="s">
        <v>1215</v>
      </c>
      <c r="N718" s="118">
        <v>12.2</v>
      </c>
      <c r="O718" s="118">
        <v>0</v>
      </c>
      <c r="P718" s="119">
        <f t="shared" si="13"/>
        <v>2.94</v>
      </c>
      <c r="Q718" s="122" t="s">
        <v>514</v>
      </c>
      <c r="R718" s="121" t="s">
        <v>4457</v>
      </c>
      <c r="S718" s="122">
        <v>2.94</v>
      </c>
      <c r="T718" s="122" t="s">
        <v>219</v>
      </c>
    </row>
    <row r="719" spans="7:20" s="145" customFormat="1" hidden="1">
      <c r="G719" s="152"/>
      <c r="K719" s="128"/>
      <c r="M719" s="114" t="s">
        <v>1096</v>
      </c>
      <c r="N719" s="118">
        <v>24</v>
      </c>
      <c r="O719" s="118">
        <v>0</v>
      </c>
      <c r="P719" s="119">
        <f t="shared" si="13"/>
        <v>4.92</v>
      </c>
      <c r="Q719" s="122" t="s">
        <v>530</v>
      </c>
      <c r="R719" s="121" t="s">
        <v>4402</v>
      </c>
      <c r="S719" s="122">
        <v>4.92</v>
      </c>
      <c r="T719" s="122" t="s">
        <v>4092</v>
      </c>
    </row>
    <row r="720" spans="7:20" s="145" customFormat="1" hidden="1">
      <c r="G720" s="152"/>
      <c r="K720" s="128"/>
      <c r="M720" s="114" t="s">
        <v>1097</v>
      </c>
      <c r="N720" s="118">
        <v>14.4</v>
      </c>
      <c r="O720" s="118">
        <v>0</v>
      </c>
      <c r="P720" s="119">
        <f t="shared" si="13"/>
        <v>5.12</v>
      </c>
      <c r="Q720" s="122" t="s">
        <v>1098</v>
      </c>
      <c r="R720" s="121" t="s">
        <v>4148</v>
      </c>
      <c r="S720" s="122">
        <v>5.12</v>
      </c>
      <c r="T720" s="122" t="s">
        <v>3586</v>
      </c>
    </row>
    <row r="721" spans="7:20" s="145" customFormat="1" hidden="1">
      <c r="G721" s="152"/>
      <c r="K721" s="128"/>
      <c r="M721" s="114" t="s">
        <v>968</v>
      </c>
      <c r="N721" s="118">
        <v>19.100000000000001</v>
      </c>
      <c r="O721" s="118">
        <v>0</v>
      </c>
      <c r="P721" s="119">
        <f t="shared" si="13"/>
        <v>3.52</v>
      </c>
      <c r="Q721" s="122" t="s">
        <v>530</v>
      </c>
      <c r="R721" s="121" t="s">
        <v>3945</v>
      </c>
      <c r="S721" s="122">
        <v>3.52</v>
      </c>
      <c r="T721" s="122" t="s">
        <v>530</v>
      </c>
    </row>
    <row r="722" spans="7:20" s="145" customFormat="1" hidden="1">
      <c r="G722" s="152"/>
      <c r="K722" s="128"/>
      <c r="M722" s="114" t="s">
        <v>969</v>
      </c>
      <c r="N722" s="118">
        <v>12.4</v>
      </c>
      <c r="O722" s="118">
        <v>0</v>
      </c>
      <c r="P722" s="119">
        <f t="shared" si="13"/>
        <v>5.38</v>
      </c>
      <c r="Q722" s="122" t="s">
        <v>217</v>
      </c>
      <c r="R722" s="121" t="s">
        <v>4031</v>
      </c>
      <c r="S722" s="122">
        <v>5.38</v>
      </c>
      <c r="T722" s="122" t="s">
        <v>2992</v>
      </c>
    </row>
    <row r="723" spans="7:20" s="145" customFormat="1" hidden="1">
      <c r="G723" s="152"/>
      <c r="K723" s="128"/>
      <c r="M723" s="114" t="s">
        <v>1099</v>
      </c>
      <c r="N723" s="118">
        <v>26.3</v>
      </c>
      <c r="O723" s="118">
        <v>0</v>
      </c>
      <c r="P723" s="119">
        <f t="shared" si="13"/>
        <v>6.4</v>
      </c>
      <c r="Q723" s="122" t="s">
        <v>532</v>
      </c>
      <c r="R723" s="121" t="s">
        <v>4138</v>
      </c>
      <c r="S723" s="122">
        <v>6.4</v>
      </c>
      <c r="T723" s="122" t="s">
        <v>141</v>
      </c>
    </row>
    <row r="724" spans="7:20" s="145" customFormat="1" hidden="1">
      <c r="G724" s="152"/>
      <c r="K724" s="128"/>
      <c r="M724" s="114" t="s">
        <v>1100</v>
      </c>
      <c r="N724" s="118">
        <v>16.600000000000001</v>
      </c>
      <c r="O724" s="118">
        <v>0</v>
      </c>
      <c r="P724" s="119">
        <f t="shared" si="13"/>
        <v>6.4</v>
      </c>
      <c r="Q724" s="122" t="s">
        <v>254</v>
      </c>
      <c r="R724" s="121" t="s">
        <v>4032</v>
      </c>
      <c r="S724" s="122">
        <v>6.4</v>
      </c>
      <c r="T724" s="122" t="s">
        <v>141</v>
      </c>
    </row>
    <row r="725" spans="7:20" s="145" customFormat="1" hidden="1">
      <c r="G725" s="152"/>
      <c r="K725" s="128"/>
      <c r="M725" s="114" t="s">
        <v>1224</v>
      </c>
      <c r="N725" s="118">
        <v>24.4</v>
      </c>
      <c r="O725" s="118">
        <v>0</v>
      </c>
      <c r="P725" s="119">
        <f t="shared" si="13"/>
        <v>6.4</v>
      </c>
      <c r="Q725" s="122" t="s">
        <v>371</v>
      </c>
      <c r="R725" s="121" t="s">
        <v>4033</v>
      </c>
      <c r="S725" s="122">
        <v>6.4</v>
      </c>
      <c r="T725" s="122" t="s">
        <v>141</v>
      </c>
    </row>
    <row r="726" spans="7:20" s="145" customFormat="1" hidden="1">
      <c r="G726" s="152"/>
      <c r="K726" s="128"/>
      <c r="M726" s="114" t="s">
        <v>1225</v>
      </c>
      <c r="N726" s="118">
        <v>16.3</v>
      </c>
      <c r="O726" s="118">
        <v>0</v>
      </c>
      <c r="P726" s="119">
        <f t="shared" si="13"/>
        <v>6.42</v>
      </c>
      <c r="Q726" s="122" t="s">
        <v>285</v>
      </c>
      <c r="R726" s="121" t="s">
        <v>3908</v>
      </c>
      <c r="S726" s="122">
        <v>6.42</v>
      </c>
      <c r="T726" s="122" t="s">
        <v>2294</v>
      </c>
    </row>
    <row r="727" spans="7:20" s="145" customFormat="1" hidden="1">
      <c r="G727" s="152"/>
      <c r="K727" s="128"/>
      <c r="M727" s="114" t="s">
        <v>1107</v>
      </c>
      <c r="N727" s="118">
        <v>26.9</v>
      </c>
      <c r="O727" s="118">
        <v>0</v>
      </c>
      <c r="P727" s="119">
        <f t="shared" si="13"/>
        <v>6.7</v>
      </c>
      <c r="Q727" s="122" t="s">
        <v>223</v>
      </c>
      <c r="R727" s="121" t="s">
        <v>4252</v>
      </c>
      <c r="S727" s="122">
        <v>6.7</v>
      </c>
      <c r="T727" s="122" t="s">
        <v>719</v>
      </c>
    </row>
    <row r="728" spans="7:20" s="145" customFormat="1" hidden="1">
      <c r="G728" s="152"/>
      <c r="K728" s="128"/>
      <c r="M728" s="114" t="s">
        <v>1231</v>
      </c>
      <c r="N728" s="118">
        <v>20.3</v>
      </c>
      <c r="O728" s="118">
        <v>0</v>
      </c>
      <c r="P728" s="119">
        <f t="shared" si="13"/>
        <v>5.0999999999999996</v>
      </c>
      <c r="Q728" s="122" t="s">
        <v>371</v>
      </c>
      <c r="R728" s="121" t="s">
        <v>4039</v>
      </c>
      <c r="S728" s="122">
        <v>5.0999999999999996</v>
      </c>
      <c r="T728" s="122" t="s">
        <v>254</v>
      </c>
    </row>
    <row r="729" spans="7:20" s="145" customFormat="1" hidden="1">
      <c r="G729" s="152"/>
      <c r="K729" s="128"/>
      <c r="M729" s="114" t="s">
        <v>1232</v>
      </c>
      <c r="N729" s="118">
        <v>13.4</v>
      </c>
      <c r="O729" s="118">
        <v>0</v>
      </c>
      <c r="P729" s="119">
        <f t="shared" si="13"/>
        <v>4.3499999999999996</v>
      </c>
      <c r="Q729" s="122" t="s">
        <v>285</v>
      </c>
      <c r="R729" s="121" t="s">
        <v>4034</v>
      </c>
      <c r="S729" s="122">
        <v>4.3499999999999996</v>
      </c>
      <c r="T729" s="122" t="s">
        <v>3357</v>
      </c>
    </row>
    <row r="730" spans="7:20" s="145" customFormat="1" hidden="1">
      <c r="G730" s="152"/>
      <c r="K730" s="128"/>
      <c r="M730" s="114" t="s">
        <v>1363</v>
      </c>
      <c r="N730" s="118">
        <v>24.8</v>
      </c>
      <c r="O730" s="118">
        <v>0</v>
      </c>
      <c r="P730" s="119">
        <f t="shared" si="13"/>
        <v>6.3</v>
      </c>
      <c r="Q730" s="122" t="s">
        <v>422</v>
      </c>
      <c r="R730" s="121" t="s">
        <v>3808</v>
      </c>
      <c r="S730" s="122">
        <v>6.3</v>
      </c>
      <c r="T730" s="122" t="s">
        <v>377</v>
      </c>
    </row>
    <row r="731" spans="7:20" s="145" customFormat="1" hidden="1">
      <c r="G731" s="152"/>
      <c r="K731" s="128"/>
      <c r="M731" s="114" t="s">
        <v>1364</v>
      </c>
      <c r="N731" s="118">
        <v>13.1</v>
      </c>
      <c r="O731" s="118">
        <v>0</v>
      </c>
      <c r="P731" s="119">
        <f t="shared" si="13"/>
        <v>6.61</v>
      </c>
      <c r="Q731" s="122" t="s">
        <v>548</v>
      </c>
      <c r="R731" s="121" t="s">
        <v>4270</v>
      </c>
      <c r="S731" s="122">
        <v>6.61</v>
      </c>
      <c r="T731" s="122" t="s">
        <v>924</v>
      </c>
    </row>
    <row r="732" spans="7:20" s="145" customFormat="1" hidden="1">
      <c r="G732" s="152"/>
      <c r="K732" s="128"/>
      <c r="M732" s="114" t="s">
        <v>1238</v>
      </c>
      <c r="N732" s="118">
        <v>8.1</v>
      </c>
      <c r="O732" s="118">
        <v>23.9</v>
      </c>
      <c r="P732" s="119">
        <f t="shared" si="13"/>
        <v>5.08</v>
      </c>
      <c r="Q732" s="122" t="s">
        <v>1239</v>
      </c>
      <c r="R732" s="121" t="s">
        <v>4233</v>
      </c>
      <c r="S732" s="122">
        <v>5.08</v>
      </c>
      <c r="T732" s="122" t="s">
        <v>254</v>
      </c>
    </row>
    <row r="733" spans="7:20" s="145" customFormat="1" hidden="1">
      <c r="G733" s="152"/>
      <c r="K733" s="128"/>
      <c r="M733" s="114" t="s">
        <v>1240</v>
      </c>
      <c r="N733" s="118">
        <v>14.4</v>
      </c>
      <c r="O733" s="118">
        <v>19.600000000000001</v>
      </c>
      <c r="P733" s="119">
        <f t="shared" si="13"/>
        <v>5.43</v>
      </c>
      <c r="Q733" s="122" t="s">
        <v>1241</v>
      </c>
      <c r="R733" s="121" t="s">
        <v>3809</v>
      </c>
      <c r="S733" s="122">
        <v>5.43</v>
      </c>
      <c r="T733" s="122" t="s">
        <v>2893</v>
      </c>
    </row>
    <row r="734" spans="7:20" s="145" customFormat="1" hidden="1">
      <c r="G734" s="152"/>
      <c r="K734" s="128"/>
      <c r="M734" s="114" t="s">
        <v>1371</v>
      </c>
      <c r="N734" s="118">
        <v>0.6</v>
      </c>
      <c r="O734" s="118">
        <v>2.1</v>
      </c>
      <c r="P734" s="119">
        <f t="shared" si="13"/>
        <v>5.55</v>
      </c>
      <c r="Q734" s="122" t="s">
        <v>166</v>
      </c>
      <c r="R734" s="121" t="s">
        <v>4464</v>
      </c>
      <c r="S734" s="122">
        <v>5.55</v>
      </c>
      <c r="T734" s="122" t="s">
        <v>1336</v>
      </c>
    </row>
    <row r="735" spans="7:20" s="145" customFormat="1" hidden="1">
      <c r="G735" s="152"/>
      <c r="K735" s="128"/>
      <c r="M735" s="114" t="s">
        <v>1372</v>
      </c>
      <c r="N735" s="118">
        <v>0.5</v>
      </c>
      <c r="O735" s="118">
        <v>2.8</v>
      </c>
      <c r="P735" s="119">
        <f t="shared" si="13"/>
        <v>5.35</v>
      </c>
      <c r="Q735" s="122" t="s">
        <v>343</v>
      </c>
      <c r="R735" s="121" t="s">
        <v>4294</v>
      </c>
      <c r="S735" s="122">
        <v>5.35</v>
      </c>
      <c r="T735" s="122" t="s">
        <v>670</v>
      </c>
    </row>
    <row r="736" spans="7:20" s="145" customFormat="1" hidden="1">
      <c r="G736" s="152"/>
      <c r="K736" s="128"/>
      <c r="M736" s="114" t="s">
        <v>1373</v>
      </c>
      <c r="N736" s="118">
        <v>9.1999999999999993</v>
      </c>
      <c r="O736" s="118">
        <v>4.4000000000000004</v>
      </c>
      <c r="P736" s="119">
        <f t="shared" si="13"/>
        <v>4.7</v>
      </c>
      <c r="Q736" s="122" t="s">
        <v>369</v>
      </c>
      <c r="R736" s="121" t="s">
        <v>4270</v>
      </c>
      <c r="S736" s="122">
        <v>4.7</v>
      </c>
      <c r="T736" s="122" t="s">
        <v>2339</v>
      </c>
    </row>
    <row r="737" spans="7:20" s="145" customFormat="1" hidden="1">
      <c r="G737" s="152"/>
      <c r="K737" s="128"/>
      <c r="M737" s="114" t="s">
        <v>1374</v>
      </c>
      <c r="N737" s="118">
        <v>7.7</v>
      </c>
      <c r="O737" s="118">
        <v>7.1</v>
      </c>
      <c r="P737" s="119">
        <f t="shared" si="13"/>
        <v>6.4</v>
      </c>
      <c r="Q737" s="122" t="s">
        <v>670</v>
      </c>
      <c r="R737" s="121" t="s">
        <v>4218</v>
      </c>
      <c r="S737" s="122">
        <v>6.4</v>
      </c>
      <c r="T737" s="122" t="s">
        <v>1784</v>
      </c>
    </row>
    <row r="738" spans="7:20" s="145" customFormat="1" hidden="1">
      <c r="G738" s="152"/>
      <c r="K738" s="128"/>
      <c r="M738" s="114" t="s">
        <v>1375</v>
      </c>
      <c r="N738" s="118">
        <v>5.8</v>
      </c>
      <c r="O738" s="118">
        <v>18.100000000000001</v>
      </c>
      <c r="P738" s="119">
        <f t="shared" si="13"/>
        <v>5.6</v>
      </c>
      <c r="Q738" s="122" t="s">
        <v>738</v>
      </c>
      <c r="R738" s="121" t="s">
        <v>4042</v>
      </c>
      <c r="S738" s="122">
        <v>5.6</v>
      </c>
      <c r="T738" s="122" t="s">
        <v>283</v>
      </c>
    </row>
    <row r="739" spans="7:20" s="145" customFormat="1" hidden="1">
      <c r="G739" s="152"/>
      <c r="K739" s="128"/>
      <c r="M739" s="114" t="s">
        <v>1376</v>
      </c>
      <c r="N739" s="118">
        <v>13.5</v>
      </c>
      <c r="O739" s="120" t="s">
        <v>147</v>
      </c>
      <c r="P739" s="119">
        <f t="shared" si="13"/>
        <v>6.34</v>
      </c>
      <c r="Q739" s="122" t="s">
        <v>1377</v>
      </c>
      <c r="R739" s="120" t="s">
        <v>147</v>
      </c>
      <c r="S739" s="122">
        <v>6.34</v>
      </c>
      <c r="T739" s="122" t="s">
        <v>3879</v>
      </c>
    </row>
    <row r="740" spans="7:20" s="145" customFormat="1" hidden="1">
      <c r="G740" s="152"/>
      <c r="K740" s="128"/>
      <c r="M740" s="114" t="s">
        <v>1378</v>
      </c>
      <c r="N740" s="118">
        <v>1.3</v>
      </c>
      <c r="O740" s="118">
        <v>7.3</v>
      </c>
      <c r="P740" s="119">
        <f t="shared" si="13"/>
        <v>6.43</v>
      </c>
      <c r="Q740" s="120" t="s">
        <v>30</v>
      </c>
      <c r="R740" s="121" t="s">
        <v>4553</v>
      </c>
      <c r="S740" s="122">
        <v>6.43</v>
      </c>
      <c r="T740" s="122" t="s">
        <v>1798</v>
      </c>
    </row>
    <row r="741" spans="7:20" s="145" customFormat="1" hidden="1">
      <c r="G741" s="152"/>
      <c r="K741" s="128"/>
      <c r="M741" s="114" t="s">
        <v>1379</v>
      </c>
      <c r="N741" s="118">
        <v>5.3</v>
      </c>
      <c r="O741" s="118">
        <v>13.2</v>
      </c>
      <c r="P741" s="119">
        <f t="shared" si="13"/>
        <v>4.71</v>
      </c>
      <c r="Q741" s="122" t="s">
        <v>424</v>
      </c>
      <c r="R741" s="121" t="s">
        <v>4560</v>
      </c>
      <c r="S741" s="122">
        <v>4.71</v>
      </c>
      <c r="T741" s="122" t="s">
        <v>1730</v>
      </c>
    </row>
    <row r="742" spans="7:20" s="145" customFormat="1" hidden="1">
      <c r="G742" s="152"/>
      <c r="K742" s="128"/>
      <c r="M742" s="114" t="s">
        <v>1255</v>
      </c>
      <c r="N742" s="118">
        <v>5.3</v>
      </c>
      <c r="O742" s="118">
        <v>6.9</v>
      </c>
      <c r="P742" s="119">
        <f t="shared" si="13"/>
        <v>6.09</v>
      </c>
      <c r="Q742" s="122" t="s">
        <v>628</v>
      </c>
      <c r="R742" s="121" t="s">
        <v>3971</v>
      </c>
      <c r="S742" s="122">
        <v>6.09</v>
      </c>
      <c r="T742" s="122" t="s">
        <v>3335</v>
      </c>
    </row>
    <row r="743" spans="7:20" s="145" customFormat="1" hidden="1">
      <c r="G743" s="152"/>
      <c r="K743" s="128"/>
      <c r="M743" s="114" t="s">
        <v>1256</v>
      </c>
      <c r="N743" s="118">
        <v>2.5</v>
      </c>
      <c r="O743" s="118">
        <v>8.6</v>
      </c>
      <c r="P743" s="119">
        <f t="shared" si="13"/>
        <v>5.07</v>
      </c>
      <c r="Q743" s="122" t="s">
        <v>647</v>
      </c>
      <c r="R743" s="121" t="s">
        <v>4375</v>
      </c>
      <c r="S743" s="122">
        <v>5.07</v>
      </c>
      <c r="T743" s="122" t="s">
        <v>3664</v>
      </c>
    </row>
    <row r="744" spans="7:20" s="145" customFormat="1" hidden="1">
      <c r="G744" s="152"/>
      <c r="K744" s="128"/>
      <c r="M744" s="114" t="s">
        <v>1257</v>
      </c>
      <c r="N744" s="118">
        <v>9.5</v>
      </c>
      <c r="O744" s="120" t="s">
        <v>147</v>
      </c>
      <c r="P744" s="119">
        <f t="shared" si="13"/>
        <v>6.25</v>
      </c>
      <c r="Q744" s="120" t="s">
        <v>147</v>
      </c>
      <c r="R744" s="120" t="s">
        <v>147</v>
      </c>
      <c r="S744" s="122">
        <v>6.25</v>
      </c>
      <c r="T744" s="122" t="s">
        <v>1422</v>
      </c>
    </row>
    <row r="745" spans="7:20" s="145" customFormat="1" hidden="1">
      <c r="G745" s="152"/>
      <c r="K745" s="128"/>
      <c r="M745" s="114" t="s">
        <v>1258</v>
      </c>
      <c r="N745" s="118">
        <v>18.100000000000001</v>
      </c>
      <c r="O745" s="118">
        <v>0</v>
      </c>
      <c r="P745" s="119">
        <f t="shared" si="13"/>
        <v>6.11</v>
      </c>
      <c r="Q745" s="120" t="s">
        <v>147</v>
      </c>
      <c r="R745" s="121" t="s">
        <v>4269</v>
      </c>
      <c r="S745" s="122">
        <v>6.11</v>
      </c>
      <c r="T745" s="122" t="s">
        <v>377</v>
      </c>
    </row>
    <row r="746" spans="7:20" s="145" customFormat="1" hidden="1">
      <c r="G746" s="152"/>
      <c r="K746" s="128"/>
      <c r="M746" s="114" t="s">
        <v>1259</v>
      </c>
      <c r="N746" s="118">
        <v>3.3</v>
      </c>
      <c r="O746" s="118">
        <v>1.9</v>
      </c>
      <c r="P746" s="119">
        <f t="shared" si="13"/>
        <v>6.22</v>
      </c>
      <c r="Q746" s="122" t="s">
        <v>710</v>
      </c>
      <c r="R746" s="121" t="s">
        <v>4554</v>
      </c>
      <c r="S746" s="122">
        <v>6.22</v>
      </c>
      <c r="T746" s="122" t="s">
        <v>586</v>
      </c>
    </row>
    <row r="747" spans="7:20" s="145" customFormat="1" hidden="1">
      <c r="G747" s="152"/>
      <c r="K747" s="128"/>
      <c r="M747" s="114" t="s">
        <v>1134</v>
      </c>
      <c r="N747" s="118">
        <v>4.7</v>
      </c>
      <c r="O747" s="118">
        <v>16.600000000000001</v>
      </c>
      <c r="P747" s="119">
        <f t="shared" si="13"/>
        <v>5.3</v>
      </c>
      <c r="Q747" s="122" t="s">
        <v>1135</v>
      </c>
      <c r="R747" s="121" t="s">
        <v>4122</v>
      </c>
      <c r="S747" s="122">
        <v>5.3</v>
      </c>
      <c r="T747" s="122" t="s">
        <v>452</v>
      </c>
    </row>
    <row r="748" spans="7:20" s="145" customFormat="1" hidden="1">
      <c r="G748" s="152"/>
      <c r="K748" s="128"/>
      <c r="M748" s="114" t="s">
        <v>1014</v>
      </c>
      <c r="N748" s="118">
        <v>0.5</v>
      </c>
      <c r="O748" s="118">
        <v>2.9</v>
      </c>
      <c r="P748" s="119">
        <f t="shared" si="13"/>
        <v>6.5</v>
      </c>
      <c r="Q748" s="120" t="s">
        <v>30</v>
      </c>
      <c r="R748" s="121" t="s">
        <v>4376</v>
      </c>
      <c r="S748" s="122">
        <v>6.5</v>
      </c>
      <c r="T748" s="122" t="s">
        <v>719</v>
      </c>
    </row>
    <row r="749" spans="7:20" s="145" customFormat="1" hidden="1">
      <c r="G749" s="152"/>
      <c r="K749" s="128"/>
      <c r="M749" s="114" t="s">
        <v>1131</v>
      </c>
      <c r="N749" s="118">
        <v>0.7</v>
      </c>
      <c r="O749" s="118">
        <v>3.7</v>
      </c>
      <c r="P749" s="119">
        <f t="shared" si="13"/>
        <v>4.8</v>
      </c>
      <c r="Q749" s="120" t="s">
        <v>30</v>
      </c>
      <c r="R749" s="121" t="s">
        <v>4420</v>
      </c>
      <c r="S749" s="120">
        <v>4.8</v>
      </c>
      <c r="T749" s="120" t="s">
        <v>285</v>
      </c>
    </row>
    <row r="750" spans="7:20" s="145" customFormat="1" hidden="1">
      <c r="G750" s="152"/>
      <c r="K750" s="128"/>
      <c r="M750" s="114" t="s">
        <v>1132</v>
      </c>
      <c r="N750" s="118">
        <v>5.2</v>
      </c>
      <c r="O750" s="118">
        <v>66.2</v>
      </c>
      <c r="P750" s="119">
        <f t="shared" si="13"/>
        <v>5</v>
      </c>
      <c r="Q750" s="122" t="s">
        <v>1133</v>
      </c>
      <c r="R750" s="121" t="s">
        <v>4030</v>
      </c>
      <c r="S750" s="122">
        <v>5</v>
      </c>
      <c r="T750" s="122" t="s">
        <v>548</v>
      </c>
    </row>
    <row r="751" spans="7:20" s="145" customFormat="1" hidden="1">
      <c r="G751" s="152"/>
      <c r="K751" s="128"/>
      <c r="M751" s="114" t="s">
        <v>1012</v>
      </c>
      <c r="N751" s="118">
        <v>5</v>
      </c>
      <c r="O751" s="118">
        <v>70</v>
      </c>
      <c r="P751" s="119">
        <f t="shared" si="13"/>
        <v>6.5</v>
      </c>
      <c r="Q751" s="122" t="s">
        <v>1013</v>
      </c>
      <c r="R751" s="121" t="s">
        <v>4377</v>
      </c>
      <c r="S751" s="122">
        <v>6.5</v>
      </c>
      <c r="T751" s="122" t="s">
        <v>719</v>
      </c>
    </row>
    <row r="752" spans="7:20" s="145" customFormat="1" hidden="1">
      <c r="G752" s="152"/>
      <c r="K752" s="128"/>
      <c r="M752" s="114" t="s">
        <v>883</v>
      </c>
      <c r="N752" s="118">
        <v>5.5</v>
      </c>
      <c r="O752" s="118">
        <v>61.1</v>
      </c>
      <c r="P752" s="119">
        <f t="shared" si="13"/>
        <v>2.9</v>
      </c>
      <c r="Q752" s="122" t="s">
        <v>885</v>
      </c>
      <c r="R752" s="121" t="s">
        <v>4378</v>
      </c>
      <c r="S752" s="122">
        <v>2.9</v>
      </c>
      <c r="T752" s="122" t="s">
        <v>358</v>
      </c>
    </row>
    <row r="753" spans="7:20" s="145" customFormat="1" hidden="1">
      <c r="G753" s="152"/>
      <c r="K753" s="128"/>
      <c r="M753" s="114" t="s">
        <v>886</v>
      </c>
      <c r="N753" s="118">
        <v>6.2</v>
      </c>
      <c r="O753" s="118">
        <v>60.5</v>
      </c>
      <c r="P753" s="119">
        <f t="shared" si="13"/>
        <v>3.8</v>
      </c>
      <c r="Q753" s="122" t="s">
        <v>887</v>
      </c>
      <c r="R753" s="121" t="s">
        <v>4379</v>
      </c>
      <c r="S753" s="122">
        <v>3.8</v>
      </c>
      <c r="T753" s="122" t="s">
        <v>551</v>
      </c>
    </row>
    <row r="754" spans="7:20" s="145" customFormat="1" hidden="1">
      <c r="G754" s="152"/>
      <c r="K754" s="128"/>
      <c r="M754" s="114" t="s">
        <v>888</v>
      </c>
      <c r="N754" s="118">
        <v>2.6</v>
      </c>
      <c r="O754" s="118">
        <v>33.5</v>
      </c>
      <c r="P754" s="119">
        <f t="shared" si="13"/>
        <v>5.7</v>
      </c>
      <c r="Q754" s="122" t="s">
        <v>889</v>
      </c>
      <c r="R754" s="121" t="s">
        <v>4198</v>
      </c>
      <c r="S754" s="122">
        <v>5.7</v>
      </c>
      <c r="T754" s="122" t="s">
        <v>1146</v>
      </c>
    </row>
    <row r="755" spans="7:20" s="145" customFormat="1" hidden="1">
      <c r="G755" s="152"/>
      <c r="K755" s="128"/>
      <c r="M755" s="114" t="s">
        <v>890</v>
      </c>
      <c r="N755" s="118">
        <v>3.3</v>
      </c>
      <c r="O755" s="118">
        <v>59.4</v>
      </c>
      <c r="P755" s="119">
        <f t="shared" si="13"/>
        <v>4.7</v>
      </c>
      <c r="Q755" s="122" t="s">
        <v>891</v>
      </c>
      <c r="R755" s="121" t="s">
        <v>4380</v>
      </c>
      <c r="S755" s="122">
        <v>4.7</v>
      </c>
      <c r="T755" s="122" t="s">
        <v>285</v>
      </c>
    </row>
    <row r="756" spans="7:20" s="145" customFormat="1" hidden="1">
      <c r="G756" s="152"/>
      <c r="K756" s="128"/>
      <c r="M756" s="114" t="s">
        <v>1276</v>
      </c>
      <c r="N756" s="118">
        <v>3.7</v>
      </c>
      <c r="O756" s="118">
        <v>71.900000000000006</v>
      </c>
      <c r="P756" s="119">
        <f t="shared" si="13"/>
        <v>5.4</v>
      </c>
      <c r="Q756" s="122" t="s">
        <v>272</v>
      </c>
      <c r="R756" s="121" t="s">
        <v>4381</v>
      </c>
      <c r="S756" s="122">
        <v>5.4</v>
      </c>
      <c r="T756" s="122" t="s">
        <v>283</v>
      </c>
    </row>
    <row r="757" spans="7:20" s="145" customFormat="1" hidden="1">
      <c r="G757" s="152"/>
      <c r="K757" s="128"/>
      <c r="M757" s="114" t="s">
        <v>1277</v>
      </c>
      <c r="N757" s="118">
        <v>4.9000000000000004</v>
      </c>
      <c r="O757" s="118">
        <v>62.9</v>
      </c>
      <c r="P757" s="119">
        <f t="shared" si="13"/>
        <v>4.9000000000000004</v>
      </c>
      <c r="Q757" s="122" t="s">
        <v>1278</v>
      </c>
      <c r="R757" s="121" t="s">
        <v>4382</v>
      </c>
      <c r="S757" s="122">
        <v>4.9000000000000004</v>
      </c>
      <c r="T757" s="122" t="s">
        <v>548</v>
      </c>
    </row>
    <row r="758" spans="7:20" s="145" customFormat="1" hidden="1">
      <c r="G758" s="152"/>
      <c r="K758" s="128"/>
      <c r="M758" s="114" t="s">
        <v>1279</v>
      </c>
      <c r="N758" s="118">
        <v>7.3</v>
      </c>
      <c r="O758" s="118">
        <v>56</v>
      </c>
      <c r="P758" s="119">
        <f t="shared" si="13"/>
        <v>5</v>
      </c>
      <c r="Q758" s="122" t="s">
        <v>1280</v>
      </c>
      <c r="R758" s="121" t="s">
        <v>4383</v>
      </c>
      <c r="S758" s="122">
        <v>5</v>
      </c>
      <c r="T758" s="122" t="s">
        <v>332</v>
      </c>
    </row>
    <row r="759" spans="7:20" s="145" customFormat="1" hidden="1">
      <c r="G759" s="152"/>
      <c r="K759" s="128"/>
      <c r="M759" s="114" t="s">
        <v>1281</v>
      </c>
      <c r="N759" s="118">
        <v>5</v>
      </c>
      <c r="O759" s="118">
        <v>63.5</v>
      </c>
      <c r="P759" s="119">
        <f t="shared" si="13"/>
        <v>4.4000000000000004</v>
      </c>
      <c r="Q759" s="122" t="s">
        <v>1282</v>
      </c>
      <c r="R759" s="121" t="s">
        <v>4469</v>
      </c>
      <c r="S759" s="122">
        <v>4.4000000000000004</v>
      </c>
      <c r="T759" s="122" t="s">
        <v>663</v>
      </c>
    </row>
    <row r="760" spans="7:20" s="145" customFormat="1" hidden="1">
      <c r="G760" s="152"/>
      <c r="K760" s="128"/>
      <c r="M760" s="114" t="s">
        <v>1283</v>
      </c>
      <c r="N760" s="118">
        <v>8</v>
      </c>
      <c r="O760" s="118">
        <v>58.3</v>
      </c>
      <c r="P760" s="119">
        <f t="shared" si="13"/>
        <v>4.7</v>
      </c>
      <c r="Q760" s="122" t="s">
        <v>1150</v>
      </c>
      <c r="R760" s="121" t="s">
        <v>4384</v>
      </c>
      <c r="S760" s="122">
        <v>4.7</v>
      </c>
      <c r="T760" s="122" t="s">
        <v>285</v>
      </c>
    </row>
    <row r="761" spans="7:20" s="145" customFormat="1" hidden="1">
      <c r="G761" s="152"/>
      <c r="K761" s="128"/>
      <c r="M761" s="114" t="s">
        <v>1151</v>
      </c>
      <c r="N761" s="118">
        <v>24</v>
      </c>
      <c r="O761" s="118">
        <v>2.4</v>
      </c>
      <c r="P761" s="119">
        <f t="shared" si="13"/>
        <v>5.8</v>
      </c>
      <c r="Q761" s="122" t="s">
        <v>1074</v>
      </c>
      <c r="R761" s="121" t="s">
        <v>4385</v>
      </c>
      <c r="S761" s="122">
        <v>5.8</v>
      </c>
      <c r="T761" s="122" t="s">
        <v>797</v>
      </c>
    </row>
    <row r="762" spans="7:20" s="145" customFormat="1" hidden="1">
      <c r="G762" s="152"/>
      <c r="K762" s="128"/>
      <c r="M762" s="114" t="s">
        <v>1286</v>
      </c>
      <c r="N762" s="118">
        <v>5.3</v>
      </c>
      <c r="O762" s="118">
        <v>17.899999999999999</v>
      </c>
      <c r="P762" s="119">
        <f t="shared" si="13"/>
        <v>6.3</v>
      </c>
      <c r="Q762" s="122" t="s">
        <v>1287</v>
      </c>
      <c r="R762" s="121" t="s">
        <v>4385</v>
      </c>
      <c r="S762" s="122">
        <v>6.3</v>
      </c>
      <c r="T762" s="122" t="s">
        <v>466</v>
      </c>
    </row>
    <row r="763" spans="7:20" s="145" customFormat="1" hidden="1">
      <c r="G763" s="152"/>
      <c r="K763" s="128"/>
      <c r="M763" s="114" t="s">
        <v>1145</v>
      </c>
      <c r="N763" s="118">
        <v>6.7</v>
      </c>
      <c r="O763" s="118">
        <v>14.7</v>
      </c>
      <c r="P763" s="119">
        <f t="shared" si="13"/>
        <v>5.9</v>
      </c>
      <c r="Q763" s="122" t="s">
        <v>1146</v>
      </c>
      <c r="R763" s="121" t="s">
        <v>4398</v>
      </c>
      <c r="S763" s="122">
        <v>5.9</v>
      </c>
      <c r="T763" s="122" t="s">
        <v>543</v>
      </c>
    </row>
    <row r="764" spans="7:20" s="145" customFormat="1" hidden="1">
      <c r="G764" s="152"/>
      <c r="K764" s="128"/>
      <c r="M764" s="114" t="s">
        <v>1147</v>
      </c>
      <c r="N764" s="118">
        <v>8.5</v>
      </c>
      <c r="O764" s="118">
        <v>12.7</v>
      </c>
      <c r="P764" s="119">
        <f t="shared" si="13"/>
        <v>5.9</v>
      </c>
      <c r="Q764" s="122" t="s">
        <v>738</v>
      </c>
      <c r="R764" s="121" t="s">
        <v>4249</v>
      </c>
      <c r="S764" s="122">
        <v>5.9</v>
      </c>
      <c r="T764" s="122" t="s">
        <v>722</v>
      </c>
    </row>
    <row r="765" spans="7:20" s="145" customFormat="1" hidden="1">
      <c r="G765" s="152"/>
      <c r="K765" s="128"/>
      <c r="M765" s="114" t="s">
        <v>1148</v>
      </c>
      <c r="N765" s="118">
        <v>9.1999999999999993</v>
      </c>
      <c r="O765" s="118">
        <v>5.8</v>
      </c>
      <c r="P765" s="119">
        <f t="shared" si="13"/>
        <v>5.09</v>
      </c>
      <c r="Q765" s="122" t="s">
        <v>1149</v>
      </c>
      <c r="R765" s="121" t="s">
        <v>4565</v>
      </c>
      <c r="S765" s="122">
        <v>5.09</v>
      </c>
      <c r="T765" s="122" t="s">
        <v>1754</v>
      </c>
    </row>
    <row r="766" spans="7:20" s="145" customFormat="1" hidden="1">
      <c r="G766" s="152"/>
      <c r="K766" s="128"/>
      <c r="M766" s="114" t="s">
        <v>1031</v>
      </c>
      <c r="N766" s="118">
        <v>0.8</v>
      </c>
      <c r="O766" s="118">
        <v>49.2</v>
      </c>
      <c r="P766" s="119">
        <f t="shared" si="13"/>
        <v>3.32</v>
      </c>
      <c r="Q766" s="120" t="s">
        <v>30</v>
      </c>
      <c r="R766" s="121" t="s">
        <v>3784</v>
      </c>
      <c r="S766" s="122">
        <v>3.32</v>
      </c>
      <c r="T766" s="122" t="s">
        <v>986</v>
      </c>
    </row>
    <row r="767" spans="7:20" s="145" customFormat="1" hidden="1">
      <c r="G767" s="152"/>
      <c r="K767" s="128"/>
      <c r="M767" s="114" t="s">
        <v>1032</v>
      </c>
      <c r="N767" s="118">
        <v>0.7</v>
      </c>
      <c r="O767" s="118">
        <v>48.3</v>
      </c>
      <c r="P767" s="119">
        <f t="shared" si="13"/>
        <v>5.39</v>
      </c>
      <c r="Q767" s="120" t="s">
        <v>30</v>
      </c>
      <c r="R767" s="121" t="s">
        <v>4417</v>
      </c>
      <c r="S767" s="122">
        <v>5.39</v>
      </c>
      <c r="T767" s="122" t="s">
        <v>3813</v>
      </c>
    </row>
    <row r="768" spans="7:20" s="145" customFormat="1" hidden="1">
      <c r="G768" s="152"/>
      <c r="K768" s="128"/>
      <c r="M768" s="114" t="s">
        <v>1152</v>
      </c>
      <c r="N768" s="118">
        <v>1.2</v>
      </c>
      <c r="O768" s="118">
        <v>31</v>
      </c>
      <c r="P768" s="119">
        <f t="shared" si="13"/>
        <v>3.97</v>
      </c>
      <c r="Q768" s="120" t="s">
        <v>30</v>
      </c>
      <c r="R768" s="121" t="s">
        <v>3962</v>
      </c>
      <c r="S768" s="122">
        <v>3.97</v>
      </c>
      <c r="T768" s="122" t="s">
        <v>3357</v>
      </c>
    </row>
    <row r="769" spans="7:20" s="145" customFormat="1" hidden="1">
      <c r="G769" s="152"/>
      <c r="K769" s="128"/>
      <c r="M769" s="114" t="s">
        <v>1153</v>
      </c>
      <c r="N769" s="118">
        <v>1</v>
      </c>
      <c r="O769" s="118">
        <v>40.799999999999997</v>
      </c>
      <c r="P769" s="119">
        <f t="shared" si="13"/>
        <v>5.26</v>
      </c>
      <c r="Q769" s="122" t="s">
        <v>575</v>
      </c>
      <c r="R769" s="121" t="s">
        <v>3943</v>
      </c>
      <c r="S769" s="122">
        <v>5.26</v>
      </c>
      <c r="T769" s="122" t="s">
        <v>1293</v>
      </c>
    </row>
    <row r="770" spans="7:20" s="145" customFormat="1" hidden="1">
      <c r="G770" s="152"/>
      <c r="K770" s="128"/>
      <c r="M770" s="114" t="s">
        <v>1154</v>
      </c>
      <c r="N770" s="120" t="s">
        <v>30</v>
      </c>
      <c r="O770" s="118">
        <v>2.6</v>
      </c>
      <c r="P770" s="119">
        <f t="shared" si="13"/>
        <v>4.9000000000000004</v>
      </c>
      <c r="Q770" s="122" t="s">
        <v>418</v>
      </c>
      <c r="R770" s="121" t="s">
        <v>3956</v>
      </c>
      <c r="S770" s="122">
        <v>4.9000000000000004</v>
      </c>
      <c r="T770" s="122" t="s">
        <v>332</v>
      </c>
    </row>
    <row r="771" spans="7:20" s="145" customFormat="1" hidden="1">
      <c r="G771" s="152"/>
      <c r="K771" s="128"/>
      <c r="M771" s="114" t="s">
        <v>1155</v>
      </c>
      <c r="N771" s="120" t="s">
        <v>30</v>
      </c>
      <c r="O771" s="118">
        <v>3.6</v>
      </c>
      <c r="P771" s="119">
        <f t="shared" si="13"/>
        <v>5.3</v>
      </c>
      <c r="Q771" s="122" t="s">
        <v>418</v>
      </c>
      <c r="R771" s="121" t="s">
        <v>4420</v>
      </c>
      <c r="S771" s="122">
        <v>5.3</v>
      </c>
      <c r="T771" s="122" t="s">
        <v>283</v>
      </c>
    </row>
    <row r="772" spans="7:20" s="145" customFormat="1" hidden="1">
      <c r="G772" s="152"/>
      <c r="K772" s="128"/>
      <c r="M772" s="114" t="s">
        <v>1156</v>
      </c>
      <c r="N772" s="120" t="s">
        <v>30</v>
      </c>
      <c r="O772" s="118">
        <v>7.3</v>
      </c>
      <c r="P772" s="119">
        <f t="shared" si="13"/>
        <v>5.9</v>
      </c>
      <c r="Q772" s="122" t="s">
        <v>418</v>
      </c>
      <c r="R772" s="121" t="s">
        <v>4473</v>
      </c>
      <c r="S772" s="122">
        <v>5.9</v>
      </c>
      <c r="T772" s="122" t="s">
        <v>377</v>
      </c>
    </row>
    <row r="773" spans="7:20" s="145" customFormat="1" hidden="1">
      <c r="G773" s="152"/>
      <c r="K773" s="128"/>
      <c r="M773" s="114" t="s">
        <v>1157</v>
      </c>
      <c r="N773" s="120" t="s">
        <v>30</v>
      </c>
      <c r="O773" s="118">
        <v>4.3</v>
      </c>
      <c r="P773" s="119">
        <f t="shared" si="13"/>
        <v>4.54</v>
      </c>
      <c r="Q773" s="122" t="s">
        <v>418</v>
      </c>
      <c r="R773" s="121" t="s">
        <v>3953</v>
      </c>
      <c r="S773" s="122">
        <v>4.54</v>
      </c>
      <c r="T773" s="122" t="s">
        <v>3515</v>
      </c>
    </row>
    <row r="774" spans="7:20" s="145" customFormat="1" hidden="1">
      <c r="G774" s="152"/>
      <c r="K774" s="128"/>
      <c r="M774" s="114" t="s">
        <v>1158</v>
      </c>
      <c r="N774" s="118">
        <v>4</v>
      </c>
      <c r="O774" s="120" t="s">
        <v>147</v>
      </c>
      <c r="P774" s="119">
        <f t="shared" si="13"/>
        <v>5.91</v>
      </c>
      <c r="Q774" s="122" t="s">
        <v>503</v>
      </c>
      <c r="R774" s="120" t="s">
        <v>147</v>
      </c>
      <c r="S774" s="122">
        <v>5.91</v>
      </c>
      <c r="T774" s="122" t="s">
        <v>745</v>
      </c>
    </row>
    <row r="775" spans="7:20" s="145" customFormat="1" hidden="1">
      <c r="G775" s="152"/>
      <c r="K775" s="128"/>
      <c r="M775" s="114" t="s">
        <v>1294</v>
      </c>
      <c r="N775" s="118">
        <v>0.7</v>
      </c>
      <c r="O775" s="118">
        <v>9.6</v>
      </c>
      <c r="P775" s="119">
        <f t="shared" si="13"/>
        <v>6.05</v>
      </c>
      <c r="Q775" s="120" t="s">
        <v>51</v>
      </c>
      <c r="R775" s="121" t="s">
        <v>3777</v>
      </c>
      <c r="S775" s="122">
        <v>6.05</v>
      </c>
      <c r="T775" s="122" t="s">
        <v>3266</v>
      </c>
    </row>
    <row r="776" spans="7:20" s="145" customFormat="1" hidden="1">
      <c r="G776" s="152"/>
      <c r="K776" s="128"/>
      <c r="M776" s="114" t="s">
        <v>1295</v>
      </c>
      <c r="N776" s="118">
        <v>0.5</v>
      </c>
      <c r="O776" s="118">
        <v>7.5</v>
      </c>
      <c r="P776" s="119">
        <f t="shared" si="13"/>
        <v>4.5199999999999996</v>
      </c>
      <c r="Q776" s="122" t="s">
        <v>304</v>
      </c>
      <c r="R776" s="121" t="s">
        <v>4036</v>
      </c>
      <c r="S776" s="122">
        <v>4.5199999999999996</v>
      </c>
      <c r="T776" s="122" t="s">
        <v>2553</v>
      </c>
    </row>
    <row r="777" spans="7:20" s="145" customFormat="1" hidden="1">
      <c r="G777" s="152"/>
      <c r="K777" s="128"/>
      <c r="M777" s="114" t="s">
        <v>1296</v>
      </c>
      <c r="N777" s="118">
        <v>6</v>
      </c>
      <c r="O777" s="120" t="s">
        <v>147</v>
      </c>
      <c r="P777" s="119">
        <f t="shared" si="13"/>
        <v>6.07</v>
      </c>
      <c r="Q777" s="122" t="s">
        <v>556</v>
      </c>
      <c r="R777" s="120" t="s">
        <v>147</v>
      </c>
      <c r="S777" s="122">
        <v>6.07</v>
      </c>
      <c r="T777" s="122" t="s">
        <v>728</v>
      </c>
    </row>
    <row r="778" spans="7:20" s="145" customFormat="1" hidden="1">
      <c r="G778" s="152"/>
      <c r="K778" s="128"/>
      <c r="M778" s="114" t="s">
        <v>1161</v>
      </c>
      <c r="N778" s="118">
        <v>12</v>
      </c>
      <c r="O778" s="120" t="s">
        <v>30</v>
      </c>
      <c r="P778" s="119">
        <f t="shared" ref="P778:P841" si="14">SUM(S778:T778)</f>
        <v>5.52</v>
      </c>
      <c r="Q778" s="122" t="s">
        <v>343</v>
      </c>
      <c r="R778" s="121" t="s">
        <v>4386</v>
      </c>
      <c r="S778" s="122">
        <v>5.52</v>
      </c>
      <c r="T778" s="122" t="s">
        <v>2898</v>
      </c>
    </row>
    <row r="779" spans="7:20" s="145" customFormat="1" hidden="1">
      <c r="G779" s="152"/>
      <c r="K779" s="128"/>
      <c r="M779" s="114" t="s">
        <v>1423</v>
      </c>
      <c r="N779" s="118">
        <v>4.7</v>
      </c>
      <c r="O779" s="118">
        <v>26.1</v>
      </c>
      <c r="P779" s="119">
        <f t="shared" si="14"/>
        <v>4.46</v>
      </c>
      <c r="Q779" s="120" t="s">
        <v>147</v>
      </c>
      <c r="R779" s="121" t="s">
        <v>4387</v>
      </c>
      <c r="S779" s="122">
        <v>4.46</v>
      </c>
      <c r="T779" s="122" t="s">
        <v>1955</v>
      </c>
    </row>
    <row r="780" spans="7:20" s="145" customFormat="1" hidden="1">
      <c r="G780" s="152"/>
      <c r="K780" s="128"/>
      <c r="M780" s="114" t="s">
        <v>1424</v>
      </c>
      <c r="N780" s="120" t="s">
        <v>30</v>
      </c>
      <c r="O780" s="118">
        <v>0</v>
      </c>
      <c r="P780" s="119">
        <f t="shared" si="14"/>
        <v>6.06</v>
      </c>
      <c r="Q780" s="122" t="s">
        <v>1425</v>
      </c>
      <c r="R780" s="121" t="s">
        <v>4050</v>
      </c>
      <c r="S780" s="122">
        <v>6.06</v>
      </c>
      <c r="T780" s="122" t="s">
        <v>894</v>
      </c>
    </row>
    <row r="781" spans="7:20" s="145" customFormat="1" hidden="1">
      <c r="G781" s="152"/>
      <c r="K781" s="128"/>
      <c r="M781" s="114" t="s">
        <v>1426</v>
      </c>
      <c r="N781" s="118">
        <v>18.5</v>
      </c>
      <c r="O781" s="118">
        <v>11.5</v>
      </c>
      <c r="P781" s="119">
        <f t="shared" si="14"/>
        <v>4.67</v>
      </c>
      <c r="Q781" s="122" t="s">
        <v>1305</v>
      </c>
      <c r="R781" s="121" t="s">
        <v>4388</v>
      </c>
      <c r="S781" s="122">
        <v>4.67</v>
      </c>
      <c r="T781" s="122" t="s">
        <v>212</v>
      </c>
    </row>
    <row r="782" spans="7:20" s="145" customFormat="1" hidden="1">
      <c r="G782" s="152"/>
      <c r="K782" s="128"/>
      <c r="M782" s="114" t="s">
        <v>1306</v>
      </c>
      <c r="N782" s="118">
        <v>3.7</v>
      </c>
      <c r="O782" s="118">
        <v>6.7</v>
      </c>
      <c r="P782" s="119">
        <f t="shared" si="14"/>
        <v>4.63</v>
      </c>
      <c r="Q782" s="122" t="s">
        <v>1307</v>
      </c>
      <c r="R782" s="121" t="s">
        <v>4545</v>
      </c>
      <c r="S782" s="122">
        <v>4.63</v>
      </c>
      <c r="T782" s="122" t="s">
        <v>254</v>
      </c>
    </row>
    <row r="783" spans="7:20" s="145" customFormat="1" hidden="1">
      <c r="G783" s="152"/>
      <c r="K783" s="128"/>
      <c r="M783" s="114" t="s">
        <v>1308</v>
      </c>
      <c r="N783" s="118">
        <v>3.7</v>
      </c>
      <c r="O783" s="118">
        <v>6.7</v>
      </c>
      <c r="P783" s="119">
        <f t="shared" si="14"/>
        <v>3.43</v>
      </c>
      <c r="Q783" s="122" t="s">
        <v>1309</v>
      </c>
      <c r="R783" s="121" t="s">
        <v>3954</v>
      </c>
      <c r="S783" s="122">
        <v>3.43</v>
      </c>
      <c r="T783" s="122" t="s">
        <v>2227</v>
      </c>
    </row>
    <row r="784" spans="7:20" s="145" customFormat="1" hidden="1">
      <c r="G784" s="152"/>
      <c r="K784" s="128"/>
      <c r="M784" s="114" t="s">
        <v>1310</v>
      </c>
      <c r="N784" s="118">
        <v>3.6</v>
      </c>
      <c r="O784" s="118">
        <v>6.6</v>
      </c>
      <c r="P784" s="119">
        <f t="shared" si="14"/>
        <v>3.82</v>
      </c>
      <c r="Q784" s="122" t="s">
        <v>1311</v>
      </c>
      <c r="R784" s="121" t="s">
        <v>4320</v>
      </c>
      <c r="S784" s="122">
        <v>3.82</v>
      </c>
      <c r="T784" s="122" t="s">
        <v>514</v>
      </c>
    </row>
    <row r="785" spans="7:20" s="145" customFormat="1" hidden="1">
      <c r="G785" s="152"/>
      <c r="K785" s="128"/>
      <c r="M785" s="114" t="s">
        <v>1312</v>
      </c>
      <c r="N785" s="118">
        <v>1.8</v>
      </c>
      <c r="O785" s="118">
        <v>67.099999999999994</v>
      </c>
      <c r="P785" s="119">
        <f t="shared" si="14"/>
        <v>4.33</v>
      </c>
      <c r="Q785" s="122" t="s">
        <v>1434</v>
      </c>
      <c r="R785" s="121" t="s">
        <v>4217</v>
      </c>
      <c r="S785" s="122">
        <v>4.33</v>
      </c>
      <c r="T785" s="122" t="s">
        <v>2838</v>
      </c>
    </row>
    <row r="786" spans="7:20" s="145" customFormat="1" hidden="1">
      <c r="G786" s="152"/>
      <c r="K786" s="128"/>
      <c r="M786" s="114" t="s">
        <v>1435</v>
      </c>
      <c r="N786" s="118">
        <v>0.3</v>
      </c>
      <c r="O786" s="118">
        <v>4.9000000000000004</v>
      </c>
      <c r="P786" s="119">
        <f t="shared" si="14"/>
        <v>5.2</v>
      </c>
      <c r="Q786" s="122" t="s">
        <v>343</v>
      </c>
      <c r="R786" s="121" t="s">
        <v>3907</v>
      </c>
      <c r="S786" s="122">
        <v>5.2</v>
      </c>
      <c r="T786" s="122" t="s">
        <v>283</v>
      </c>
    </row>
    <row r="787" spans="7:20" s="145" customFormat="1" hidden="1">
      <c r="G787" s="152"/>
      <c r="K787" s="128"/>
      <c r="M787" s="114" t="s">
        <v>1436</v>
      </c>
      <c r="N787" s="118">
        <v>0.7</v>
      </c>
      <c r="O787" s="118">
        <v>2</v>
      </c>
      <c r="P787" s="119">
        <f t="shared" si="14"/>
        <v>5.2</v>
      </c>
      <c r="Q787" s="120" t="s">
        <v>1437</v>
      </c>
      <c r="R787" s="121" t="s">
        <v>4549</v>
      </c>
      <c r="S787" s="122">
        <v>5.2</v>
      </c>
      <c r="T787" s="122" t="s">
        <v>283</v>
      </c>
    </row>
    <row r="788" spans="7:20" s="145" customFormat="1" hidden="1">
      <c r="G788" s="152"/>
      <c r="K788" s="128"/>
      <c r="M788" s="114" t="s">
        <v>1438</v>
      </c>
      <c r="N788" s="118">
        <v>1.1000000000000001</v>
      </c>
      <c r="O788" s="118">
        <v>3.3</v>
      </c>
      <c r="P788" s="119">
        <f t="shared" si="14"/>
        <v>5.9</v>
      </c>
      <c r="Q788" s="120" t="s">
        <v>1439</v>
      </c>
      <c r="R788" s="121" t="s">
        <v>3969</v>
      </c>
      <c r="S788" s="122">
        <v>5.9</v>
      </c>
      <c r="T788" s="122" t="s">
        <v>141</v>
      </c>
    </row>
    <row r="789" spans="7:20" s="145" customFormat="1" hidden="1">
      <c r="G789" s="152"/>
      <c r="K789" s="128"/>
      <c r="M789" s="114" t="s">
        <v>1440</v>
      </c>
      <c r="N789" s="118">
        <v>5.6</v>
      </c>
      <c r="O789" s="118">
        <v>6.4</v>
      </c>
      <c r="P789" s="119">
        <f t="shared" si="14"/>
        <v>3.96</v>
      </c>
      <c r="Q789" s="122" t="s">
        <v>1441</v>
      </c>
      <c r="R789" s="121" t="s">
        <v>4389</v>
      </c>
      <c r="S789" s="122">
        <v>3.96</v>
      </c>
      <c r="T789" s="122" t="s">
        <v>946</v>
      </c>
    </row>
    <row r="790" spans="7:20" s="145" customFormat="1" hidden="1">
      <c r="G790" s="152"/>
      <c r="K790" s="128"/>
      <c r="M790" s="114" t="s">
        <v>1442</v>
      </c>
      <c r="N790" s="118">
        <v>3.2</v>
      </c>
      <c r="O790" s="118">
        <v>3.7</v>
      </c>
      <c r="P790" s="119">
        <f t="shared" si="14"/>
        <v>4.47</v>
      </c>
      <c r="Q790" s="122" t="s">
        <v>1443</v>
      </c>
      <c r="R790" s="121" t="s">
        <v>4390</v>
      </c>
      <c r="S790" s="122">
        <v>4.47</v>
      </c>
      <c r="T790" s="122" t="s">
        <v>3451</v>
      </c>
    </row>
    <row r="791" spans="7:20" s="145" customFormat="1" hidden="1">
      <c r="G791" s="152"/>
      <c r="K791" s="128"/>
      <c r="M791" s="114" t="s">
        <v>1444</v>
      </c>
      <c r="N791" s="118">
        <v>32.5</v>
      </c>
      <c r="O791" s="118">
        <v>0</v>
      </c>
      <c r="P791" s="119">
        <f t="shared" si="14"/>
        <v>4.5999999999999996</v>
      </c>
      <c r="Q791" s="122" t="s">
        <v>343</v>
      </c>
      <c r="R791" s="121" t="s">
        <v>4032</v>
      </c>
      <c r="S791" s="122">
        <v>4.5999999999999996</v>
      </c>
      <c r="T791" s="122" t="s">
        <v>254</v>
      </c>
    </row>
    <row r="792" spans="7:20" s="145" customFormat="1" hidden="1">
      <c r="G792" s="152"/>
      <c r="K792" s="128"/>
      <c r="M792" s="114" t="s">
        <v>1445</v>
      </c>
      <c r="N792" s="118">
        <v>23.9</v>
      </c>
      <c r="O792" s="118">
        <v>0</v>
      </c>
      <c r="P792" s="119">
        <f t="shared" si="14"/>
        <v>6.2</v>
      </c>
      <c r="Q792" s="122" t="s">
        <v>56</v>
      </c>
      <c r="R792" s="121" t="s">
        <v>4051</v>
      </c>
      <c r="S792" s="122">
        <v>6.2</v>
      </c>
      <c r="T792" s="122" t="s">
        <v>719</v>
      </c>
    </row>
    <row r="793" spans="7:20" s="145" customFormat="1" hidden="1">
      <c r="G793" s="152"/>
      <c r="K793" s="128"/>
      <c r="M793" s="114" t="s">
        <v>1446</v>
      </c>
      <c r="N793" s="118">
        <v>21.3</v>
      </c>
      <c r="O793" s="118">
        <v>0</v>
      </c>
      <c r="P793" s="119">
        <f t="shared" si="14"/>
        <v>6.2</v>
      </c>
      <c r="Q793" s="122" t="s">
        <v>841</v>
      </c>
      <c r="R793" s="121" t="s">
        <v>4220</v>
      </c>
      <c r="S793" s="122">
        <v>6.2</v>
      </c>
      <c r="T793" s="122" t="s">
        <v>719</v>
      </c>
    </row>
    <row r="794" spans="7:20" s="145" customFormat="1" hidden="1">
      <c r="G794" s="152"/>
      <c r="K794" s="128"/>
      <c r="M794" s="114" t="s">
        <v>1319</v>
      </c>
      <c r="N794" s="118">
        <v>24.6</v>
      </c>
      <c r="O794" s="118">
        <v>0</v>
      </c>
      <c r="P794" s="119">
        <f t="shared" si="14"/>
        <v>6.3</v>
      </c>
      <c r="Q794" s="122" t="s">
        <v>424</v>
      </c>
      <c r="R794" s="121" t="s">
        <v>3960</v>
      </c>
      <c r="S794" s="122">
        <v>6.3</v>
      </c>
      <c r="T794" s="122" t="s">
        <v>234</v>
      </c>
    </row>
    <row r="795" spans="7:20" s="145" customFormat="1" hidden="1">
      <c r="G795" s="152"/>
      <c r="K795" s="128"/>
      <c r="M795" s="114" t="s">
        <v>1320</v>
      </c>
      <c r="N795" s="118">
        <v>23.5</v>
      </c>
      <c r="O795" s="118">
        <v>0</v>
      </c>
      <c r="P795" s="119">
        <f t="shared" si="14"/>
        <v>4.5199999999999996</v>
      </c>
      <c r="Q795" s="122" t="s">
        <v>476</v>
      </c>
      <c r="R795" s="121" t="s">
        <v>4119</v>
      </c>
      <c r="S795" s="122">
        <v>4.5199999999999996</v>
      </c>
      <c r="T795" s="122" t="s">
        <v>2460</v>
      </c>
    </row>
    <row r="796" spans="7:20" s="145" customFormat="1" hidden="1">
      <c r="G796" s="152"/>
      <c r="K796" s="128"/>
      <c r="M796" s="114" t="s">
        <v>1321</v>
      </c>
      <c r="N796" s="118">
        <v>20.9</v>
      </c>
      <c r="O796" s="120" t="s">
        <v>30</v>
      </c>
      <c r="P796" s="119">
        <f t="shared" si="14"/>
        <v>5.98</v>
      </c>
      <c r="Q796" s="120" t="s">
        <v>213</v>
      </c>
      <c r="R796" s="121" t="s">
        <v>4461</v>
      </c>
      <c r="S796" s="122">
        <v>5.98</v>
      </c>
      <c r="T796" s="122" t="s">
        <v>728</v>
      </c>
    </row>
    <row r="797" spans="7:20" s="145" customFormat="1" hidden="1">
      <c r="G797" s="152"/>
      <c r="K797" s="128"/>
      <c r="M797" s="114" t="s">
        <v>1206</v>
      </c>
      <c r="N797" s="118">
        <v>18.2</v>
      </c>
      <c r="O797" s="120" t="s">
        <v>30</v>
      </c>
      <c r="P797" s="119">
        <f t="shared" si="14"/>
        <v>5.26</v>
      </c>
      <c r="Q797" s="120" t="s">
        <v>213</v>
      </c>
      <c r="R797" s="121" t="s">
        <v>4555</v>
      </c>
      <c r="S797" s="122">
        <v>5.26</v>
      </c>
      <c r="T797" s="122" t="s">
        <v>338</v>
      </c>
    </row>
    <row r="798" spans="7:20" s="145" customFormat="1" hidden="1">
      <c r="G798" s="152"/>
      <c r="K798" s="128"/>
      <c r="M798" s="114" t="s">
        <v>1078</v>
      </c>
      <c r="N798" s="118">
        <v>17.5</v>
      </c>
      <c r="O798" s="118">
        <v>0</v>
      </c>
      <c r="P798" s="119">
        <f t="shared" si="14"/>
        <v>5.69</v>
      </c>
      <c r="Q798" s="122" t="s">
        <v>940</v>
      </c>
      <c r="R798" s="121" t="s">
        <v>4419</v>
      </c>
      <c r="S798" s="122">
        <v>5.69</v>
      </c>
      <c r="T798" s="122" t="s">
        <v>2172</v>
      </c>
    </row>
    <row r="799" spans="7:20" s="145" customFormat="1" hidden="1">
      <c r="G799" s="152"/>
      <c r="K799" s="128"/>
      <c r="M799" s="114" t="s">
        <v>952</v>
      </c>
      <c r="N799" s="118">
        <v>18.3</v>
      </c>
      <c r="O799" s="118">
        <v>0</v>
      </c>
      <c r="P799" s="119">
        <f t="shared" si="14"/>
        <v>4.7300000000000004</v>
      </c>
      <c r="Q799" s="122" t="s">
        <v>166</v>
      </c>
      <c r="R799" s="121" t="s">
        <v>4549</v>
      </c>
      <c r="S799" s="122">
        <v>4.7300000000000004</v>
      </c>
      <c r="T799" s="122" t="s">
        <v>384</v>
      </c>
    </row>
    <row r="800" spans="7:20" s="145" customFormat="1" hidden="1">
      <c r="G800" s="152"/>
      <c r="K800" s="128"/>
      <c r="M800" s="114" t="s">
        <v>953</v>
      </c>
      <c r="N800" s="118">
        <v>22.8</v>
      </c>
      <c r="O800" s="118">
        <v>0</v>
      </c>
      <c r="P800" s="119">
        <f t="shared" si="14"/>
        <v>4.8</v>
      </c>
      <c r="Q800" s="122" t="s">
        <v>954</v>
      </c>
      <c r="R800" s="121" t="s">
        <v>4119</v>
      </c>
      <c r="S800" s="122">
        <v>4.8</v>
      </c>
      <c r="T800" s="122" t="s">
        <v>2992</v>
      </c>
    </row>
    <row r="801" spans="7:20" s="145" customFormat="1" hidden="1">
      <c r="G801" s="152"/>
      <c r="K801" s="128"/>
      <c r="M801" s="114" t="s">
        <v>955</v>
      </c>
      <c r="N801" s="118">
        <v>19.899999999999999</v>
      </c>
      <c r="O801" s="118">
        <v>0</v>
      </c>
      <c r="P801" s="119">
        <f t="shared" si="14"/>
        <v>3.83</v>
      </c>
      <c r="Q801" s="122" t="s">
        <v>956</v>
      </c>
      <c r="R801" s="121" t="s">
        <v>3782</v>
      </c>
      <c r="S801" s="122">
        <v>3.83</v>
      </c>
      <c r="T801" s="122" t="s">
        <v>369</v>
      </c>
    </row>
    <row r="802" spans="7:20" s="145" customFormat="1" hidden="1">
      <c r="G802" s="152"/>
      <c r="K802" s="128"/>
      <c r="M802" s="114" t="s">
        <v>1085</v>
      </c>
      <c r="N802" s="118">
        <v>12.3</v>
      </c>
      <c r="O802" s="118">
        <v>19.7</v>
      </c>
      <c r="P802" s="119">
        <f t="shared" si="14"/>
        <v>3.87</v>
      </c>
      <c r="Q802" s="122" t="s">
        <v>1086</v>
      </c>
      <c r="R802" s="121" t="s">
        <v>4543</v>
      </c>
      <c r="S802" s="122">
        <v>3.87</v>
      </c>
      <c r="T802" s="122" t="s">
        <v>4358</v>
      </c>
    </row>
    <row r="803" spans="7:20" s="145" customFormat="1" hidden="1">
      <c r="G803" s="152"/>
      <c r="K803" s="128"/>
      <c r="M803" s="114" t="s">
        <v>1088</v>
      </c>
      <c r="N803" s="118">
        <v>16.8</v>
      </c>
      <c r="O803" s="118">
        <v>10.7</v>
      </c>
      <c r="P803" s="119">
        <f t="shared" si="14"/>
        <v>4.68</v>
      </c>
      <c r="Q803" s="122" t="s">
        <v>1089</v>
      </c>
      <c r="R803" s="121" t="s">
        <v>4391</v>
      </c>
      <c r="S803" s="122">
        <v>4.68</v>
      </c>
      <c r="T803" s="122" t="s">
        <v>1684</v>
      </c>
    </row>
    <row r="804" spans="7:20" s="145" customFormat="1" hidden="1">
      <c r="G804" s="152"/>
      <c r="K804" s="128"/>
      <c r="M804" s="114" t="s">
        <v>1211</v>
      </c>
      <c r="N804" s="118">
        <v>12.6</v>
      </c>
      <c r="O804" s="118">
        <v>19.5</v>
      </c>
      <c r="P804" s="119">
        <f t="shared" si="14"/>
        <v>3</v>
      </c>
      <c r="Q804" s="122" t="s">
        <v>569</v>
      </c>
      <c r="R804" s="121" t="s">
        <v>4201</v>
      </c>
      <c r="S804" s="122">
        <v>3</v>
      </c>
      <c r="T804" s="122" t="s">
        <v>666</v>
      </c>
    </row>
    <row r="805" spans="7:20" s="145" customFormat="1" hidden="1">
      <c r="G805" s="152"/>
      <c r="K805" s="128"/>
      <c r="M805" s="114" t="s">
        <v>1335</v>
      </c>
      <c r="N805" s="118">
        <v>16.8</v>
      </c>
      <c r="O805" s="118">
        <v>19.5</v>
      </c>
      <c r="P805" s="119">
        <f t="shared" si="14"/>
        <v>2</v>
      </c>
      <c r="Q805" s="122" t="s">
        <v>1336</v>
      </c>
      <c r="R805" s="121" t="s">
        <v>4391</v>
      </c>
      <c r="S805" s="122">
        <v>2</v>
      </c>
      <c r="T805" s="122" t="s">
        <v>221</v>
      </c>
    </row>
    <row r="806" spans="7:20" s="145" customFormat="1" hidden="1">
      <c r="G806" s="152"/>
      <c r="K806" s="128"/>
      <c r="M806" s="114" t="s">
        <v>1337</v>
      </c>
      <c r="N806" s="118">
        <v>16.8</v>
      </c>
      <c r="O806" s="118">
        <v>10.7</v>
      </c>
      <c r="P806" s="119">
        <f t="shared" si="14"/>
        <v>5.7</v>
      </c>
      <c r="Q806" s="122" t="s">
        <v>1338</v>
      </c>
      <c r="R806" s="121" t="s">
        <v>4391</v>
      </c>
      <c r="S806" s="122">
        <v>5.7</v>
      </c>
      <c r="T806" s="122" t="s">
        <v>377</v>
      </c>
    </row>
    <row r="807" spans="7:20" s="145" customFormat="1" hidden="1">
      <c r="G807" s="152"/>
      <c r="K807" s="128"/>
      <c r="M807" s="114" t="s">
        <v>1339</v>
      </c>
      <c r="N807" s="118">
        <v>13.7</v>
      </c>
      <c r="O807" s="118">
        <v>19.8</v>
      </c>
      <c r="P807" s="119">
        <f t="shared" si="14"/>
        <v>4.92</v>
      </c>
      <c r="Q807" s="122" t="s">
        <v>1340</v>
      </c>
      <c r="R807" s="121" t="s">
        <v>4151</v>
      </c>
      <c r="S807" s="122">
        <v>4.92</v>
      </c>
      <c r="T807" s="122" t="s">
        <v>2507</v>
      </c>
    </row>
    <row r="808" spans="7:20" s="145" customFormat="1" hidden="1">
      <c r="G808" s="152"/>
      <c r="K808" s="128"/>
      <c r="M808" s="114" t="s">
        <v>1217</v>
      </c>
      <c r="N808" s="118">
        <v>0.1</v>
      </c>
      <c r="O808" s="118">
        <v>2.4</v>
      </c>
      <c r="P808" s="119">
        <f t="shared" si="14"/>
        <v>5.56</v>
      </c>
      <c r="Q808" s="122" t="s">
        <v>418</v>
      </c>
      <c r="R808" s="121" t="s">
        <v>4392</v>
      </c>
      <c r="S808" s="122">
        <v>5.56</v>
      </c>
      <c r="T808" s="122" t="s">
        <v>595</v>
      </c>
    </row>
    <row r="809" spans="7:20" s="145" customFormat="1" hidden="1">
      <c r="G809" s="152"/>
      <c r="K809" s="128"/>
      <c r="M809" s="114" t="s">
        <v>1218</v>
      </c>
      <c r="N809" s="118">
        <v>2</v>
      </c>
      <c r="O809" s="118">
        <v>3.2</v>
      </c>
      <c r="P809" s="119">
        <f t="shared" si="14"/>
        <v>4.87</v>
      </c>
      <c r="Q809" s="122" t="s">
        <v>459</v>
      </c>
      <c r="R809" s="121" t="s">
        <v>4554</v>
      </c>
      <c r="S809" s="122">
        <v>4.87</v>
      </c>
      <c r="T809" s="122" t="s">
        <v>452</v>
      </c>
    </row>
    <row r="810" spans="7:20" s="145" customFormat="1" hidden="1">
      <c r="G810" s="152"/>
      <c r="K810" s="128"/>
      <c r="M810" s="114" t="s">
        <v>1344</v>
      </c>
      <c r="N810" s="118">
        <v>0.2</v>
      </c>
      <c r="O810" s="118">
        <v>0.3</v>
      </c>
      <c r="P810" s="119">
        <f t="shared" si="14"/>
        <v>3.21</v>
      </c>
      <c r="Q810" s="120" t="s">
        <v>30</v>
      </c>
      <c r="R810" s="121" t="s">
        <v>4539</v>
      </c>
      <c r="S810" s="122">
        <v>3.21</v>
      </c>
      <c r="T810" s="122" t="s">
        <v>1820</v>
      </c>
    </row>
    <row r="811" spans="7:20" s="145" customFormat="1" hidden="1">
      <c r="G811" s="152"/>
      <c r="K811" s="128"/>
      <c r="M811" s="114" t="s">
        <v>1216</v>
      </c>
      <c r="N811" s="118">
        <v>0.6</v>
      </c>
      <c r="O811" s="118">
        <v>0.7</v>
      </c>
      <c r="P811" s="119">
        <f t="shared" si="14"/>
        <v>5.45</v>
      </c>
      <c r="Q811" s="122" t="s">
        <v>166</v>
      </c>
      <c r="R811" s="121" t="s">
        <v>4464</v>
      </c>
      <c r="S811" s="122">
        <v>5.45</v>
      </c>
      <c r="T811" s="122" t="s">
        <v>1756</v>
      </c>
    </row>
    <row r="812" spans="7:20" s="145" customFormat="1" hidden="1">
      <c r="G812" s="152"/>
      <c r="K812" s="128"/>
      <c r="M812" s="114" t="s">
        <v>1219</v>
      </c>
      <c r="N812" s="118">
        <v>0.4</v>
      </c>
      <c r="O812" s="118">
        <v>0.3</v>
      </c>
      <c r="P812" s="119">
        <f t="shared" si="14"/>
        <v>4.5</v>
      </c>
      <c r="Q812" s="122" t="s">
        <v>466</v>
      </c>
      <c r="R812" s="121" t="s">
        <v>4376</v>
      </c>
      <c r="S812" s="122">
        <v>4.5</v>
      </c>
      <c r="T812" s="122" t="s">
        <v>548</v>
      </c>
    </row>
    <row r="813" spans="7:20" s="145" customFormat="1" hidden="1">
      <c r="G813" s="152"/>
      <c r="K813" s="128"/>
      <c r="M813" s="114" t="s">
        <v>1220</v>
      </c>
      <c r="N813" s="118">
        <v>0.5</v>
      </c>
      <c r="O813" s="118">
        <v>0.5</v>
      </c>
      <c r="P813" s="119">
        <f t="shared" si="14"/>
        <v>4.72</v>
      </c>
      <c r="Q813" s="122" t="s">
        <v>213</v>
      </c>
      <c r="R813" s="121" t="s">
        <v>4464</v>
      </c>
      <c r="S813" s="122">
        <v>4.72</v>
      </c>
      <c r="T813" s="122" t="s">
        <v>2472</v>
      </c>
    </row>
    <row r="814" spans="7:20" s="145" customFormat="1" hidden="1">
      <c r="G814" s="152"/>
      <c r="K814" s="128"/>
      <c r="M814" s="114" t="s">
        <v>1221</v>
      </c>
      <c r="N814" s="118">
        <v>0.2</v>
      </c>
      <c r="O814" s="118">
        <v>0.3</v>
      </c>
      <c r="P814" s="119">
        <f t="shared" si="14"/>
        <v>5.8</v>
      </c>
      <c r="Q814" s="120" t="s">
        <v>30</v>
      </c>
      <c r="R814" s="121" t="s">
        <v>4539</v>
      </c>
      <c r="S814" s="122">
        <v>5.8</v>
      </c>
      <c r="T814" s="122" t="s">
        <v>728</v>
      </c>
    </row>
    <row r="815" spans="7:20" s="145" customFormat="1" hidden="1">
      <c r="G815" s="152"/>
      <c r="K815" s="128"/>
      <c r="M815" s="114" t="s">
        <v>1222</v>
      </c>
      <c r="N815" s="118">
        <v>0.2</v>
      </c>
      <c r="O815" s="118">
        <v>0.3</v>
      </c>
      <c r="P815" s="119">
        <f t="shared" si="14"/>
        <v>5.8</v>
      </c>
      <c r="Q815" s="120" t="s">
        <v>30</v>
      </c>
      <c r="R815" s="121" t="s">
        <v>4539</v>
      </c>
      <c r="S815" s="122">
        <v>5.8</v>
      </c>
      <c r="T815" s="122" t="s">
        <v>728</v>
      </c>
    </row>
    <row r="816" spans="7:20" s="145" customFormat="1" hidden="1">
      <c r="G816" s="152"/>
      <c r="K816" s="128"/>
      <c r="M816" s="114" t="s">
        <v>1223</v>
      </c>
      <c r="N816" s="118">
        <v>0</v>
      </c>
      <c r="O816" s="120" t="s">
        <v>30</v>
      </c>
      <c r="P816" s="119">
        <f t="shared" si="14"/>
        <v>5.6</v>
      </c>
      <c r="Q816" s="122" t="s">
        <v>418</v>
      </c>
      <c r="R816" s="120" t="s">
        <v>30</v>
      </c>
      <c r="S816" s="122">
        <v>5.6</v>
      </c>
      <c r="T816" s="122" t="s">
        <v>377</v>
      </c>
    </row>
    <row r="817" spans="7:20" s="145" customFormat="1" hidden="1">
      <c r="G817" s="152"/>
      <c r="K817" s="128"/>
      <c r="M817" s="114" t="s">
        <v>1353</v>
      </c>
      <c r="N817" s="118">
        <v>0.6</v>
      </c>
      <c r="O817" s="118">
        <v>0.7</v>
      </c>
      <c r="P817" s="119">
        <f t="shared" si="14"/>
        <v>5.6</v>
      </c>
      <c r="Q817" s="122" t="s">
        <v>166</v>
      </c>
      <c r="R817" s="121" t="s">
        <v>4464</v>
      </c>
      <c r="S817" s="122">
        <v>5.6</v>
      </c>
      <c r="T817" s="122" t="s">
        <v>377</v>
      </c>
    </row>
    <row r="818" spans="7:20" s="145" customFormat="1" hidden="1">
      <c r="G818" s="152"/>
      <c r="K818" s="128"/>
      <c r="M818" s="114" t="s">
        <v>1354</v>
      </c>
      <c r="N818" s="118">
        <v>0.5</v>
      </c>
      <c r="O818" s="118">
        <v>0.6</v>
      </c>
      <c r="P818" s="119">
        <f t="shared" si="14"/>
        <v>4.49</v>
      </c>
      <c r="Q818" s="122" t="s">
        <v>213</v>
      </c>
      <c r="R818" s="121" t="s">
        <v>3776</v>
      </c>
      <c r="S818" s="122">
        <v>4.49</v>
      </c>
      <c r="T818" s="122" t="s">
        <v>548</v>
      </c>
    </row>
    <row r="819" spans="7:20" s="145" customFormat="1" hidden="1">
      <c r="G819" s="152"/>
      <c r="K819" s="128"/>
      <c r="M819" s="114" t="s">
        <v>1355</v>
      </c>
      <c r="N819" s="118">
        <v>0.4</v>
      </c>
      <c r="O819" s="118">
        <v>2.7</v>
      </c>
      <c r="P819" s="119">
        <f t="shared" si="14"/>
        <v>4.43</v>
      </c>
      <c r="Q819" s="122" t="s">
        <v>1356</v>
      </c>
      <c r="R819" s="121" t="s">
        <v>3728</v>
      </c>
      <c r="S819" s="122">
        <v>4.43</v>
      </c>
      <c r="T819" s="122" t="s">
        <v>1135</v>
      </c>
    </row>
    <row r="820" spans="7:20" s="145" customFormat="1" hidden="1">
      <c r="G820" s="152"/>
      <c r="K820" s="128"/>
      <c r="M820" s="114" t="s">
        <v>1226</v>
      </c>
      <c r="N820" s="118">
        <v>14.6</v>
      </c>
      <c r="O820" s="118">
        <v>4.5</v>
      </c>
      <c r="P820" s="119">
        <f t="shared" si="14"/>
        <v>4.05</v>
      </c>
      <c r="Q820" s="120" t="s">
        <v>30</v>
      </c>
      <c r="R820" s="121" t="s">
        <v>4419</v>
      </c>
      <c r="S820" s="122">
        <v>4.05</v>
      </c>
      <c r="T820" s="122" t="s">
        <v>217</v>
      </c>
    </row>
    <row r="821" spans="7:20" s="145" customFormat="1" hidden="1">
      <c r="G821" s="152"/>
      <c r="K821" s="128"/>
      <c r="M821" s="114" t="s">
        <v>1227</v>
      </c>
      <c r="N821" s="118">
        <v>2.1</v>
      </c>
      <c r="O821" s="118">
        <v>57.3</v>
      </c>
      <c r="P821" s="119">
        <f t="shared" si="14"/>
        <v>4.47</v>
      </c>
      <c r="Q821" s="122" t="s">
        <v>1358</v>
      </c>
      <c r="R821" s="121" t="s">
        <v>4444</v>
      </c>
      <c r="S821" s="122">
        <v>4.47</v>
      </c>
      <c r="T821" s="122" t="s">
        <v>944</v>
      </c>
    </row>
    <row r="822" spans="7:20" s="145" customFormat="1" hidden="1">
      <c r="G822" s="152"/>
      <c r="K822" s="128"/>
      <c r="M822" s="114" t="s">
        <v>1359</v>
      </c>
      <c r="N822" s="120" t="s">
        <v>30</v>
      </c>
      <c r="O822" s="118">
        <v>10.9</v>
      </c>
      <c r="P822" s="119">
        <f t="shared" si="14"/>
        <v>5.7</v>
      </c>
      <c r="Q822" s="122" t="s">
        <v>418</v>
      </c>
      <c r="R822" s="121" t="s">
        <v>3777</v>
      </c>
      <c r="S822" s="122">
        <v>5.7</v>
      </c>
      <c r="T822" s="122" t="s">
        <v>3879</v>
      </c>
    </row>
    <row r="823" spans="7:20" s="145" customFormat="1" hidden="1">
      <c r="G823" s="152"/>
      <c r="K823" s="128"/>
      <c r="M823" s="114" t="s">
        <v>1360</v>
      </c>
      <c r="N823" s="120" t="s">
        <v>30</v>
      </c>
      <c r="O823" s="120" t="s">
        <v>30</v>
      </c>
      <c r="P823" s="119">
        <f t="shared" si="14"/>
        <v>4.63</v>
      </c>
      <c r="Q823" s="122" t="s">
        <v>418</v>
      </c>
      <c r="R823" s="121" t="s">
        <v>4445</v>
      </c>
      <c r="S823" s="122">
        <v>4.63</v>
      </c>
      <c r="T823" s="122" t="s">
        <v>670</v>
      </c>
    </row>
    <row r="824" spans="7:20" s="145" customFormat="1" hidden="1">
      <c r="G824" s="152"/>
      <c r="K824" s="128"/>
      <c r="M824" s="114" t="s">
        <v>1361</v>
      </c>
      <c r="N824" s="118">
        <v>1.7</v>
      </c>
      <c r="O824" s="118">
        <v>1.2</v>
      </c>
      <c r="P824" s="119">
        <f t="shared" si="14"/>
        <v>4.5599999999999996</v>
      </c>
      <c r="Q824" s="122" t="s">
        <v>166</v>
      </c>
      <c r="R824" s="121" t="s">
        <v>4296</v>
      </c>
      <c r="S824" s="122">
        <v>4.5599999999999996</v>
      </c>
      <c r="T824" s="122" t="s">
        <v>3814</v>
      </c>
    </row>
    <row r="825" spans="7:20" s="145" customFormat="1" hidden="1">
      <c r="G825" s="152"/>
      <c r="K825" s="128"/>
      <c r="M825" s="114" t="s">
        <v>1491</v>
      </c>
      <c r="N825" s="118">
        <v>0.8</v>
      </c>
      <c r="O825" s="118">
        <v>6</v>
      </c>
      <c r="P825" s="119">
        <f t="shared" si="14"/>
        <v>4.4000000000000004</v>
      </c>
      <c r="Q825" s="122" t="s">
        <v>1492</v>
      </c>
      <c r="R825" s="121" t="s">
        <v>22</v>
      </c>
      <c r="S825" s="122">
        <v>4.4000000000000004</v>
      </c>
      <c r="T825" s="122" t="s">
        <v>569</v>
      </c>
    </row>
    <row r="826" spans="7:20" s="145" customFormat="1" hidden="1">
      <c r="G826" s="152"/>
      <c r="K826" s="128"/>
      <c r="M826" s="114" t="s">
        <v>1493</v>
      </c>
      <c r="N826" s="118">
        <v>0.9</v>
      </c>
      <c r="O826" s="118">
        <v>6.5</v>
      </c>
      <c r="P826" s="119">
        <f t="shared" si="14"/>
        <v>3.98</v>
      </c>
      <c r="Q826" s="122" t="s">
        <v>873</v>
      </c>
      <c r="R826" s="121" t="s">
        <v>4446</v>
      </c>
      <c r="S826" s="122">
        <v>3.98</v>
      </c>
      <c r="T826" s="122" t="s">
        <v>1732</v>
      </c>
    </row>
    <row r="827" spans="7:20" s="145" customFormat="1" hidden="1">
      <c r="G827" s="152"/>
      <c r="K827" s="128"/>
      <c r="M827" s="114" t="s">
        <v>1365</v>
      </c>
      <c r="N827" s="118">
        <v>24.4</v>
      </c>
      <c r="O827" s="118">
        <v>0</v>
      </c>
      <c r="P827" s="119">
        <f t="shared" si="14"/>
        <v>5.2</v>
      </c>
      <c r="Q827" s="122" t="s">
        <v>799</v>
      </c>
      <c r="R827" s="121" t="s">
        <v>4447</v>
      </c>
      <c r="S827" s="122">
        <v>5.2</v>
      </c>
      <c r="T827" s="122" t="s">
        <v>1146</v>
      </c>
    </row>
    <row r="828" spans="7:20" s="145" customFormat="1" hidden="1">
      <c r="G828" s="152"/>
      <c r="K828" s="128"/>
      <c r="M828" s="114" t="s">
        <v>1366</v>
      </c>
      <c r="N828" s="118">
        <v>27.2</v>
      </c>
      <c r="O828" s="118">
        <v>0</v>
      </c>
      <c r="P828" s="119">
        <f t="shared" si="14"/>
        <v>4.5</v>
      </c>
      <c r="Q828" s="122" t="s">
        <v>690</v>
      </c>
      <c r="R828" s="121" t="s">
        <v>3910</v>
      </c>
      <c r="S828" s="122">
        <v>4.5</v>
      </c>
      <c r="T828" s="122" t="s">
        <v>332</v>
      </c>
    </row>
    <row r="829" spans="7:20" s="145" customFormat="1" hidden="1">
      <c r="G829" s="152"/>
      <c r="K829" s="128"/>
      <c r="M829" s="114" t="s">
        <v>1367</v>
      </c>
      <c r="N829" s="118">
        <v>25</v>
      </c>
      <c r="O829" s="118">
        <v>0</v>
      </c>
      <c r="P829" s="119">
        <f t="shared" si="14"/>
        <v>5</v>
      </c>
      <c r="Q829" s="122" t="s">
        <v>799</v>
      </c>
      <c r="R829" s="121" t="s">
        <v>3894</v>
      </c>
      <c r="S829" s="122">
        <v>5</v>
      </c>
      <c r="T829" s="122" t="s">
        <v>338</v>
      </c>
    </row>
    <row r="830" spans="7:20" s="145" customFormat="1" hidden="1">
      <c r="G830" s="152"/>
      <c r="K830" s="128"/>
      <c r="M830" s="114" t="s">
        <v>1368</v>
      </c>
      <c r="N830" s="118">
        <v>18</v>
      </c>
      <c r="O830" s="118">
        <v>0</v>
      </c>
      <c r="P830" s="119">
        <f t="shared" si="14"/>
        <v>5.6</v>
      </c>
      <c r="Q830" s="122" t="s">
        <v>343</v>
      </c>
      <c r="R830" s="121" t="s">
        <v>3995</v>
      </c>
      <c r="S830" s="122">
        <v>5.6</v>
      </c>
      <c r="T830" s="122" t="s">
        <v>141</v>
      </c>
    </row>
    <row r="831" spans="7:20" s="145" customFormat="1" hidden="1">
      <c r="G831" s="152"/>
      <c r="K831" s="128"/>
      <c r="M831" s="114" t="s">
        <v>1369</v>
      </c>
      <c r="N831" s="118">
        <v>23</v>
      </c>
      <c r="O831" s="118">
        <v>0</v>
      </c>
      <c r="P831" s="119">
        <f t="shared" si="14"/>
        <v>5.7</v>
      </c>
      <c r="Q831" s="122" t="s">
        <v>690</v>
      </c>
      <c r="R831" s="121" t="s">
        <v>3910</v>
      </c>
      <c r="S831" s="122">
        <v>5.7</v>
      </c>
      <c r="T831" s="122" t="s">
        <v>728</v>
      </c>
    </row>
    <row r="832" spans="7:20" s="145" customFormat="1" hidden="1">
      <c r="G832" s="152"/>
      <c r="K832" s="128"/>
      <c r="M832" s="114" t="s">
        <v>1370</v>
      </c>
      <c r="N832" s="118">
        <v>20.9</v>
      </c>
      <c r="O832" s="118">
        <v>0</v>
      </c>
      <c r="P832" s="119">
        <f t="shared" si="14"/>
        <v>6.11</v>
      </c>
      <c r="Q832" s="122" t="s">
        <v>424</v>
      </c>
      <c r="R832" s="121" t="s">
        <v>3898</v>
      </c>
      <c r="S832" s="122">
        <v>6.11</v>
      </c>
      <c r="T832" s="122" t="s">
        <v>628</v>
      </c>
    </row>
    <row r="833" spans="7:20" s="145" customFormat="1" hidden="1">
      <c r="G833" s="152"/>
      <c r="K833" s="128"/>
      <c r="M833" s="114" t="s">
        <v>1500</v>
      </c>
      <c r="N833" s="118">
        <v>15.6</v>
      </c>
      <c r="O833" s="118">
        <v>64.8</v>
      </c>
      <c r="P833" s="119">
        <f t="shared" si="14"/>
        <v>2.75</v>
      </c>
      <c r="Q833" s="122" t="s">
        <v>397</v>
      </c>
      <c r="R833" s="121" t="s">
        <v>4059</v>
      </c>
      <c r="S833" s="122">
        <v>2.75</v>
      </c>
      <c r="T833" s="122" t="s">
        <v>3375</v>
      </c>
    </row>
    <row r="834" spans="7:20" s="145" customFormat="1" hidden="1">
      <c r="G834" s="152"/>
      <c r="K834" s="128"/>
      <c r="M834" s="114" t="s">
        <v>1501</v>
      </c>
      <c r="N834" s="118">
        <v>16.100000000000001</v>
      </c>
      <c r="O834" s="118">
        <v>62.5</v>
      </c>
      <c r="P834" s="119">
        <f t="shared" si="14"/>
        <v>5.73</v>
      </c>
      <c r="Q834" s="122" t="s">
        <v>1502</v>
      </c>
      <c r="R834" s="121" t="s">
        <v>4448</v>
      </c>
      <c r="S834" s="122">
        <v>5.73</v>
      </c>
      <c r="T834" s="122" t="s">
        <v>1798</v>
      </c>
    </row>
    <row r="835" spans="7:20" s="145" customFormat="1" hidden="1">
      <c r="G835" s="152"/>
      <c r="K835" s="128"/>
      <c r="M835" s="114" t="s">
        <v>1503</v>
      </c>
      <c r="N835" s="118">
        <v>3.6</v>
      </c>
      <c r="O835" s="118">
        <v>13.9</v>
      </c>
      <c r="P835" s="119">
        <f t="shared" si="14"/>
        <v>5.33</v>
      </c>
      <c r="Q835" s="122" t="s">
        <v>42</v>
      </c>
      <c r="R835" s="121" t="s">
        <v>3967</v>
      </c>
      <c r="S835" s="122">
        <v>5.33</v>
      </c>
      <c r="T835" s="122" t="s">
        <v>543</v>
      </c>
    </row>
    <row r="836" spans="7:20" s="145" customFormat="1" hidden="1">
      <c r="G836" s="152"/>
      <c r="K836" s="128"/>
      <c r="M836" s="114" t="s">
        <v>1504</v>
      </c>
      <c r="N836" s="118">
        <v>6.1</v>
      </c>
      <c r="O836" s="118">
        <v>17.8</v>
      </c>
      <c r="P836" s="119">
        <f t="shared" si="14"/>
        <v>2.39</v>
      </c>
      <c r="Q836" s="122" t="s">
        <v>1505</v>
      </c>
      <c r="R836" s="121" t="s">
        <v>4149</v>
      </c>
      <c r="S836" s="122">
        <v>2.39</v>
      </c>
      <c r="T836" s="122" t="s">
        <v>3931</v>
      </c>
    </row>
    <row r="837" spans="7:20" s="145" customFormat="1" hidden="1">
      <c r="G837" s="152"/>
      <c r="K837" s="128"/>
      <c r="M837" s="114" t="s">
        <v>1506</v>
      </c>
      <c r="N837" s="118">
        <v>6.1</v>
      </c>
      <c r="O837" s="118">
        <v>17.899999999999999</v>
      </c>
      <c r="P837" s="119">
        <f t="shared" si="14"/>
        <v>5.56</v>
      </c>
      <c r="Q837" s="122" t="s">
        <v>1507</v>
      </c>
      <c r="R837" s="121" t="s">
        <v>3934</v>
      </c>
      <c r="S837" s="122">
        <v>5.56</v>
      </c>
      <c r="T837" s="122" t="s">
        <v>193</v>
      </c>
    </row>
    <row r="838" spans="7:20" s="145" customFormat="1" hidden="1">
      <c r="G838" s="152"/>
      <c r="K838" s="128"/>
      <c r="M838" s="114" t="s">
        <v>1508</v>
      </c>
      <c r="N838" s="118">
        <v>3.5</v>
      </c>
      <c r="O838" s="118">
        <v>14.6</v>
      </c>
      <c r="P838" s="119">
        <f t="shared" si="14"/>
        <v>4.5</v>
      </c>
      <c r="Q838" s="122" t="s">
        <v>1123</v>
      </c>
      <c r="R838" s="121" t="s">
        <v>4119</v>
      </c>
      <c r="S838" s="122">
        <v>4.5</v>
      </c>
      <c r="T838" s="122" t="s">
        <v>670</v>
      </c>
    </row>
    <row r="839" spans="7:20" s="145" customFormat="1" hidden="1">
      <c r="G839" s="152"/>
      <c r="K839" s="128"/>
      <c r="M839" s="114" t="s">
        <v>1380</v>
      </c>
      <c r="N839" s="118">
        <v>6.1</v>
      </c>
      <c r="O839" s="118">
        <v>17.7</v>
      </c>
      <c r="P839" s="119">
        <f t="shared" si="14"/>
        <v>4.5</v>
      </c>
      <c r="Q839" s="122" t="s">
        <v>1381</v>
      </c>
      <c r="R839" s="121" t="s">
        <v>4145</v>
      </c>
      <c r="S839" s="122">
        <v>4.5</v>
      </c>
      <c r="T839" s="122" t="s">
        <v>670</v>
      </c>
    </row>
    <row r="840" spans="7:20" s="145" customFormat="1" hidden="1">
      <c r="G840" s="152"/>
      <c r="K840" s="128"/>
      <c r="M840" s="114" t="s">
        <v>1382</v>
      </c>
      <c r="N840" s="118">
        <v>2.4</v>
      </c>
      <c r="O840" s="118">
        <v>17.7</v>
      </c>
      <c r="P840" s="119">
        <f t="shared" si="14"/>
        <v>4.8</v>
      </c>
      <c r="Q840" s="122" t="s">
        <v>1383</v>
      </c>
      <c r="R840" s="121" t="s">
        <v>4323</v>
      </c>
      <c r="S840" s="122">
        <v>4.8</v>
      </c>
      <c r="T840" s="122" t="s">
        <v>283</v>
      </c>
    </row>
    <row r="841" spans="7:20" s="145" customFormat="1" hidden="1">
      <c r="G841" s="152"/>
      <c r="K841" s="128"/>
      <c r="M841" s="114" t="s">
        <v>1384</v>
      </c>
      <c r="N841" s="118" t="s">
        <v>30</v>
      </c>
      <c r="O841" s="118">
        <v>0</v>
      </c>
      <c r="P841" s="119">
        <f t="shared" si="14"/>
        <v>5.6</v>
      </c>
      <c r="Q841" s="122" t="s">
        <v>1260</v>
      </c>
      <c r="R841" s="121" t="s">
        <v>4449</v>
      </c>
      <c r="S841" s="122">
        <v>5.6</v>
      </c>
      <c r="T841" s="122" t="s">
        <v>728</v>
      </c>
    </row>
    <row r="842" spans="7:20" s="145" customFormat="1" hidden="1">
      <c r="G842" s="152"/>
      <c r="K842" s="128"/>
      <c r="M842" s="114" t="s">
        <v>1261</v>
      </c>
      <c r="N842" s="118">
        <v>11</v>
      </c>
      <c r="O842" s="118">
        <v>3.3</v>
      </c>
      <c r="P842" s="119">
        <f t="shared" ref="P842:P905" si="15">SUM(S842:T842)</f>
        <v>5.6</v>
      </c>
      <c r="Q842" s="122" t="s">
        <v>1262</v>
      </c>
      <c r="R842" s="121" t="s">
        <v>4559</v>
      </c>
      <c r="S842" s="122">
        <v>5.6</v>
      </c>
      <c r="T842" s="122" t="s">
        <v>728</v>
      </c>
    </row>
    <row r="843" spans="7:20" s="145" customFormat="1" hidden="1">
      <c r="G843" s="152"/>
      <c r="K843" s="128"/>
      <c r="M843" s="114" t="s">
        <v>1015</v>
      </c>
      <c r="N843" s="118">
        <v>9</v>
      </c>
      <c r="O843" s="118">
        <v>2.7</v>
      </c>
      <c r="P843" s="119">
        <f t="shared" si="15"/>
        <v>5.6</v>
      </c>
      <c r="Q843" s="122" t="s">
        <v>1246</v>
      </c>
      <c r="R843" s="121" t="s">
        <v>4450</v>
      </c>
      <c r="S843" s="122">
        <v>5.6</v>
      </c>
      <c r="T843" s="122" t="s">
        <v>728</v>
      </c>
    </row>
    <row r="844" spans="7:20" s="145" customFormat="1" hidden="1">
      <c r="G844" s="152"/>
      <c r="K844" s="128"/>
      <c r="M844" s="114" t="s">
        <v>1016</v>
      </c>
      <c r="N844" s="118">
        <v>21.8</v>
      </c>
      <c r="O844" s="118">
        <v>41.7</v>
      </c>
      <c r="P844" s="119">
        <f t="shared" si="15"/>
        <v>5.93</v>
      </c>
      <c r="Q844" s="120" t="s">
        <v>147</v>
      </c>
      <c r="R844" s="121" t="s">
        <v>3901</v>
      </c>
      <c r="S844" s="122">
        <v>5.93</v>
      </c>
      <c r="T844" s="122" t="s">
        <v>426</v>
      </c>
    </row>
    <row r="845" spans="7:20" s="145" customFormat="1" hidden="1">
      <c r="G845" s="152"/>
      <c r="K845" s="128"/>
      <c r="M845" s="114" t="s">
        <v>1017</v>
      </c>
      <c r="N845" s="118">
        <v>2.1</v>
      </c>
      <c r="O845" s="118">
        <v>1.2</v>
      </c>
      <c r="P845" s="119">
        <f t="shared" si="15"/>
        <v>4.08</v>
      </c>
      <c r="Q845" s="120" t="s">
        <v>147</v>
      </c>
      <c r="R845" s="121" t="s">
        <v>4544</v>
      </c>
      <c r="S845" s="122">
        <v>4.08</v>
      </c>
      <c r="T845" s="122" t="s">
        <v>2549</v>
      </c>
    </row>
    <row r="846" spans="7:20" s="145" customFormat="1" hidden="1">
      <c r="G846" s="152"/>
      <c r="K846" s="128"/>
      <c r="M846" s="114" t="s">
        <v>1018</v>
      </c>
      <c r="N846" s="118">
        <v>12.4</v>
      </c>
      <c r="O846" s="120" t="s">
        <v>147</v>
      </c>
      <c r="P846" s="119">
        <f t="shared" si="15"/>
        <v>4.8499999999999996</v>
      </c>
      <c r="Q846" s="122" t="s">
        <v>1019</v>
      </c>
      <c r="R846" s="120" t="s">
        <v>147</v>
      </c>
      <c r="S846" s="122">
        <v>4.8499999999999996</v>
      </c>
      <c r="T846" s="122" t="s">
        <v>1507</v>
      </c>
    </row>
    <row r="847" spans="7:20" s="145" customFormat="1" hidden="1">
      <c r="G847" s="152"/>
      <c r="K847" s="128"/>
      <c r="M847" s="114" t="s">
        <v>1138</v>
      </c>
      <c r="N847" s="118">
        <v>5.8</v>
      </c>
      <c r="O847" s="118">
        <v>32.9</v>
      </c>
      <c r="P847" s="119">
        <f t="shared" si="15"/>
        <v>3.42</v>
      </c>
      <c r="Q847" s="122" t="s">
        <v>786</v>
      </c>
      <c r="R847" s="121" t="s">
        <v>4399</v>
      </c>
      <c r="S847" s="122">
        <v>3.42</v>
      </c>
      <c r="T847" s="122" t="s">
        <v>2147</v>
      </c>
    </row>
    <row r="848" spans="7:20" s="145" customFormat="1" hidden="1">
      <c r="G848" s="152"/>
      <c r="K848" s="128"/>
      <c r="M848" s="114" t="s">
        <v>1139</v>
      </c>
      <c r="N848" s="118">
        <v>4.7</v>
      </c>
      <c r="O848" s="118">
        <v>8.9</v>
      </c>
      <c r="P848" s="119">
        <f t="shared" si="15"/>
        <v>4.45</v>
      </c>
      <c r="Q848" s="122" t="s">
        <v>745</v>
      </c>
      <c r="R848" s="121" t="s">
        <v>4000</v>
      </c>
      <c r="S848" s="122">
        <v>4.45</v>
      </c>
      <c r="T848" s="122" t="s">
        <v>1411</v>
      </c>
    </row>
    <row r="849" spans="7:20" s="145" customFormat="1" hidden="1">
      <c r="G849" s="152"/>
      <c r="K849" s="128"/>
      <c r="M849" s="114" t="s">
        <v>1140</v>
      </c>
      <c r="N849" s="118">
        <v>6</v>
      </c>
      <c r="O849" s="118">
        <v>60.8</v>
      </c>
      <c r="P849" s="119">
        <f t="shared" si="15"/>
        <v>3.11</v>
      </c>
      <c r="Q849" s="122" t="s">
        <v>884</v>
      </c>
      <c r="R849" s="121" t="s">
        <v>4451</v>
      </c>
      <c r="S849" s="122">
        <v>3.11</v>
      </c>
      <c r="T849" s="122" t="s">
        <v>3660</v>
      </c>
    </row>
    <row r="850" spans="7:20" s="145" customFormat="1" hidden="1">
      <c r="G850" s="152"/>
      <c r="K850" s="128"/>
      <c r="M850" s="114" t="s">
        <v>1272</v>
      </c>
      <c r="N850" s="118">
        <v>10.5</v>
      </c>
      <c r="O850" s="118">
        <v>12.3</v>
      </c>
      <c r="P850" s="119">
        <f t="shared" si="15"/>
        <v>5.7</v>
      </c>
      <c r="Q850" s="122" t="s">
        <v>910</v>
      </c>
      <c r="R850" s="121" t="s">
        <v>3908</v>
      </c>
      <c r="S850" s="122">
        <v>5.7</v>
      </c>
      <c r="T850" s="122" t="s">
        <v>719</v>
      </c>
    </row>
    <row r="851" spans="7:20" s="145" customFormat="1" hidden="1">
      <c r="G851" s="152"/>
      <c r="K851" s="128"/>
      <c r="M851" s="114" t="s">
        <v>1273</v>
      </c>
      <c r="N851" s="118">
        <v>25.9</v>
      </c>
      <c r="O851" s="118">
        <v>1</v>
      </c>
      <c r="P851" s="119">
        <f t="shared" si="15"/>
        <v>4.3</v>
      </c>
      <c r="Q851" s="122" t="s">
        <v>315</v>
      </c>
      <c r="R851" s="121" t="s">
        <v>4262</v>
      </c>
      <c r="S851" s="122">
        <v>4.3</v>
      </c>
      <c r="T851" s="122" t="s">
        <v>332</v>
      </c>
    </row>
    <row r="852" spans="7:20" s="145" customFormat="1" hidden="1">
      <c r="G852" s="152"/>
      <c r="K852" s="128"/>
      <c r="M852" s="114" t="s">
        <v>1274</v>
      </c>
      <c r="N852" s="118">
        <v>3.5</v>
      </c>
      <c r="O852" s="118">
        <v>39.6</v>
      </c>
      <c r="P852" s="119">
        <f t="shared" si="15"/>
        <v>4.5999999999999996</v>
      </c>
      <c r="Q852" s="122" t="s">
        <v>1275</v>
      </c>
      <c r="R852" s="121" t="s">
        <v>4264</v>
      </c>
      <c r="S852" s="122">
        <v>4.5999999999999996</v>
      </c>
      <c r="T852" s="122" t="s">
        <v>223</v>
      </c>
    </row>
    <row r="853" spans="7:20" s="145" customFormat="1" hidden="1">
      <c r="G853" s="152"/>
      <c r="K853" s="128"/>
      <c r="M853" s="114" t="s">
        <v>1395</v>
      </c>
      <c r="N853" s="118">
        <v>6.7</v>
      </c>
      <c r="O853" s="118">
        <v>27.8</v>
      </c>
      <c r="P853" s="119">
        <f t="shared" si="15"/>
        <v>5.7</v>
      </c>
      <c r="Q853" s="122" t="s">
        <v>1396</v>
      </c>
      <c r="R853" s="121" t="s">
        <v>4399</v>
      </c>
      <c r="S853" s="122">
        <v>5.7</v>
      </c>
      <c r="T853" s="122" t="s">
        <v>719</v>
      </c>
    </row>
    <row r="854" spans="7:20" s="145" customFormat="1" hidden="1">
      <c r="G854" s="152"/>
      <c r="K854" s="128"/>
      <c r="M854" s="114" t="s">
        <v>1397</v>
      </c>
      <c r="N854" s="118">
        <v>7</v>
      </c>
      <c r="O854" s="118">
        <v>24</v>
      </c>
      <c r="P854" s="119">
        <f t="shared" si="15"/>
        <v>5.5</v>
      </c>
      <c r="Q854" s="122" t="s">
        <v>1398</v>
      </c>
      <c r="R854" s="121" t="s">
        <v>4452</v>
      </c>
      <c r="S854" s="122">
        <v>5.5</v>
      </c>
      <c r="T854" s="122" t="s">
        <v>728</v>
      </c>
    </row>
    <row r="855" spans="7:20" s="145" customFormat="1" hidden="1">
      <c r="G855" s="152"/>
      <c r="K855" s="128"/>
      <c r="M855" s="114" t="s">
        <v>1399</v>
      </c>
      <c r="N855" s="118">
        <v>9.4</v>
      </c>
      <c r="O855" s="118">
        <v>73.099999999999994</v>
      </c>
      <c r="P855" s="119">
        <f t="shared" si="15"/>
        <v>2.33</v>
      </c>
      <c r="Q855" s="114"/>
      <c r="R855" s="121" t="s">
        <v>4067</v>
      </c>
      <c r="S855" s="122">
        <v>2.33</v>
      </c>
      <c r="T855" s="122" t="s">
        <v>3742</v>
      </c>
    </row>
    <row r="856" spans="7:20" s="145" customFormat="1" hidden="1">
      <c r="G856" s="152"/>
      <c r="K856" s="128"/>
      <c r="M856" s="114" t="s">
        <v>1400</v>
      </c>
      <c r="N856" s="118">
        <v>16.600000000000001</v>
      </c>
      <c r="O856" s="118">
        <v>3.5</v>
      </c>
      <c r="P856" s="119">
        <f t="shared" si="15"/>
        <v>5.71</v>
      </c>
      <c r="Q856" s="122" t="s">
        <v>1284</v>
      </c>
      <c r="R856" s="121" t="s">
        <v>4325</v>
      </c>
      <c r="S856" s="122">
        <v>5.71</v>
      </c>
      <c r="T856" s="122" t="s">
        <v>1615</v>
      </c>
    </row>
    <row r="857" spans="7:20" s="145" customFormat="1" hidden="1">
      <c r="G857" s="152"/>
      <c r="K857" s="128"/>
      <c r="M857" s="114" t="s">
        <v>1285</v>
      </c>
      <c r="N857" s="118">
        <v>16.600000000000001</v>
      </c>
      <c r="O857" s="118">
        <v>4.2</v>
      </c>
      <c r="P857" s="119">
        <f t="shared" si="15"/>
        <v>4.4000000000000004</v>
      </c>
      <c r="Q857" s="122" t="s">
        <v>332</v>
      </c>
      <c r="R857" s="121" t="s">
        <v>3944</v>
      </c>
      <c r="S857" s="122">
        <v>4.4000000000000004</v>
      </c>
      <c r="T857" s="122" t="s">
        <v>50</v>
      </c>
    </row>
    <row r="858" spans="7:20" s="145" customFormat="1" hidden="1">
      <c r="G858" s="152"/>
      <c r="K858" s="128"/>
      <c r="M858" s="114" t="s">
        <v>1405</v>
      </c>
      <c r="N858" s="118">
        <v>2</v>
      </c>
      <c r="O858" s="118">
        <v>2</v>
      </c>
      <c r="P858" s="119">
        <f t="shared" si="15"/>
        <v>4.08</v>
      </c>
      <c r="Q858" s="122" t="s">
        <v>166</v>
      </c>
      <c r="R858" s="121" t="s">
        <v>4296</v>
      </c>
      <c r="S858" s="122">
        <v>4.08</v>
      </c>
      <c r="T858" s="122" t="s">
        <v>2374</v>
      </c>
    </row>
    <row r="859" spans="7:20" s="145" customFormat="1" hidden="1">
      <c r="G859" s="152"/>
      <c r="K859" s="128"/>
      <c r="M859" s="114" t="s">
        <v>1406</v>
      </c>
      <c r="N859" s="118">
        <v>25.6</v>
      </c>
      <c r="O859" s="118">
        <v>25.5</v>
      </c>
      <c r="P859" s="119">
        <f t="shared" si="15"/>
        <v>3.57</v>
      </c>
      <c r="Q859" s="120" t="s">
        <v>661</v>
      </c>
      <c r="R859" s="121" t="s">
        <v>4453</v>
      </c>
      <c r="S859" s="122">
        <v>3.57</v>
      </c>
      <c r="T859" s="122" t="s">
        <v>668</v>
      </c>
    </row>
    <row r="860" spans="7:20" s="145" customFormat="1" hidden="1">
      <c r="G860" s="152"/>
      <c r="K860" s="128"/>
      <c r="M860" s="114" t="s">
        <v>1288</v>
      </c>
      <c r="N860" s="118">
        <v>2.6</v>
      </c>
      <c r="O860" s="118">
        <v>2.6</v>
      </c>
      <c r="P860" s="119">
        <f t="shared" si="15"/>
        <v>2.29</v>
      </c>
      <c r="Q860" s="122" t="s">
        <v>403</v>
      </c>
      <c r="R860" s="121" t="s">
        <v>4226</v>
      </c>
      <c r="S860" s="122">
        <v>2.29</v>
      </c>
      <c r="T860" s="122" t="s">
        <v>1209</v>
      </c>
    </row>
    <row r="861" spans="7:20" s="145" customFormat="1" hidden="1">
      <c r="G861" s="152"/>
      <c r="K861" s="128"/>
      <c r="M861" s="114" t="s">
        <v>1289</v>
      </c>
      <c r="N861" s="118">
        <v>2.6</v>
      </c>
      <c r="O861" s="118">
        <v>2.6</v>
      </c>
      <c r="P861" s="119">
        <f t="shared" si="15"/>
        <v>2.37</v>
      </c>
      <c r="Q861" s="122" t="s">
        <v>719</v>
      </c>
      <c r="R861" s="121" t="s">
        <v>4226</v>
      </c>
      <c r="S861" s="122">
        <v>2.37</v>
      </c>
      <c r="T861" s="122" t="s">
        <v>758</v>
      </c>
    </row>
    <row r="862" spans="7:20" s="145" customFormat="1" hidden="1">
      <c r="G862" s="152"/>
      <c r="K862" s="128"/>
      <c r="M862" s="114" t="s">
        <v>1290</v>
      </c>
      <c r="N862" s="118">
        <v>2.6</v>
      </c>
      <c r="O862" s="118">
        <v>2.6</v>
      </c>
      <c r="P862" s="119">
        <f t="shared" si="15"/>
        <v>5.35</v>
      </c>
      <c r="Q862" s="122" t="s">
        <v>628</v>
      </c>
      <c r="R862" s="121" t="s">
        <v>4226</v>
      </c>
      <c r="S862" s="122">
        <v>5.35</v>
      </c>
      <c r="T862" s="122" t="s">
        <v>1422</v>
      </c>
    </row>
    <row r="863" spans="7:20" s="145" customFormat="1" hidden="1">
      <c r="G863" s="152"/>
      <c r="K863" s="128"/>
      <c r="M863" s="114" t="s">
        <v>1291</v>
      </c>
      <c r="N863" s="118">
        <v>1.8</v>
      </c>
      <c r="O863" s="118">
        <v>1.8</v>
      </c>
      <c r="P863" s="119">
        <f t="shared" si="15"/>
        <v>2.71</v>
      </c>
      <c r="Q863" s="122" t="s">
        <v>166</v>
      </c>
      <c r="R863" s="121" t="s">
        <v>4544</v>
      </c>
      <c r="S863" s="122">
        <v>2.71</v>
      </c>
      <c r="T863" s="122" t="s">
        <v>1747</v>
      </c>
    </row>
    <row r="864" spans="7:20" s="145" customFormat="1" hidden="1">
      <c r="G864" s="152"/>
      <c r="K864" s="128"/>
      <c r="M864" s="114" t="s">
        <v>1292</v>
      </c>
      <c r="N864" s="118">
        <v>3.9</v>
      </c>
      <c r="O864" s="118">
        <v>2.2000000000000002</v>
      </c>
      <c r="P864" s="119">
        <f t="shared" si="15"/>
        <v>4.9000000000000004</v>
      </c>
      <c r="Q864" s="122" t="s">
        <v>1293</v>
      </c>
      <c r="R864" s="121" t="s">
        <v>4035</v>
      </c>
      <c r="S864" s="122">
        <v>4.9000000000000004</v>
      </c>
      <c r="T864" s="122" t="s">
        <v>1146</v>
      </c>
    </row>
    <row r="865" spans="7:20" s="145" customFormat="1" hidden="1">
      <c r="G865" s="152"/>
      <c r="K865" s="128"/>
      <c r="M865" s="114" t="s">
        <v>1412</v>
      </c>
      <c r="N865" s="118">
        <v>7.2</v>
      </c>
      <c r="O865" s="118">
        <v>37.5</v>
      </c>
      <c r="P865" s="119">
        <f t="shared" si="15"/>
        <v>4.37</v>
      </c>
      <c r="Q865" s="122" t="s">
        <v>956</v>
      </c>
      <c r="R865" s="121" t="s">
        <v>4123</v>
      </c>
      <c r="S865" s="122">
        <v>4.37</v>
      </c>
      <c r="T865" s="122" t="s">
        <v>335</v>
      </c>
    </row>
    <row r="866" spans="7:20" s="145" customFormat="1" hidden="1">
      <c r="G866" s="152"/>
      <c r="K866" s="128"/>
      <c r="M866" s="114" t="s">
        <v>1413</v>
      </c>
      <c r="N866" s="118">
        <v>12</v>
      </c>
      <c r="O866" s="118">
        <v>79.2</v>
      </c>
      <c r="P866" s="119">
        <f t="shared" si="15"/>
        <v>4.9000000000000004</v>
      </c>
      <c r="Q866" s="122" t="s">
        <v>213</v>
      </c>
      <c r="R866" s="121" t="s">
        <v>4290</v>
      </c>
      <c r="S866" s="122">
        <v>4.9000000000000004</v>
      </c>
      <c r="T866" s="122" t="s">
        <v>1146</v>
      </c>
    </row>
    <row r="867" spans="7:20" s="145" customFormat="1" hidden="1">
      <c r="G867" s="152"/>
      <c r="K867" s="128"/>
      <c r="M867" s="114" t="s">
        <v>1414</v>
      </c>
      <c r="N867" s="118">
        <v>18.8</v>
      </c>
      <c r="O867" s="118" t="s">
        <v>30</v>
      </c>
      <c r="P867" s="119">
        <f t="shared" si="15"/>
        <v>4.79</v>
      </c>
      <c r="Q867" s="122" t="s">
        <v>1415</v>
      </c>
      <c r="R867" s="121" t="s">
        <v>4145</v>
      </c>
      <c r="S867" s="122">
        <v>4.79</v>
      </c>
      <c r="T867" s="122" t="s">
        <v>2957</v>
      </c>
    </row>
    <row r="868" spans="7:20" s="145" customFormat="1" hidden="1">
      <c r="G868" s="152"/>
      <c r="K868" s="128"/>
      <c r="M868" s="114" t="s">
        <v>1297</v>
      </c>
      <c r="N868" s="118">
        <v>18.100000000000001</v>
      </c>
      <c r="O868" s="120" t="s">
        <v>30</v>
      </c>
      <c r="P868" s="119">
        <f t="shared" si="15"/>
        <v>4.9800000000000004</v>
      </c>
      <c r="Q868" s="120" t="s">
        <v>166</v>
      </c>
      <c r="R868" s="121" t="s">
        <v>4561</v>
      </c>
      <c r="S868" s="122">
        <v>4.9800000000000004</v>
      </c>
      <c r="T868" s="122" t="s">
        <v>1244</v>
      </c>
    </row>
    <row r="869" spans="7:20" s="145" customFormat="1" hidden="1">
      <c r="G869" s="152"/>
      <c r="K869" s="128"/>
      <c r="M869" s="114" t="s">
        <v>1417</v>
      </c>
      <c r="N869" s="118">
        <v>19.7</v>
      </c>
      <c r="O869" s="118" t="s">
        <v>30</v>
      </c>
      <c r="P869" s="119">
        <f t="shared" si="15"/>
        <v>4.3099999999999996</v>
      </c>
      <c r="Q869" s="122" t="s">
        <v>1418</v>
      </c>
      <c r="R869" s="121" t="s">
        <v>3893</v>
      </c>
      <c r="S869" s="122">
        <v>4.3099999999999996</v>
      </c>
      <c r="T869" s="122" t="s">
        <v>335</v>
      </c>
    </row>
    <row r="870" spans="7:20" s="145" customFormat="1" hidden="1">
      <c r="G870" s="152"/>
      <c r="K870" s="128"/>
      <c r="M870" s="114" t="s">
        <v>1419</v>
      </c>
      <c r="N870" s="118">
        <v>8.6</v>
      </c>
      <c r="O870" s="118" t="s">
        <v>30</v>
      </c>
      <c r="P870" s="119">
        <f t="shared" si="15"/>
        <v>5.2</v>
      </c>
      <c r="Q870" s="122" t="s">
        <v>381</v>
      </c>
      <c r="R870" s="121" t="s">
        <v>4557</v>
      </c>
      <c r="S870" s="122">
        <v>5.2</v>
      </c>
      <c r="T870" s="122" t="s">
        <v>141</v>
      </c>
    </row>
    <row r="871" spans="7:20" s="145" customFormat="1" hidden="1">
      <c r="G871" s="152"/>
      <c r="K871" s="128"/>
      <c r="M871" s="114" t="s">
        <v>1420</v>
      </c>
      <c r="N871" s="118">
        <v>20.5</v>
      </c>
      <c r="O871" s="118" t="s">
        <v>30</v>
      </c>
      <c r="P871" s="119">
        <f t="shared" si="15"/>
        <v>4.3</v>
      </c>
      <c r="Q871" s="122" t="s">
        <v>51</v>
      </c>
      <c r="R871" s="121" t="s">
        <v>3965</v>
      </c>
      <c r="S871" s="122">
        <v>4.3</v>
      </c>
      <c r="T871" s="122" t="s">
        <v>452</v>
      </c>
    </row>
    <row r="872" spans="7:20" s="145" customFormat="1" hidden="1">
      <c r="G872" s="152"/>
      <c r="K872" s="128"/>
      <c r="M872" s="114" t="s">
        <v>1300</v>
      </c>
      <c r="N872" s="118">
        <v>9.8000000000000007</v>
      </c>
      <c r="O872" s="118">
        <v>76.7</v>
      </c>
      <c r="P872" s="119">
        <f t="shared" si="15"/>
        <v>4.7</v>
      </c>
      <c r="Q872" s="122" t="s">
        <v>1301</v>
      </c>
      <c r="R872" s="121" t="s">
        <v>4454</v>
      </c>
      <c r="S872" s="122">
        <v>4.7</v>
      </c>
      <c r="T872" s="122" t="s">
        <v>661</v>
      </c>
    </row>
    <row r="873" spans="7:20" s="145" customFormat="1" hidden="1">
      <c r="G873" s="152"/>
      <c r="K873" s="128"/>
      <c r="M873" s="114" t="s">
        <v>1675</v>
      </c>
      <c r="N873" s="118">
        <v>0.4</v>
      </c>
      <c r="O873" s="118">
        <v>3.4</v>
      </c>
      <c r="P873" s="119">
        <f t="shared" si="15"/>
        <v>4.3</v>
      </c>
      <c r="Q873" s="120" t="s">
        <v>30</v>
      </c>
      <c r="R873" s="121" t="s">
        <v>3780</v>
      </c>
      <c r="S873" s="122">
        <v>4.3</v>
      </c>
      <c r="T873" s="122" t="s">
        <v>452</v>
      </c>
    </row>
    <row r="874" spans="7:20" s="145" customFormat="1" hidden="1">
      <c r="G874" s="152"/>
      <c r="K874" s="128"/>
      <c r="M874" s="114" t="s">
        <v>1546</v>
      </c>
      <c r="N874" s="120" t="s">
        <v>30</v>
      </c>
      <c r="O874" s="118">
        <v>12.1</v>
      </c>
      <c r="P874" s="119">
        <f t="shared" si="15"/>
        <v>4.0199999999999996</v>
      </c>
      <c r="Q874" s="122" t="s">
        <v>418</v>
      </c>
      <c r="R874" s="121" t="s">
        <v>4455</v>
      </c>
      <c r="S874" s="122">
        <v>4.0199999999999996</v>
      </c>
      <c r="T874" s="122" t="s">
        <v>3664</v>
      </c>
    </row>
    <row r="875" spans="7:20" s="145" customFormat="1" hidden="1">
      <c r="G875" s="152"/>
      <c r="K875" s="128"/>
      <c r="M875" s="114" t="s">
        <v>1547</v>
      </c>
      <c r="N875" s="118">
        <v>14.9</v>
      </c>
      <c r="O875" s="118">
        <v>0</v>
      </c>
      <c r="P875" s="119">
        <f t="shared" si="15"/>
        <v>4.07</v>
      </c>
      <c r="Q875" s="122" t="s">
        <v>166</v>
      </c>
      <c r="R875" s="121" t="s">
        <v>4566</v>
      </c>
      <c r="S875" s="122">
        <v>4.07</v>
      </c>
      <c r="T875" s="122" t="s">
        <v>1910</v>
      </c>
    </row>
    <row r="876" spans="7:20" s="145" customFormat="1" hidden="1">
      <c r="G876" s="152"/>
      <c r="K876" s="128"/>
      <c r="M876" s="114" t="s">
        <v>1548</v>
      </c>
      <c r="N876" s="118">
        <v>8.9</v>
      </c>
      <c r="O876" s="118">
        <v>69.7</v>
      </c>
      <c r="P876" s="119">
        <f t="shared" si="15"/>
        <v>5.9</v>
      </c>
      <c r="Q876" s="122" t="s">
        <v>1549</v>
      </c>
      <c r="R876" s="121" t="s">
        <v>3848</v>
      </c>
      <c r="S876" s="122">
        <v>5.9</v>
      </c>
      <c r="T876" s="122" t="s">
        <v>166</v>
      </c>
    </row>
    <row r="877" spans="7:20" s="145" customFormat="1" hidden="1">
      <c r="G877" s="152"/>
      <c r="K877" s="128"/>
      <c r="M877" s="114" t="s">
        <v>1550</v>
      </c>
      <c r="N877" s="118">
        <v>0</v>
      </c>
      <c r="O877" s="118">
        <v>0</v>
      </c>
      <c r="P877" s="119">
        <f t="shared" si="15"/>
        <v>4.3</v>
      </c>
      <c r="Q877" s="122" t="s">
        <v>418</v>
      </c>
      <c r="R877" s="121" t="s">
        <v>3849</v>
      </c>
      <c r="S877" s="122">
        <v>4.3</v>
      </c>
      <c r="T877" s="122" t="s">
        <v>223</v>
      </c>
    </row>
    <row r="878" spans="7:20" s="145" customFormat="1" hidden="1">
      <c r="G878" s="152"/>
      <c r="K878" s="128"/>
      <c r="M878" s="114" t="s">
        <v>1427</v>
      </c>
      <c r="N878" s="118">
        <v>2.6</v>
      </c>
      <c r="O878" s="118">
        <v>3.6</v>
      </c>
      <c r="P878" s="119">
        <f t="shared" si="15"/>
        <v>4.45</v>
      </c>
      <c r="Q878" s="122" t="s">
        <v>1428</v>
      </c>
      <c r="R878" s="121" t="s">
        <v>3850</v>
      </c>
      <c r="S878" s="122">
        <v>4.45</v>
      </c>
      <c r="T878" s="122" t="s">
        <v>15</v>
      </c>
    </row>
    <row r="879" spans="7:20" s="145" customFormat="1" hidden="1">
      <c r="G879" s="152"/>
      <c r="K879" s="128"/>
      <c r="M879" s="114" t="s">
        <v>1429</v>
      </c>
      <c r="N879" s="118">
        <v>3.1</v>
      </c>
      <c r="O879" s="118">
        <v>4</v>
      </c>
      <c r="P879" s="119">
        <f t="shared" si="15"/>
        <v>5.2</v>
      </c>
      <c r="Q879" s="122" t="s">
        <v>1430</v>
      </c>
      <c r="R879" s="121" t="s">
        <v>4564</v>
      </c>
      <c r="S879" s="122">
        <v>5.2</v>
      </c>
      <c r="T879" s="122" t="s">
        <v>728</v>
      </c>
    </row>
    <row r="880" spans="7:20" s="145" customFormat="1" hidden="1">
      <c r="G880" s="152"/>
      <c r="K880" s="128"/>
      <c r="M880" s="114" t="s">
        <v>1431</v>
      </c>
      <c r="N880" s="118">
        <v>2.9</v>
      </c>
      <c r="O880" s="118">
        <v>3.4</v>
      </c>
      <c r="P880" s="119">
        <f t="shared" si="15"/>
        <v>5.5</v>
      </c>
      <c r="Q880" s="122" t="s">
        <v>1432</v>
      </c>
      <c r="R880" s="121" t="s">
        <v>4146</v>
      </c>
      <c r="S880" s="122">
        <v>5.5</v>
      </c>
      <c r="T880" s="122" t="s">
        <v>234</v>
      </c>
    </row>
    <row r="881" spans="7:20" s="145" customFormat="1" hidden="1">
      <c r="G881" s="152"/>
      <c r="K881" s="128"/>
      <c r="M881" s="114" t="s">
        <v>1433</v>
      </c>
      <c r="N881" s="118">
        <v>1.9</v>
      </c>
      <c r="O881" s="118">
        <v>7.2</v>
      </c>
      <c r="P881" s="119">
        <f t="shared" si="15"/>
        <v>5.6</v>
      </c>
      <c r="Q881" s="122" t="s">
        <v>1029</v>
      </c>
      <c r="R881" s="121" t="s">
        <v>4147</v>
      </c>
      <c r="S881" s="122">
        <v>5.6</v>
      </c>
      <c r="T881" s="122" t="s">
        <v>468</v>
      </c>
    </row>
    <row r="882" spans="7:20" s="145" customFormat="1" hidden="1">
      <c r="G882" s="152"/>
      <c r="K882" s="128"/>
      <c r="M882" s="114" t="s">
        <v>1559</v>
      </c>
      <c r="N882" s="118">
        <v>2.8</v>
      </c>
      <c r="O882" s="118">
        <v>7.6</v>
      </c>
      <c r="P882" s="119">
        <f t="shared" si="15"/>
        <v>5.3</v>
      </c>
      <c r="Q882" s="122" t="s">
        <v>1560</v>
      </c>
      <c r="R882" s="121" t="s">
        <v>4025</v>
      </c>
      <c r="S882" s="122">
        <v>5.3</v>
      </c>
      <c r="T882" s="122" t="s">
        <v>466</v>
      </c>
    </row>
    <row r="883" spans="7:20" s="145" customFormat="1" hidden="1">
      <c r="G883" s="152"/>
      <c r="K883" s="128"/>
      <c r="M883" s="114" t="s">
        <v>1561</v>
      </c>
      <c r="N883" s="118">
        <v>1.6</v>
      </c>
      <c r="O883" s="118">
        <v>2.2999999999999998</v>
      </c>
      <c r="P883" s="119">
        <f t="shared" si="15"/>
        <v>5.3</v>
      </c>
      <c r="Q883" s="122" t="s">
        <v>1562</v>
      </c>
      <c r="R883" s="121" t="s">
        <v>3851</v>
      </c>
      <c r="S883" s="122">
        <v>5.3</v>
      </c>
      <c r="T883" s="122" t="s">
        <v>466</v>
      </c>
    </row>
    <row r="884" spans="7:20" s="145" customFormat="1" hidden="1">
      <c r="G884" s="152"/>
      <c r="K884" s="128"/>
      <c r="M884" s="114" t="s">
        <v>1563</v>
      </c>
      <c r="N884" s="118">
        <v>1.6</v>
      </c>
      <c r="O884" s="118">
        <v>1.7</v>
      </c>
      <c r="P884" s="119">
        <f t="shared" si="15"/>
        <v>3.6</v>
      </c>
      <c r="Q884" s="122" t="s">
        <v>1564</v>
      </c>
      <c r="R884" s="121" t="s">
        <v>4176</v>
      </c>
      <c r="S884" s="122">
        <v>3.6</v>
      </c>
      <c r="T884" s="122" t="s">
        <v>1125</v>
      </c>
    </row>
    <row r="885" spans="7:20" s="145" customFormat="1" hidden="1">
      <c r="G885" s="152"/>
      <c r="K885" s="128"/>
      <c r="M885" s="114" t="s">
        <v>1565</v>
      </c>
      <c r="N885" s="118">
        <v>3.3</v>
      </c>
      <c r="O885" s="118">
        <v>2.2000000000000002</v>
      </c>
      <c r="P885" s="119">
        <f t="shared" si="15"/>
        <v>4.0999999999999996</v>
      </c>
      <c r="Q885" s="122" t="s">
        <v>508</v>
      </c>
      <c r="R885" s="121" t="s">
        <v>4039</v>
      </c>
      <c r="S885" s="122">
        <v>4.0999999999999996</v>
      </c>
      <c r="T885" s="122" t="s">
        <v>2472</v>
      </c>
    </row>
    <row r="886" spans="7:20" s="145" customFormat="1" hidden="1">
      <c r="G886" s="152"/>
      <c r="K886" s="128"/>
      <c r="M886" s="114" t="s">
        <v>1566</v>
      </c>
      <c r="N886" s="118">
        <v>2</v>
      </c>
      <c r="O886" s="118">
        <v>2.7</v>
      </c>
      <c r="P886" s="119">
        <f t="shared" si="15"/>
        <v>3.92</v>
      </c>
      <c r="Q886" s="122" t="s">
        <v>1567</v>
      </c>
      <c r="R886" s="121" t="s">
        <v>4255</v>
      </c>
      <c r="S886" s="122">
        <v>3.92</v>
      </c>
      <c r="T886" s="122" t="s">
        <v>3664</v>
      </c>
    </row>
    <row r="887" spans="7:20" s="145" customFormat="1" hidden="1">
      <c r="G887" s="152"/>
      <c r="K887" s="128"/>
      <c r="M887" s="114" t="s">
        <v>1568</v>
      </c>
      <c r="N887" s="118">
        <v>3</v>
      </c>
      <c r="O887" s="118">
        <v>4.3</v>
      </c>
      <c r="P887" s="119">
        <f t="shared" si="15"/>
        <v>3.77</v>
      </c>
      <c r="Q887" s="122" t="s">
        <v>19</v>
      </c>
      <c r="R887" s="121" t="s">
        <v>4277</v>
      </c>
      <c r="S887" s="122">
        <v>3.77</v>
      </c>
      <c r="T887" s="122" t="s">
        <v>360</v>
      </c>
    </row>
    <row r="888" spans="7:20" s="145" customFormat="1" hidden="1">
      <c r="G888" s="152"/>
      <c r="K888" s="128"/>
      <c r="M888" s="114" t="s">
        <v>1569</v>
      </c>
      <c r="N888" s="118">
        <v>5.0999999999999996</v>
      </c>
      <c r="O888" s="118">
        <v>28.7</v>
      </c>
      <c r="P888" s="119">
        <f t="shared" si="15"/>
        <v>3.11</v>
      </c>
      <c r="Q888" s="122" t="s">
        <v>1447</v>
      </c>
      <c r="R888" s="121" t="s">
        <v>4076</v>
      </c>
      <c r="S888" s="122">
        <v>3.11</v>
      </c>
      <c r="T888" s="122" t="s">
        <v>946</v>
      </c>
    </row>
    <row r="889" spans="7:20" s="145" customFormat="1" hidden="1">
      <c r="G889" s="152"/>
      <c r="K889" s="128"/>
      <c r="M889" s="114" t="s">
        <v>1448</v>
      </c>
      <c r="N889" s="118">
        <v>3</v>
      </c>
      <c r="O889" s="118">
        <v>20.6</v>
      </c>
      <c r="P889" s="119">
        <f t="shared" si="15"/>
        <v>4.91</v>
      </c>
      <c r="Q889" s="122" t="s">
        <v>586</v>
      </c>
      <c r="R889" s="121" t="s">
        <v>4077</v>
      </c>
      <c r="S889" s="122">
        <v>4.91</v>
      </c>
      <c r="T889" s="122" t="s">
        <v>1263</v>
      </c>
    </row>
    <row r="890" spans="7:20" s="145" customFormat="1" hidden="1">
      <c r="G890" s="152"/>
      <c r="K890" s="128"/>
      <c r="M890" s="114" t="s">
        <v>1449</v>
      </c>
      <c r="N890" s="118">
        <v>4</v>
      </c>
      <c r="O890" s="118">
        <v>71</v>
      </c>
      <c r="P890" s="119">
        <f t="shared" si="15"/>
        <v>4.07</v>
      </c>
      <c r="Q890" s="122" t="s">
        <v>1450</v>
      </c>
      <c r="R890" s="121" t="s">
        <v>4078</v>
      </c>
      <c r="S890" s="122">
        <v>4.07</v>
      </c>
      <c r="T890" s="122" t="s">
        <v>2893</v>
      </c>
    </row>
    <row r="891" spans="7:20" s="145" customFormat="1" hidden="1">
      <c r="G891" s="152"/>
      <c r="K891" s="128"/>
      <c r="M891" s="114" t="s">
        <v>1451</v>
      </c>
      <c r="N891" s="118">
        <v>2.2000000000000002</v>
      </c>
      <c r="O891" s="118">
        <v>2.4</v>
      </c>
      <c r="P891" s="119">
        <f t="shared" si="15"/>
        <v>5.09</v>
      </c>
      <c r="Q891" s="122" t="s">
        <v>1452</v>
      </c>
      <c r="R891" s="121" t="s">
        <v>4061</v>
      </c>
      <c r="S891" s="122">
        <v>5.09</v>
      </c>
      <c r="T891" s="122" t="s">
        <v>3879</v>
      </c>
    </row>
    <row r="892" spans="7:20" s="145" customFormat="1" hidden="1">
      <c r="G892" s="152"/>
      <c r="K892" s="128"/>
      <c r="M892" s="114" t="s">
        <v>1453</v>
      </c>
      <c r="N892" s="118">
        <v>2.7</v>
      </c>
      <c r="O892" s="118">
        <v>4.4000000000000004</v>
      </c>
      <c r="P892" s="119">
        <f t="shared" si="15"/>
        <v>3.99</v>
      </c>
      <c r="Q892" s="122" t="s">
        <v>1454</v>
      </c>
      <c r="R892" s="121" t="s">
        <v>3726</v>
      </c>
      <c r="S892" s="122">
        <v>3.99</v>
      </c>
      <c r="T892" s="122" t="s">
        <v>2533</v>
      </c>
    </row>
    <row r="893" spans="7:20" s="145" customFormat="1" hidden="1">
      <c r="G893" s="152"/>
      <c r="K893" s="128"/>
      <c r="M893" s="114" t="s">
        <v>1322</v>
      </c>
      <c r="N893" s="118">
        <v>8.6</v>
      </c>
      <c r="O893" s="118">
        <v>63.4</v>
      </c>
      <c r="P893" s="119">
        <f t="shared" si="15"/>
        <v>2.6</v>
      </c>
      <c r="Q893" s="122" t="s">
        <v>940</v>
      </c>
      <c r="R893" s="121" t="s">
        <v>4079</v>
      </c>
      <c r="S893" s="122">
        <v>2.6</v>
      </c>
      <c r="T893" s="122" t="s">
        <v>240</v>
      </c>
    </row>
    <row r="894" spans="7:20" s="145" customFormat="1" hidden="1">
      <c r="G894" s="152"/>
      <c r="K894" s="128"/>
      <c r="M894" s="114" t="s">
        <v>1323</v>
      </c>
      <c r="N894" s="118">
        <v>8.3000000000000007</v>
      </c>
      <c r="O894" s="118">
        <v>43.3</v>
      </c>
      <c r="P894" s="119">
        <f t="shared" si="15"/>
        <v>1.6</v>
      </c>
      <c r="Q894" s="122" t="s">
        <v>1324</v>
      </c>
      <c r="R894" s="121" t="s">
        <v>4066</v>
      </c>
      <c r="S894" s="122">
        <v>1.6</v>
      </c>
      <c r="T894" s="122" t="s">
        <v>483</v>
      </c>
    </row>
    <row r="895" spans="7:20" s="145" customFormat="1" hidden="1">
      <c r="G895" s="152"/>
      <c r="K895" s="128"/>
      <c r="M895" s="114" t="s">
        <v>1325</v>
      </c>
      <c r="N895" s="118">
        <v>1.7</v>
      </c>
      <c r="O895" s="118">
        <v>35</v>
      </c>
      <c r="P895" s="119">
        <f t="shared" si="15"/>
        <v>4.2</v>
      </c>
      <c r="Q895" s="122" t="s">
        <v>260</v>
      </c>
      <c r="R895" s="121" t="s">
        <v>3945</v>
      </c>
      <c r="S895" s="122">
        <v>4.2</v>
      </c>
      <c r="T895" s="122" t="s">
        <v>223</v>
      </c>
    </row>
    <row r="896" spans="7:20" s="145" customFormat="1" hidden="1">
      <c r="G896" s="152"/>
      <c r="K896" s="128"/>
      <c r="M896" s="114" t="s">
        <v>1079</v>
      </c>
      <c r="N896" s="118">
        <v>2</v>
      </c>
      <c r="O896" s="118">
        <v>34.5</v>
      </c>
      <c r="P896" s="119">
        <f t="shared" si="15"/>
        <v>5.2</v>
      </c>
      <c r="Q896" s="122" t="s">
        <v>548</v>
      </c>
      <c r="R896" s="121" t="s">
        <v>3946</v>
      </c>
      <c r="S896" s="122">
        <v>5.2</v>
      </c>
      <c r="T896" s="122" t="s">
        <v>466</v>
      </c>
    </row>
    <row r="897" spans="7:20" s="145" customFormat="1" hidden="1">
      <c r="G897" s="152"/>
      <c r="K897" s="128"/>
      <c r="M897" s="114" t="s">
        <v>1080</v>
      </c>
      <c r="N897" s="118">
        <v>2.4</v>
      </c>
      <c r="O897" s="118">
        <v>36</v>
      </c>
      <c r="P897" s="119">
        <f t="shared" si="15"/>
        <v>4.0999999999999996</v>
      </c>
      <c r="Q897" s="122" t="s">
        <v>1081</v>
      </c>
      <c r="R897" s="121" t="s">
        <v>3828</v>
      </c>
      <c r="S897" s="122">
        <v>4.0999999999999996</v>
      </c>
      <c r="T897" s="122" t="s">
        <v>452</v>
      </c>
    </row>
    <row r="898" spans="7:20" s="145" customFormat="1" hidden="1">
      <c r="G898" s="152"/>
      <c r="K898" s="128"/>
      <c r="M898" s="114" t="s">
        <v>1082</v>
      </c>
      <c r="N898" s="118">
        <v>2.5</v>
      </c>
      <c r="O898" s="118">
        <v>32.700000000000003</v>
      </c>
      <c r="P898" s="119">
        <f t="shared" si="15"/>
        <v>5.3</v>
      </c>
      <c r="Q898" s="122" t="s">
        <v>1083</v>
      </c>
      <c r="R898" s="121" t="s">
        <v>3738</v>
      </c>
      <c r="S898" s="122">
        <v>5.3</v>
      </c>
      <c r="T898" s="122" t="s">
        <v>719</v>
      </c>
    </row>
    <row r="899" spans="7:20" s="145" customFormat="1" hidden="1">
      <c r="G899" s="152"/>
      <c r="K899" s="128"/>
      <c r="M899" s="114" t="s">
        <v>1084</v>
      </c>
      <c r="N899" s="118">
        <v>3.1</v>
      </c>
      <c r="O899" s="118">
        <v>20.100000000000001</v>
      </c>
      <c r="P899" s="119">
        <f t="shared" si="15"/>
        <v>4.8499999999999996</v>
      </c>
      <c r="Q899" s="122" t="s">
        <v>1210</v>
      </c>
      <c r="R899" s="121" t="s">
        <v>3729</v>
      </c>
      <c r="S899" s="122">
        <v>4.8499999999999996</v>
      </c>
      <c r="T899" s="122" t="s">
        <v>1263</v>
      </c>
    </row>
    <row r="900" spans="7:20" s="145" customFormat="1" hidden="1">
      <c r="G900" s="152"/>
      <c r="K900" s="128"/>
      <c r="M900" s="114" t="s">
        <v>1332</v>
      </c>
      <c r="N900" s="118">
        <v>3.6</v>
      </c>
      <c r="O900" s="118">
        <v>18.100000000000001</v>
      </c>
      <c r="P900" s="119">
        <f t="shared" si="15"/>
        <v>3.92</v>
      </c>
      <c r="Q900" s="122" t="s">
        <v>1087</v>
      </c>
      <c r="R900" s="121" t="s">
        <v>4467</v>
      </c>
      <c r="S900" s="122">
        <v>3.92</v>
      </c>
      <c r="T900" s="122" t="s">
        <v>2992</v>
      </c>
    </row>
    <row r="901" spans="7:20" s="145" customFormat="1" hidden="1">
      <c r="G901" s="152"/>
      <c r="K901" s="128"/>
      <c r="M901" s="114" t="s">
        <v>1334</v>
      </c>
      <c r="N901" s="118">
        <v>4.9000000000000004</v>
      </c>
      <c r="O901" s="118">
        <v>19.600000000000001</v>
      </c>
      <c r="P901" s="119">
        <f t="shared" si="15"/>
        <v>4.71</v>
      </c>
      <c r="Q901" s="122" t="s">
        <v>1098</v>
      </c>
      <c r="R901" s="121" t="s">
        <v>4458</v>
      </c>
      <c r="S901" s="122">
        <v>4.71</v>
      </c>
      <c r="T901" s="122" t="s">
        <v>1392</v>
      </c>
    </row>
    <row r="902" spans="7:20" s="145" customFormat="1" hidden="1">
      <c r="G902" s="152"/>
      <c r="K902" s="128"/>
      <c r="M902" s="114" t="s">
        <v>1471</v>
      </c>
      <c r="N902" s="118">
        <v>5.4</v>
      </c>
      <c r="O902" s="118">
        <v>20.8</v>
      </c>
      <c r="P902" s="119">
        <f t="shared" si="15"/>
        <v>3.91</v>
      </c>
      <c r="Q902" s="122" t="s">
        <v>1341</v>
      </c>
      <c r="R902" s="121" t="s">
        <v>3914</v>
      </c>
      <c r="S902" s="122">
        <v>3.91</v>
      </c>
      <c r="T902" s="122" t="s">
        <v>3812</v>
      </c>
    </row>
    <row r="903" spans="7:20" s="145" customFormat="1" hidden="1">
      <c r="G903" s="152"/>
      <c r="K903" s="128"/>
      <c r="M903" s="114" t="s">
        <v>1342</v>
      </c>
      <c r="N903" s="118">
        <v>1.9</v>
      </c>
      <c r="O903" s="118">
        <v>37.200000000000003</v>
      </c>
      <c r="P903" s="119">
        <f t="shared" si="15"/>
        <v>5</v>
      </c>
      <c r="Q903" s="120" t="s">
        <v>147</v>
      </c>
      <c r="R903" s="121" t="s">
        <v>3913</v>
      </c>
      <c r="S903" s="122">
        <v>5</v>
      </c>
      <c r="T903" s="122" t="s">
        <v>3266</v>
      </c>
    </row>
    <row r="904" spans="7:20" s="145" customFormat="1" hidden="1">
      <c r="G904" s="152"/>
      <c r="K904" s="128"/>
      <c r="M904" s="114" t="s">
        <v>1343</v>
      </c>
      <c r="N904" s="118">
        <v>6.9</v>
      </c>
      <c r="O904" s="118">
        <v>45.4</v>
      </c>
      <c r="P904" s="119">
        <f t="shared" si="15"/>
        <v>4.32</v>
      </c>
      <c r="Q904" s="122" t="s">
        <v>166</v>
      </c>
      <c r="R904" s="121" t="s">
        <v>3913</v>
      </c>
      <c r="S904" s="122">
        <v>4.32</v>
      </c>
      <c r="T904" s="122" t="s">
        <v>1507</v>
      </c>
    </row>
    <row r="905" spans="7:20" s="145" customFormat="1" hidden="1">
      <c r="G905" s="152"/>
      <c r="K905" s="128"/>
      <c r="M905" s="114" t="s">
        <v>1476</v>
      </c>
      <c r="N905" s="118">
        <v>1</v>
      </c>
      <c r="O905" s="118">
        <v>1.2</v>
      </c>
      <c r="P905" s="119">
        <f t="shared" si="15"/>
        <v>5.42</v>
      </c>
      <c r="Q905" s="120" t="s">
        <v>147</v>
      </c>
      <c r="R905" s="121" t="s">
        <v>4376</v>
      </c>
      <c r="S905" s="122">
        <v>5.42</v>
      </c>
      <c r="T905" s="122" t="s">
        <v>751</v>
      </c>
    </row>
    <row r="906" spans="7:20" s="145" customFormat="1" hidden="1">
      <c r="G906" s="152"/>
      <c r="K906" s="128"/>
      <c r="M906" s="114" t="s">
        <v>1477</v>
      </c>
      <c r="N906" s="118">
        <v>17.8</v>
      </c>
      <c r="O906" s="120" t="s">
        <v>147</v>
      </c>
      <c r="P906" s="119">
        <f t="shared" ref="P906:P969" si="16">SUM(S906:T906)</f>
        <v>4.83</v>
      </c>
      <c r="Q906" s="122" t="s">
        <v>1478</v>
      </c>
      <c r="R906" s="120" t="s">
        <v>147</v>
      </c>
      <c r="S906" s="122">
        <v>4.83</v>
      </c>
      <c r="T906" s="122" t="s">
        <v>377</v>
      </c>
    </row>
    <row r="907" spans="7:20" s="145" customFormat="1" hidden="1">
      <c r="G907" s="152"/>
      <c r="K907" s="128"/>
      <c r="M907" s="114" t="s">
        <v>1479</v>
      </c>
      <c r="N907" s="118">
        <v>2.4</v>
      </c>
      <c r="O907" s="118">
        <v>1</v>
      </c>
      <c r="P907" s="119">
        <f t="shared" si="16"/>
        <v>4.96</v>
      </c>
      <c r="Q907" s="122" t="s">
        <v>343</v>
      </c>
      <c r="R907" s="121" t="s">
        <v>4540</v>
      </c>
      <c r="S907" s="122">
        <v>4.96</v>
      </c>
      <c r="T907" s="122" t="s">
        <v>322</v>
      </c>
    </row>
    <row r="908" spans="7:20" s="145" customFormat="1" hidden="1">
      <c r="G908" s="152"/>
      <c r="K908" s="128"/>
      <c r="M908" s="114" t="s">
        <v>1480</v>
      </c>
      <c r="N908" s="118">
        <v>3.4</v>
      </c>
      <c r="O908" s="118">
        <v>1.4</v>
      </c>
      <c r="P908" s="119">
        <f t="shared" si="16"/>
        <v>5.44</v>
      </c>
      <c r="Q908" s="122" t="s">
        <v>343</v>
      </c>
      <c r="R908" s="121" t="s">
        <v>3952</v>
      </c>
      <c r="S908" s="122">
        <v>5.44</v>
      </c>
      <c r="T908" s="122" t="s">
        <v>1602</v>
      </c>
    </row>
    <row r="909" spans="7:20" s="145" customFormat="1" hidden="1">
      <c r="G909" s="152"/>
      <c r="K909" s="128"/>
      <c r="M909" s="114" t="s">
        <v>1345</v>
      </c>
      <c r="N909" s="118">
        <v>8</v>
      </c>
      <c r="O909" s="118">
        <v>52.6</v>
      </c>
      <c r="P909" s="119">
        <f t="shared" si="16"/>
        <v>3.82</v>
      </c>
      <c r="Q909" s="122" t="s">
        <v>50</v>
      </c>
      <c r="R909" s="121" t="s">
        <v>4287</v>
      </c>
      <c r="S909" s="122">
        <v>3.82</v>
      </c>
      <c r="T909" s="122" t="s">
        <v>3626</v>
      </c>
    </row>
    <row r="910" spans="7:20" s="145" customFormat="1" hidden="1">
      <c r="G910" s="152"/>
      <c r="K910" s="128"/>
      <c r="M910" s="114" t="s">
        <v>1346</v>
      </c>
      <c r="N910" s="118">
        <v>8.9</v>
      </c>
      <c r="O910" s="118">
        <v>58.4</v>
      </c>
      <c r="P910" s="119">
        <f t="shared" si="16"/>
        <v>3.76</v>
      </c>
      <c r="Q910" s="122" t="s">
        <v>944</v>
      </c>
      <c r="R910" s="121" t="s">
        <v>4043</v>
      </c>
      <c r="S910" s="122">
        <v>3.76</v>
      </c>
      <c r="T910" s="122" t="s">
        <v>3664</v>
      </c>
    </row>
    <row r="911" spans="7:20" s="145" customFormat="1" hidden="1">
      <c r="G911" s="152"/>
      <c r="K911" s="128"/>
      <c r="M911" s="114" t="s">
        <v>1347</v>
      </c>
      <c r="N911" s="118">
        <v>2.2999999999999998</v>
      </c>
      <c r="O911" s="118">
        <v>67.8</v>
      </c>
      <c r="P911" s="119">
        <f t="shared" si="16"/>
        <v>4.4000000000000004</v>
      </c>
      <c r="Q911" s="120" t="s">
        <v>147</v>
      </c>
      <c r="R911" s="121" t="s">
        <v>3830</v>
      </c>
      <c r="S911" s="122">
        <v>4.4000000000000004</v>
      </c>
      <c r="T911" s="122" t="s">
        <v>661</v>
      </c>
    </row>
    <row r="912" spans="7:20" s="145" customFormat="1" hidden="1">
      <c r="G912" s="152"/>
      <c r="K912" s="128"/>
      <c r="M912" s="114" t="s">
        <v>1348</v>
      </c>
      <c r="N912" s="118">
        <v>7.9</v>
      </c>
      <c r="O912" s="118">
        <v>13.3</v>
      </c>
      <c r="P912" s="119">
        <f t="shared" si="16"/>
        <v>4.2</v>
      </c>
      <c r="Q912" s="120" t="s">
        <v>147</v>
      </c>
      <c r="R912" s="121" t="s">
        <v>3967</v>
      </c>
      <c r="S912" s="122">
        <v>4.2</v>
      </c>
      <c r="T912" s="122" t="s">
        <v>283</v>
      </c>
    </row>
    <row r="913" spans="7:20" s="145" customFormat="1" hidden="1">
      <c r="G913" s="152"/>
      <c r="K913" s="128"/>
      <c r="M913" s="114" t="s">
        <v>1349</v>
      </c>
      <c r="N913" s="118">
        <v>4.7</v>
      </c>
      <c r="O913" s="118">
        <v>11.3</v>
      </c>
      <c r="P913" s="119">
        <f t="shared" si="16"/>
        <v>5.4</v>
      </c>
      <c r="Q913" s="120" t="s">
        <v>147</v>
      </c>
      <c r="R913" s="121" t="s">
        <v>4126</v>
      </c>
      <c r="S913" s="122">
        <v>5.4</v>
      </c>
      <c r="T913" s="122" t="s">
        <v>468</v>
      </c>
    </row>
    <row r="914" spans="7:20" s="145" customFormat="1" hidden="1">
      <c r="G914" s="152"/>
      <c r="K914" s="128"/>
      <c r="M914" s="114" t="s">
        <v>1350</v>
      </c>
      <c r="N914" s="118">
        <v>9.5</v>
      </c>
      <c r="O914" s="118">
        <v>26.1</v>
      </c>
      <c r="P914" s="119">
        <f t="shared" si="16"/>
        <v>5.04</v>
      </c>
      <c r="Q914" s="120" t="s">
        <v>147</v>
      </c>
      <c r="R914" s="121" t="s">
        <v>3941</v>
      </c>
      <c r="S914" s="122">
        <v>5.04</v>
      </c>
      <c r="T914" s="122" t="s">
        <v>1149</v>
      </c>
    </row>
    <row r="915" spans="7:20" s="145" customFormat="1" hidden="1">
      <c r="G915" s="152"/>
      <c r="K915" s="128"/>
      <c r="M915" s="114" t="s">
        <v>1351</v>
      </c>
      <c r="N915" s="118">
        <v>13</v>
      </c>
      <c r="O915" s="118">
        <v>34.700000000000003</v>
      </c>
      <c r="P915" s="119">
        <f t="shared" si="16"/>
        <v>4.0999999999999996</v>
      </c>
      <c r="Q915" s="120" t="s">
        <v>147</v>
      </c>
      <c r="R915" s="121" t="s">
        <v>4080</v>
      </c>
      <c r="S915" s="122">
        <v>4.0999999999999996</v>
      </c>
      <c r="T915" s="122" t="s">
        <v>223</v>
      </c>
    </row>
    <row r="916" spans="7:20" s="145" customFormat="1" hidden="1">
      <c r="G916" s="152"/>
      <c r="K916" s="128"/>
      <c r="M916" s="114" t="s">
        <v>1352</v>
      </c>
      <c r="N916" s="118">
        <v>5.7</v>
      </c>
      <c r="O916" s="118">
        <v>3.3</v>
      </c>
      <c r="P916" s="119">
        <f t="shared" si="16"/>
        <v>4.0999999999999996</v>
      </c>
      <c r="Q916" s="122" t="s">
        <v>1483</v>
      </c>
      <c r="R916" s="121" t="s">
        <v>4466</v>
      </c>
      <c r="S916" s="122">
        <v>4.0999999999999996</v>
      </c>
      <c r="T916" s="122" t="s">
        <v>223</v>
      </c>
    </row>
    <row r="917" spans="7:20" s="145" customFormat="1" hidden="1">
      <c r="G917" s="152"/>
      <c r="K917" s="128"/>
      <c r="M917" s="114" t="s">
        <v>1484</v>
      </c>
      <c r="N917" s="118">
        <v>11.4</v>
      </c>
      <c r="O917" s="118">
        <v>3.6</v>
      </c>
      <c r="P917" s="119">
        <f t="shared" si="16"/>
        <v>3.9</v>
      </c>
      <c r="Q917" s="122" t="s">
        <v>1485</v>
      </c>
      <c r="R917" s="121" t="s">
        <v>4461</v>
      </c>
      <c r="S917" s="122">
        <v>3.9</v>
      </c>
      <c r="T917" s="122" t="s">
        <v>670</v>
      </c>
    </row>
    <row r="918" spans="7:20" s="145" customFormat="1" hidden="1">
      <c r="G918" s="152"/>
      <c r="K918" s="128"/>
      <c r="M918" s="114" t="s">
        <v>1486</v>
      </c>
      <c r="N918" s="118">
        <v>17.7</v>
      </c>
      <c r="O918" s="118">
        <v>1.2</v>
      </c>
      <c r="P918" s="119">
        <f t="shared" si="16"/>
        <v>5.0999999999999996</v>
      </c>
      <c r="Q918" s="122" t="s">
        <v>1357</v>
      </c>
      <c r="R918" s="121" t="s">
        <v>3933</v>
      </c>
      <c r="S918" s="122">
        <v>5.0999999999999996</v>
      </c>
      <c r="T918" s="122" t="s">
        <v>466</v>
      </c>
    </row>
    <row r="919" spans="7:20" s="145" customFormat="1" hidden="1">
      <c r="G919" s="152"/>
      <c r="K919" s="128"/>
      <c r="M919" s="114" t="s">
        <v>1487</v>
      </c>
      <c r="N919" s="118">
        <v>18.8</v>
      </c>
      <c r="O919" s="118">
        <v>1.3</v>
      </c>
      <c r="P919" s="119">
        <f t="shared" si="16"/>
        <v>5</v>
      </c>
      <c r="Q919" s="122" t="s">
        <v>1505</v>
      </c>
      <c r="R919" s="121" t="s">
        <v>3918</v>
      </c>
      <c r="S919" s="122">
        <v>5</v>
      </c>
      <c r="T919" s="122" t="s">
        <v>728</v>
      </c>
    </row>
    <row r="920" spans="7:20" s="145" customFormat="1" hidden="1">
      <c r="G920" s="152"/>
      <c r="K920" s="128"/>
      <c r="M920" s="114" t="s">
        <v>1488</v>
      </c>
      <c r="N920" s="118">
        <v>13.5</v>
      </c>
      <c r="O920" s="118">
        <v>6.3</v>
      </c>
      <c r="P920" s="119">
        <f t="shared" si="16"/>
        <v>5.2</v>
      </c>
      <c r="Q920" s="122" t="s">
        <v>403</v>
      </c>
      <c r="R920" s="121" t="s">
        <v>4274</v>
      </c>
      <c r="S920" s="122">
        <v>5.2</v>
      </c>
      <c r="T920" s="122" t="s">
        <v>719</v>
      </c>
    </row>
    <row r="921" spans="7:20" s="145" customFormat="1" hidden="1">
      <c r="G921" s="152"/>
      <c r="K921" s="128"/>
      <c r="M921" s="114" t="s">
        <v>1489</v>
      </c>
      <c r="N921" s="118">
        <v>9.5</v>
      </c>
      <c r="O921" s="118">
        <v>18.2</v>
      </c>
      <c r="P921" s="119">
        <f t="shared" si="16"/>
        <v>5.0999999999999996</v>
      </c>
      <c r="Q921" s="122" t="s">
        <v>670</v>
      </c>
      <c r="R921" s="121" t="s">
        <v>4249</v>
      </c>
      <c r="S921" s="122">
        <v>5.0999999999999996</v>
      </c>
      <c r="T921" s="122" t="s">
        <v>466</v>
      </c>
    </row>
    <row r="922" spans="7:20" s="145" customFormat="1" hidden="1">
      <c r="G922" s="152"/>
      <c r="K922" s="128"/>
      <c r="M922" s="114" t="s">
        <v>1490</v>
      </c>
      <c r="N922" s="118">
        <v>2.9</v>
      </c>
      <c r="O922" s="118">
        <v>4.9000000000000004</v>
      </c>
      <c r="P922" s="119">
        <f t="shared" si="16"/>
        <v>5</v>
      </c>
      <c r="Q922" s="122" t="s">
        <v>468</v>
      </c>
      <c r="R922" s="121" t="s">
        <v>3996</v>
      </c>
      <c r="S922" s="122">
        <v>5</v>
      </c>
      <c r="T922" s="122" t="s">
        <v>4019</v>
      </c>
    </row>
    <row r="923" spans="7:20" s="145" customFormat="1" hidden="1">
      <c r="G923" s="152"/>
      <c r="K923" s="128"/>
      <c r="M923" s="114" t="s">
        <v>1362</v>
      </c>
      <c r="N923" s="118">
        <v>4.5</v>
      </c>
      <c r="O923" s="118">
        <v>8.4</v>
      </c>
      <c r="P923" s="119">
        <f t="shared" si="16"/>
        <v>3.92</v>
      </c>
      <c r="Q923" s="122" t="s">
        <v>1309</v>
      </c>
      <c r="R923" s="121" t="s">
        <v>4461</v>
      </c>
      <c r="S923" s="122">
        <v>3.92</v>
      </c>
      <c r="T923" s="122" t="s">
        <v>50</v>
      </c>
    </row>
    <row r="924" spans="7:20" s="145" customFormat="1" hidden="1">
      <c r="G924" s="152"/>
      <c r="K924" s="128"/>
      <c r="M924" s="114" t="s">
        <v>1609</v>
      </c>
      <c r="N924" s="118">
        <v>4.4000000000000004</v>
      </c>
      <c r="O924" s="118">
        <v>8.5</v>
      </c>
      <c r="P924" s="119">
        <f t="shared" si="16"/>
        <v>3.52</v>
      </c>
      <c r="Q924" s="122" t="s">
        <v>1610</v>
      </c>
      <c r="R924" s="121" t="s">
        <v>4081</v>
      </c>
      <c r="S924" s="122">
        <v>3.52</v>
      </c>
      <c r="T924" s="122" t="s">
        <v>1505</v>
      </c>
    </row>
    <row r="925" spans="7:20" s="145" customFormat="1" hidden="1">
      <c r="G925" s="152"/>
      <c r="K925" s="128"/>
      <c r="M925" s="114" t="s">
        <v>1611</v>
      </c>
      <c r="N925" s="118">
        <v>8.4</v>
      </c>
      <c r="O925" s="118">
        <v>15.3</v>
      </c>
      <c r="P925" s="119">
        <f t="shared" si="16"/>
        <v>2.5499999999999998</v>
      </c>
      <c r="Q925" s="122" t="s">
        <v>1612</v>
      </c>
      <c r="R925" s="121" t="s">
        <v>4273</v>
      </c>
      <c r="S925" s="122">
        <v>2.5499999999999998</v>
      </c>
      <c r="T925" s="122" t="s">
        <v>1381</v>
      </c>
    </row>
    <row r="926" spans="7:20" s="145" customFormat="1" hidden="1">
      <c r="G926" s="152"/>
      <c r="K926" s="128"/>
      <c r="M926" s="114" t="s">
        <v>1494</v>
      </c>
      <c r="N926" s="118">
        <v>8.1</v>
      </c>
      <c r="O926" s="118">
        <v>18.399999999999999</v>
      </c>
      <c r="P926" s="119">
        <f t="shared" si="16"/>
        <v>4.6100000000000003</v>
      </c>
      <c r="Q926" s="122" t="s">
        <v>1495</v>
      </c>
      <c r="R926" s="121" t="s">
        <v>3918</v>
      </c>
      <c r="S926" s="122">
        <v>4.6100000000000003</v>
      </c>
      <c r="T926" s="122" t="s">
        <v>1392</v>
      </c>
    </row>
    <row r="927" spans="7:20" s="145" customFormat="1" hidden="1">
      <c r="G927" s="152"/>
      <c r="K927" s="128"/>
      <c r="M927" s="114" t="s">
        <v>1496</v>
      </c>
      <c r="N927" s="118">
        <v>6</v>
      </c>
      <c r="O927" s="118">
        <v>13.7</v>
      </c>
      <c r="P927" s="119">
        <f t="shared" si="16"/>
        <v>1.96</v>
      </c>
      <c r="Q927" s="122" t="s">
        <v>217</v>
      </c>
      <c r="R927" s="121" t="s">
        <v>4447</v>
      </c>
      <c r="S927" s="122">
        <v>1.96</v>
      </c>
      <c r="T927" s="122" t="s">
        <v>2826</v>
      </c>
    </row>
    <row r="928" spans="7:20" s="145" customFormat="1" hidden="1">
      <c r="G928" s="152"/>
      <c r="K928" s="128"/>
      <c r="M928" s="114" t="s">
        <v>1497</v>
      </c>
      <c r="N928" s="118">
        <v>1.8</v>
      </c>
      <c r="O928" s="118">
        <v>13.8</v>
      </c>
      <c r="P928" s="119">
        <f t="shared" si="16"/>
        <v>1.36</v>
      </c>
      <c r="Q928" s="122" t="s">
        <v>450</v>
      </c>
      <c r="R928" s="121" t="s">
        <v>3902</v>
      </c>
      <c r="S928" s="122">
        <v>1.36</v>
      </c>
      <c r="T928" s="122" t="s">
        <v>1083</v>
      </c>
    </row>
    <row r="929" spans="7:20" s="145" customFormat="1" hidden="1">
      <c r="G929" s="152"/>
      <c r="K929" s="128"/>
      <c r="M929" s="114" t="s">
        <v>1498</v>
      </c>
      <c r="N929" s="118">
        <v>1.7</v>
      </c>
      <c r="O929" s="118">
        <v>8.1</v>
      </c>
      <c r="P929" s="119">
        <f t="shared" si="16"/>
        <v>5.1100000000000003</v>
      </c>
      <c r="Q929" s="122" t="s">
        <v>1499</v>
      </c>
      <c r="R929" s="121" t="s">
        <v>3971</v>
      </c>
      <c r="S929" s="122">
        <v>5.1100000000000003</v>
      </c>
      <c r="T929" s="122" t="s">
        <v>982</v>
      </c>
    </row>
    <row r="930" spans="7:20" s="145" customFormat="1" hidden="1">
      <c r="G930" s="152"/>
      <c r="K930" s="128"/>
      <c r="M930" s="114" t="s">
        <v>1618</v>
      </c>
      <c r="N930" s="118">
        <v>2.6</v>
      </c>
      <c r="O930" s="118">
        <v>6.7</v>
      </c>
      <c r="P930" s="119">
        <f t="shared" si="16"/>
        <v>4.03</v>
      </c>
      <c r="Q930" s="122" t="s">
        <v>1619</v>
      </c>
      <c r="R930" s="121" t="s">
        <v>4297</v>
      </c>
      <c r="S930" s="122">
        <v>4.03</v>
      </c>
      <c r="T930" s="122" t="s">
        <v>223</v>
      </c>
    </row>
    <row r="931" spans="7:20" s="145" customFormat="1" hidden="1">
      <c r="G931" s="152"/>
      <c r="K931" s="128"/>
      <c r="M931" s="114" t="s">
        <v>1620</v>
      </c>
      <c r="N931" s="118">
        <v>6.4</v>
      </c>
      <c r="O931" s="118">
        <v>12.9</v>
      </c>
      <c r="P931" s="119">
        <f t="shared" si="16"/>
        <v>3.86</v>
      </c>
      <c r="Q931" s="122" t="s">
        <v>1621</v>
      </c>
      <c r="R931" s="121" t="s">
        <v>4468</v>
      </c>
      <c r="S931" s="122">
        <v>3.86</v>
      </c>
      <c r="T931" s="122" t="s">
        <v>2893</v>
      </c>
    </row>
    <row r="932" spans="7:20" s="145" customFormat="1" hidden="1">
      <c r="G932" s="152"/>
      <c r="K932" s="128"/>
      <c r="M932" s="114" t="s">
        <v>1622</v>
      </c>
      <c r="N932" s="118">
        <v>6.3</v>
      </c>
      <c r="O932" s="118">
        <v>12.8</v>
      </c>
      <c r="P932" s="119">
        <f t="shared" si="16"/>
        <v>5.07</v>
      </c>
      <c r="Q932" s="122" t="s">
        <v>745</v>
      </c>
      <c r="R932" s="121" t="s">
        <v>3945</v>
      </c>
      <c r="S932" s="122">
        <v>5.07</v>
      </c>
      <c r="T932" s="122" t="s">
        <v>618</v>
      </c>
    </row>
    <row r="933" spans="7:20" s="145" customFormat="1" hidden="1">
      <c r="G933" s="152"/>
      <c r="K933" s="128"/>
      <c r="M933" s="114" t="s">
        <v>1623</v>
      </c>
      <c r="N933" s="118">
        <v>7.9</v>
      </c>
      <c r="O933" s="118">
        <v>17.8</v>
      </c>
      <c r="P933" s="119">
        <f t="shared" si="16"/>
        <v>5.2</v>
      </c>
      <c r="Q933" s="122" t="s">
        <v>1624</v>
      </c>
      <c r="R933" s="121" t="s">
        <v>4026</v>
      </c>
      <c r="S933" s="122">
        <v>5.2</v>
      </c>
      <c r="T933" s="122" t="s">
        <v>234</v>
      </c>
    </row>
    <row r="934" spans="7:20" s="145" customFormat="1" hidden="1">
      <c r="G934" s="152"/>
      <c r="K934" s="128"/>
      <c r="M934" s="114" t="s">
        <v>1625</v>
      </c>
      <c r="N934" s="118">
        <v>5.9</v>
      </c>
      <c r="O934" s="118">
        <v>14.3</v>
      </c>
      <c r="P934" s="119">
        <f t="shared" si="16"/>
        <v>2.9</v>
      </c>
      <c r="Q934" s="122" t="s">
        <v>1626</v>
      </c>
      <c r="R934" s="121" t="s">
        <v>4024</v>
      </c>
      <c r="S934" s="122">
        <v>2.9</v>
      </c>
      <c r="T934" s="122" t="s">
        <v>558</v>
      </c>
    </row>
    <row r="935" spans="7:20" s="145" customFormat="1" hidden="1">
      <c r="G935" s="152"/>
      <c r="K935" s="128"/>
      <c r="M935" s="114" t="s">
        <v>1509</v>
      </c>
      <c r="N935" s="118">
        <v>5.9</v>
      </c>
      <c r="O935" s="118">
        <v>12.6</v>
      </c>
      <c r="P935" s="119">
        <f t="shared" si="16"/>
        <v>3.8</v>
      </c>
      <c r="Q935" s="122" t="s">
        <v>875</v>
      </c>
      <c r="R935" s="121" t="s">
        <v>3783</v>
      </c>
      <c r="S935" s="122">
        <v>3.8</v>
      </c>
      <c r="T935" s="122" t="s">
        <v>670</v>
      </c>
    </row>
    <row r="936" spans="7:20" s="145" customFormat="1" hidden="1">
      <c r="G936" s="152"/>
      <c r="K936" s="128"/>
      <c r="M936" s="114" t="s">
        <v>1510</v>
      </c>
      <c r="N936" s="118">
        <v>7.7</v>
      </c>
      <c r="O936" s="118">
        <v>20.100000000000001</v>
      </c>
      <c r="P936" s="119">
        <f t="shared" si="16"/>
        <v>1.95</v>
      </c>
      <c r="Q936" s="122" t="s">
        <v>1511</v>
      </c>
      <c r="R936" s="121" t="s">
        <v>4200</v>
      </c>
      <c r="S936" s="122">
        <v>1.95</v>
      </c>
      <c r="T936" s="122" t="s">
        <v>1778</v>
      </c>
    </row>
    <row r="937" spans="7:20" s="145" customFormat="1" hidden="1">
      <c r="G937" s="152"/>
      <c r="K937" s="128"/>
      <c r="M937" s="114" t="s">
        <v>1385</v>
      </c>
      <c r="N937" s="118">
        <v>7.7</v>
      </c>
      <c r="O937" s="118">
        <v>20.100000000000001</v>
      </c>
      <c r="P937" s="119">
        <f t="shared" si="16"/>
        <v>3.99</v>
      </c>
      <c r="Q937" s="122" t="s">
        <v>1263</v>
      </c>
      <c r="R937" s="121" t="s">
        <v>4556</v>
      </c>
      <c r="S937" s="122">
        <v>3.99</v>
      </c>
      <c r="T937" s="122" t="s">
        <v>2407</v>
      </c>
    </row>
    <row r="938" spans="7:20" s="145" customFormat="1" hidden="1">
      <c r="G938" s="152"/>
      <c r="K938" s="128"/>
      <c r="M938" s="114" t="s">
        <v>1136</v>
      </c>
      <c r="N938" s="118">
        <v>5.6</v>
      </c>
      <c r="O938" s="118">
        <v>12.4</v>
      </c>
      <c r="P938" s="119">
        <f t="shared" si="16"/>
        <v>5.12</v>
      </c>
      <c r="Q938" s="122" t="s">
        <v>332</v>
      </c>
      <c r="R938" s="121" t="s">
        <v>3774</v>
      </c>
      <c r="S938" s="122">
        <v>5.12</v>
      </c>
      <c r="T938" s="122" t="s">
        <v>642</v>
      </c>
    </row>
    <row r="939" spans="7:20" s="145" customFormat="1" hidden="1">
      <c r="G939" s="152"/>
      <c r="K939" s="128"/>
      <c r="M939" s="114" t="s">
        <v>1137</v>
      </c>
      <c r="N939" s="118">
        <v>5.6</v>
      </c>
      <c r="O939" s="118">
        <v>12.4</v>
      </c>
      <c r="P939" s="119">
        <f t="shared" si="16"/>
        <v>3.53</v>
      </c>
      <c r="Q939" s="122" t="s">
        <v>234</v>
      </c>
      <c r="R939" s="121" t="s">
        <v>4035</v>
      </c>
      <c r="S939" s="122">
        <v>3.53</v>
      </c>
      <c r="T939" s="122" t="s">
        <v>569</v>
      </c>
    </row>
    <row r="940" spans="7:20" s="145" customFormat="1" hidden="1">
      <c r="G940" s="152"/>
      <c r="K940" s="128"/>
      <c r="M940" s="114" t="s">
        <v>1270</v>
      </c>
      <c r="N940" s="118">
        <v>9.6999999999999993</v>
      </c>
      <c r="O940" s="118">
        <v>21.8</v>
      </c>
      <c r="P940" s="119">
        <f t="shared" si="16"/>
        <v>1.82</v>
      </c>
      <c r="Q940" s="122" t="s">
        <v>190</v>
      </c>
      <c r="R940" s="121" t="s">
        <v>3725</v>
      </c>
      <c r="S940" s="122">
        <v>1.82</v>
      </c>
      <c r="T940" s="122" t="s">
        <v>3003</v>
      </c>
    </row>
    <row r="941" spans="7:20" s="145" customFormat="1" hidden="1">
      <c r="G941" s="152"/>
      <c r="K941" s="128"/>
      <c r="M941" s="114" t="s">
        <v>1390</v>
      </c>
      <c r="N941" s="118">
        <v>10.5</v>
      </c>
      <c r="O941" s="118">
        <v>4.8</v>
      </c>
      <c r="P941" s="119">
        <f t="shared" si="16"/>
        <v>4.87</v>
      </c>
      <c r="Q941" s="122" t="s">
        <v>586</v>
      </c>
      <c r="R941" s="121" t="s">
        <v>3910</v>
      </c>
      <c r="S941" s="122">
        <v>4.87</v>
      </c>
      <c r="T941" s="122" t="s">
        <v>1798</v>
      </c>
    </row>
    <row r="942" spans="7:20" s="145" customFormat="1" hidden="1">
      <c r="G942" s="152"/>
      <c r="K942" s="128"/>
      <c r="M942" s="114" t="s">
        <v>1391</v>
      </c>
      <c r="N942" s="118">
        <v>14.6</v>
      </c>
      <c r="O942" s="118">
        <v>4.5999999999999996</v>
      </c>
      <c r="P942" s="119">
        <f t="shared" si="16"/>
        <v>2.25</v>
      </c>
      <c r="Q942" s="122" t="s">
        <v>1392</v>
      </c>
      <c r="R942" s="121" t="s">
        <v>4034</v>
      </c>
      <c r="S942" s="122">
        <v>2.25</v>
      </c>
      <c r="T942" s="122" t="s">
        <v>997</v>
      </c>
    </row>
    <row r="943" spans="7:20" s="145" customFormat="1" hidden="1">
      <c r="G943" s="152"/>
      <c r="K943" s="128"/>
      <c r="M943" s="114" t="s">
        <v>1271</v>
      </c>
      <c r="N943" s="118">
        <v>27.4</v>
      </c>
      <c r="O943" s="118">
        <v>2</v>
      </c>
      <c r="P943" s="119">
        <f t="shared" si="16"/>
        <v>5.2</v>
      </c>
      <c r="Q943" s="122" t="s">
        <v>240</v>
      </c>
      <c r="R943" s="121" t="s">
        <v>4397</v>
      </c>
      <c r="S943" s="122">
        <v>5.2</v>
      </c>
      <c r="T943" s="122" t="s">
        <v>468</v>
      </c>
    </row>
    <row r="944" spans="7:20" s="145" customFormat="1" hidden="1">
      <c r="G944" s="152"/>
      <c r="K944" s="128"/>
      <c r="M944" s="114" t="s">
        <v>1393</v>
      </c>
      <c r="N944" s="118">
        <v>12.4</v>
      </c>
      <c r="O944" s="118">
        <v>4.9000000000000004</v>
      </c>
      <c r="P944" s="119">
        <f t="shared" si="16"/>
        <v>4.9000000000000004</v>
      </c>
      <c r="Q944" s="122" t="s">
        <v>240</v>
      </c>
      <c r="R944" s="121" t="s">
        <v>4001</v>
      </c>
      <c r="S944" s="122">
        <v>4.9000000000000004</v>
      </c>
      <c r="T944" s="122" t="s">
        <v>466</v>
      </c>
    </row>
    <row r="945" spans="7:20" s="145" customFormat="1" hidden="1">
      <c r="G945" s="152"/>
      <c r="K945" s="128"/>
      <c r="M945" s="114" t="s">
        <v>1394</v>
      </c>
      <c r="N945" s="118">
        <v>18.5</v>
      </c>
      <c r="O945" s="118">
        <v>2.6</v>
      </c>
      <c r="P945" s="119">
        <f t="shared" si="16"/>
        <v>4.9000000000000004</v>
      </c>
      <c r="Q945" s="122" t="s">
        <v>1244</v>
      </c>
      <c r="R945" s="121" t="s">
        <v>4122</v>
      </c>
      <c r="S945" s="122">
        <v>4.9000000000000004</v>
      </c>
      <c r="T945" s="122" t="s">
        <v>466</v>
      </c>
    </row>
    <row r="946" spans="7:20" s="145" customFormat="1" hidden="1">
      <c r="G946" s="152"/>
      <c r="K946" s="128"/>
      <c r="M946" s="114" t="s">
        <v>1401</v>
      </c>
      <c r="N946" s="118">
        <v>19.600000000000001</v>
      </c>
      <c r="O946" s="118">
        <v>2.7</v>
      </c>
      <c r="P946" s="119">
        <f t="shared" si="16"/>
        <v>5.2</v>
      </c>
      <c r="Q946" s="122" t="s">
        <v>751</v>
      </c>
      <c r="R946" s="121" t="s">
        <v>3896</v>
      </c>
      <c r="S946" s="122">
        <v>5.2</v>
      </c>
      <c r="T946" s="122" t="s">
        <v>468</v>
      </c>
    </row>
    <row r="947" spans="7:20" s="145" customFormat="1" hidden="1">
      <c r="G947" s="152"/>
      <c r="K947" s="128"/>
      <c r="M947" s="114" t="s">
        <v>1402</v>
      </c>
      <c r="N947" s="118">
        <v>12.1</v>
      </c>
      <c r="O947" s="118">
        <v>5.4</v>
      </c>
      <c r="P947" s="119">
        <f t="shared" si="16"/>
        <v>5.2</v>
      </c>
      <c r="Q947" s="122" t="s">
        <v>602</v>
      </c>
      <c r="R947" s="121" t="s">
        <v>4298</v>
      </c>
      <c r="S947" s="122">
        <v>5.2</v>
      </c>
      <c r="T947" s="122" t="s">
        <v>468</v>
      </c>
    </row>
    <row r="948" spans="7:20" s="145" customFormat="1" hidden="1">
      <c r="G948" s="152"/>
      <c r="K948" s="128"/>
      <c r="M948" s="114" t="s">
        <v>1403</v>
      </c>
      <c r="N948" s="118">
        <v>8.5</v>
      </c>
      <c r="O948" s="118">
        <v>18.2</v>
      </c>
      <c r="P948" s="119">
        <f t="shared" si="16"/>
        <v>4.5999999999999996</v>
      </c>
      <c r="Q948" s="122" t="s">
        <v>1404</v>
      </c>
      <c r="R948" s="121" t="s">
        <v>4273</v>
      </c>
      <c r="S948" s="122">
        <v>4.5999999999999996</v>
      </c>
      <c r="T948" s="122" t="s">
        <v>377</v>
      </c>
    </row>
    <row r="949" spans="7:20" s="145" customFormat="1" hidden="1">
      <c r="G949" s="152"/>
      <c r="K949" s="128"/>
      <c r="M949" s="114" t="s">
        <v>1533</v>
      </c>
      <c r="N949" s="118">
        <v>11.7</v>
      </c>
      <c r="O949" s="118">
        <v>2.5</v>
      </c>
      <c r="P949" s="119">
        <f t="shared" si="16"/>
        <v>4</v>
      </c>
      <c r="Q949" s="122" t="s">
        <v>692</v>
      </c>
      <c r="R949" s="121" t="s">
        <v>4145</v>
      </c>
      <c r="S949" s="122">
        <v>4</v>
      </c>
      <c r="T949" s="122" t="s">
        <v>283</v>
      </c>
    </row>
    <row r="950" spans="7:20" s="145" customFormat="1" hidden="1">
      <c r="G950" s="152"/>
      <c r="K950" s="128"/>
      <c r="M950" s="114" t="s">
        <v>1534</v>
      </c>
      <c r="N950" s="118">
        <v>18.600000000000001</v>
      </c>
      <c r="O950" s="118">
        <v>5.5</v>
      </c>
      <c r="P950" s="119">
        <f t="shared" si="16"/>
        <v>4.8</v>
      </c>
      <c r="Q950" s="122" t="s">
        <v>377</v>
      </c>
      <c r="R950" s="121" t="s">
        <v>4276</v>
      </c>
      <c r="S950" s="122">
        <v>4.8</v>
      </c>
      <c r="T950" s="122" t="s">
        <v>728</v>
      </c>
    </row>
    <row r="951" spans="7:20" s="145" customFormat="1" hidden="1">
      <c r="G951" s="152"/>
      <c r="K951" s="128"/>
      <c r="M951" s="114" t="s">
        <v>1407</v>
      </c>
      <c r="N951" s="118">
        <v>8.8000000000000007</v>
      </c>
      <c r="O951" s="118">
        <v>1.5</v>
      </c>
      <c r="P951" s="119">
        <f t="shared" si="16"/>
        <v>3.83</v>
      </c>
      <c r="Q951" s="122" t="s">
        <v>1408</v>
      </c>
      <c r="R951" s="121" t="s">
        <v>3783</v>
      </c>
      <c r="S951" s="122">
        <v>3.83</v>
      </c>
      <c r="T951" s="122" t="s">
        <v>2507</v>
      </c>
    </row>
    <row r="952" spans="7:20" s="145" customFormat="1" hidden="1">
      <c r="G952" s="152"/>
      <c r="K952" s="128"/>
      <c r="M952" s="114" t="s">
        <v>1409</v>
      </c>
      <c r="N952" s="118">
        <v>1.8</v>
      </c>
      <c r="O952" s="118">
        <v>9.6</v>
      </c>
      <c r="P952" s="119">
        <f t="shared" si="16"/>
        <v>5.0999999999999996</v>
      </c>
      <c r="Q952" s="122" t="s">
        <v>503</v>
      </c>
      <c r="R952" s="121" t="s">
        <v>4218</v>
      </c>
      <c r="S952" s="122">
        <v>5.0999999999999996</v>
      </c>
      <c r="T952" s="122" t="s">
        <v>234</v>
      </c>
    </row>
    <row r="953" spans="7:20" s="145" customFormat="1" hidden="1">
      <c r="G953" s="152"/>
      <c r="K953" s="128"/>
      <c r="M953" s="114" t="s">
        <v>1410</v>
      </c>
      <c r="N953" s="118">
        <v>2.6</v>
      </c>
      <c r="O953" s="118">
        <v>9.3000000000000007</v>
      </c>
      <c r="P953" s="119">
        <f t="shared" si="16"/>
        <v>4.8</v>
      </c>
      <c r="Q953" s="122" t="s">
        <v>1411</v>
      </c>
      <c r="R953" s="121" t="s">
        <v>4447</v>
      </c>
      <c r="S953" s="122">
        <v>4.8</v>
      </c>
      <c r="T953" s="122" t="s">
        <v>728</v>
      </c>
    </row>
    <row r="954" spans="7:20" s="145" customFormat="1" hidden="1">
      <c r="G954" s="152"/>
      <c r="K954" s="128"/>
      <c r="M954" s="114" t="s">
        <v>1538</v>
      </c>
      <c r="N954" s="118">
        <v>7.5</v>
      </c>
      <c r="O954" s="118">
        <v>6.5</v>
      </c>
      <c r="P954" s="119">
        <f t="shared" si="16"/>
        <v>1.72</v>
      </c>
      <c r="Q954" s="122" t="s">
        <v>1539</v>
      </c>
      <c r="R954" s="121" t="s">
        <v>4032</v>
      </c>
      <c r="S954" s="122">
        <v>1.72</v>
      </c>
      <c r="T954" s="122" t="s">
        <v>4004</v>
      </c>
    </row>
    <row r="955" spans="7:20" s="145" customFormat="1" hidden="1">
      <c r="G955" s="152"/>
      <c r="K955" s="128"/>
      <c r="M955" s="114" t="s">
        <v>1540</v>
      </c>
      <c r="N955" s="118">
        <v>6.3</v>
      </c>
      <c r="O955" s="118">
        <v>5.9</v>
      </c>
      <c r="P955" s="119">
        <f t="shared" si="16"/>
        <v>1.72</v>
      </c>
      <c r="Q955" s="122" t="s">
        <v>670</v>
      </c>
      <c r="R955" s="121" t="s">
        <v>4035</v>
      </c>
      <c r="S955" s="122">
        <v>1.72</v>
      </c>
      <c r="T955" s="122" t="s">
        <v>4004</v>
      </c>
    </row>
    <row r="956" spans="7:20" s="145" customFormat="1" hidden="1">
      <c r="G956" s="152"/>
      <c r="K956" s="128"/>
      <c r="M956" s="114" t="s">
        <v>1665</v>
      </c>
      <c r="N956" s="118">
        <v>5.4</v>
      </c>
      <c r="O956" s="118">
        <v>4.7</v>
      </c>
      <c r="P956" s="119">
        <f t="shared" si="16"/>
        <v>3.73</v>
      </c>
      <c r="Q956" s="122" t="s">
        <v>1416</v>
      </c>
      <c r="R956" s="121" t="s">
        <v>4418</v>
      </c>
      <c r="S956" s="122">
        <v>3.73</v>
      </c>
      <c r="T956" s="122" t="s">
        <v>2893</v>
      </c>
    </row>
    <row r="957" spans="7:20" s="145" customFormat="1" hidden="1">
      <c r="G957" s="152"/>
      <c r="K957" s="128"/>
      <c r="M957" s="114" t="s">
        <v>1541</v>
      </c>
      <c r="N957" s="118">
        <v>5.3</v>
      </c>
      <c r="O957" s="118">
        <v>4.7</v>
      </c>
      <c r="P957" s="119">
        <f t="shared" si="16"/>
        <v>3.86</v>
      </c>
      <c r="Q957" s="122" t="s">
        <v>1123</v>
      </c>
      <c r="R957" s="121" t="s">
        <v>4298</v>
      </c>
      <c r="S957" s="122">
        <v>3.86</v>
      </c>
      <c r="T957" s="122" t="s">
        <v>1336</v>
      </c>
    </row>
    <row r="958" spans="7:20" s="145" customFormat="1" hidden="1">
      <c r="G958" s="152"/>
      <c r="K958" s="128"/>
      <c r="M958" s="114" t="s">
        <v>1542</v>
      </c>
      <c r="N958" s="118">
        <v>9.1</v>
      </c>
      <c r="O958" s="118">
        <v>1.4</v>
      </c>
      <c r="P958" s="119">
        <f t="shared" si="16"/>
        <v>4.09</v>
      </c>
      <c r="Q958" s="120" t="s">
        <v>147</v>
      </c>
      <c r="R958" s="121" t="s">
        <v>3902</v>
      </c>
      <c r="S958" s="122">
        <v>4.09</v>
      </c>
      <c r="T958" s="122" t="s">
        <v>3390</v>
      </c>
    </row>
    <row r="959" spans="7:20" s="145" customFormat="1" hidden="1">
      <c r="G959" s="152"/>
      <c r="K959" s="128"/>
      <c r="M959" s="114" t="s">
        <v>1543</v>
      </c>
      <c r="N959" s="118">
        <v>12.4</v>
      </c>
      <c r="O959" s="118">
        <v>1.5</v>
      </c>
      <c r="P959" s="119">
        <f t="shared" si="16"/>
        <v>1.36</v>
      </c>
      <c r="Q959" s="122" t="s">
        <v>1544</v>
      </c>
      <c r="R959" s="121" t="s">
        <v>3728</v>
      </c>
      <c r="S959" s="122">
        <v>1.36</v>
      </c>
      <c r="T959" s="122" t="s">
        <v>1262</v>
      </c>
    </row>
    <row r="960" spans="7:20" s="145" customFormat="1" hidden="1">
      <c r="G960" s="152"/>
      <c r="K960" s="128"/>
      <c r="M960" s="114" t="s">
        <v>1545</v>
      </c>
      <c r="N960" s="118">
        <v>11.3</v>
      </c>
      <c r="O960" s="118">
        <v>1.9</v>
      </c>
      <c r="P960" s="119">
        <f t="shared" si="16"/>
        <v>2.63</v>
      </c>
      <c r="Q960" s="122" t="s">
        <v>1336</v>
      </c>
      <c r="R960" s="121" t="s">
        <v>3918</v>
      </c>
      <c r="S960" s="122">
        <v>2.63</v>
      </c>
      <c r="T960" s="122" t="s">
        <v>1734</v>
      </c>
    </row>
    <row r="961" spans="7:20" s="145" customFormat="1" hidden="1">
      <c r="G961" s="152"/>
      <c r="K961" s="128"/>
      <c r="M961" s="114" t="s">
        <v>1421</v>
      </c>
      <c r="N961" s="118">
        <v>1.7</v>
      </c>
      <c r="O961" s="118">
        <v>4.4000000000000004</v>
      </c>
      <c r="P961" s="119">
        <f t="shared" si="16"/>
        <v>4.03</v>
      </c>
      <c r="Q961" s="122" t="s">
        <v>1422</v>
      </c>
      <c r="R961" s="121" t="s">
        <v>3932</v>
      </c>
      <c r="S961" s="122">
        <v>4.03</v>
      </c>
      <c r="T961" s="122" t="s">
        <v>3629</v>
      </c>
    </row>
    <row r="962" spans="7:20" s="145" customFormat="1" hidden="1">
      <c r="G962" s="152"/>
      <c r="K962" s="128"/>
      <c r="M962" s="114" t="s">
        <v>1678</v>
      </c>
      <c r="N962" s="118">
        <v>11.4</v>
      </c>
      <c r="O962" s="118">
        <v>4.2</v>
      </c>
      <c r="P962" s="119">
        <f t="shared" si="16"/>
        <v>3.69</v>
      </c>
      <c r="Q962" s="122" t="s">
        <v>694</v>
      </c>
      <c r="R962" s="121" t="s">
        <v>4152</v>
      </c>
      <c r="S962" s="122">
        <v>3.69</v>
      </c>
      <c r="T962" s="122" t="s">
        <v>335</v>
      </c>
    </row>
    <row r="963" spans="7:20" s="145" customFormat="1" hidden="1">
      <c r="G963" s="152"/>
      <c r="K963" s="128"/>
      <c r="M963" s="114" t="s">
        <v>1679</v>
      </c>
      <c r="N963" s="118">
        <v>11.4</v>
      </c>
      <c r="O963" s="118">
        <v>4.2</v>
      </c>
      <c r="P963" s="119">
        <f t="shared" si="16"/>
        <v>3.63</v>
      </c>
      <c r="Q963" s="122" t="s">
        <v>1680</v>
      </c>
      <c r="R963" s="121" t="s">
        <v>3906</v>
      </c>
      <c r="S963" s="122">
        <v>3.63</v>
      </c>
      <c r="T963" s="122" t="s">
        <v>2472</v>
      </c>
    </row>
    <row r="964" spans="7:20" s="145" customFormat="1" hidden="1">
      <c r="G964" s="152"/>
      <c r="K964" s="128"/>
      <c r="M964" s="114" t="s">
        <v>1551</v>
      </c>
      <c r="N964" s="118">
        <v>1.6</v>
      </c>
      <c r="O964" s="118">
        <v>4.5999999999999996</v>
      </c>
      <c r="P964" s="119">
        <f t="shared" si="16"/>
        <v>3.9</v>
      </c>
      <c r="Q964" s="122" t="s">
        <v>1552</v>
      </c>
      <c r="R964" s="121" t="s">
        <v>4447</v>
      </c>
      <c r="S964" s="122">
        <v>3.9</v>
      </c>
      <c r="T964" s="122" t="s">
        <v>2524</v>
      </c>
    </row>
    <row r="965" spans="7:20" s="145" customFormat="1" hidden="1">
      <c r="G965" s="152"/>
      <c r="K965" s="128"/>
      <c r="M965" s="114" t="s">
        <v>1553</v>
      </c>
      <c r="N965" s="118">
        <v>7.1</v>
      </c>
      <c r="O965" s="118">
        <v>20.9</v>
      </c>
      <c r="P965" s="119">
        <f t="shared" si="16"/>
        <v>1.72</v>
      </c>
      <c r="Q965" s="122" t="s">
        <v>1554</v>
      </c>
      <c r="R965" s="121" t="s">
        <v>3946</v>
      </c>
      <c r="S965" s="122">
        <v>1.72</v>
      </c>
      <c r="T965" s="122" t="s">
        <v>2826</v>
      </c>
    </row>
    <row r="966" spans="7:20" s="145" customFormat="1" hidden="1">
      <c r="G966" s="152"/>
      <c r="K966" s="128"/>
      <c r="M966" s="114" t="s">
        <v>1555</v>
      </c>
      <c r="N966" s="118">
        <v>7.4</v>
      </c>
      <c r="O966" s="118">
        <v>21.9</v>
      </c>
      <c r="P966" s="119">
        <f t="shared" si="16"/>
        <v>3.9</v>
      </c>
      <c r="Q966" s="122" t="s">
        <v>1485</v>
      </c>
      <c r="R966" s="121" t="s">
        <v>4450</v>
      </c>
      <c r="S966" s="122">
        <v>3.9</v>
      </c>
      <c r="T966" s="122" t="s">
        <v>283</v>
      </c>
    </row>
    <row r="967" spans="7:20" s="145" customFormat="1" hidden="1">
      <c r="G967" s="152"/>
      <c r="K967" s="128"/>
      <c r="M967" s="114" t="s">
        <v>1556</v>
      </c>
      <c r="N967" s="118">
        <v>14.4</v>
      </c>
      <c r="O967" s="118">
        <v>3.9</v>
      </c>
      <c r="P967" s="119">
        <f t="shared" si="16"/>
        <v>3.9</v>
      </c>
      <c r="Q967" s="122" t="s">
        <v>1557</v>
      </c>
      <c r="R967" s="121" t="s">
        <v>4298</v>
      </c>
      <c r="S967" s="122">
        <v>3.9</v>
      </c>
      <c r="T967" s="122" t="s">
        <v>283</v>
      </c>
    </row>
    <row r="968" spans="7:20" s="145" customFormat="1" hidden="1">
      <c r="G968" s="152"/>
      <c r="K968" s="128"/>
      <c r="M968" s="114" t="s">
        <v>1558</v>
      </c>
      <c r="N968" s="118">
        <v>19.8</v>
      </c>
      <c r="O968" s="118">
        <v>2.7</v>
      </c>
      <c r="P968" s="119">
        <f t="shared" si="16"/>
        <v>3.7</v>
      </c>
      <c r="Q968" s="122" t="s">
        <v>1690</v>
      </c>
      <c r="R968" s="121" t="s">
        <v>3734</v>
      </c>
      <c r="S968" s="122">
        <v>3.7</v>
      </c>
      <c r="T968" s="122" t="s">
        <v>452</v>
      </c>
    </row>
    <row r="969" spans="7:20" s="145" customFormat="1" hidden="1">
      <c r="G969" s="152"/>
      <c r="K969" s="128"/>
      <c r="M969" s="114" t="s">
        <v>1691</v>
      </c>
      <c r="N969" s="118">
        <v>15.5</v>
      </c>
      <c r="O969" s="118">
        <v>5.5</v>
      </c>
      <c r="P969" s="119">
        <f t="shared" si="16"/>
        <v>3.8</v>
      </c>
      <c r="Q969" s="122" t="s">
        <v>1692</v>
      </c>
      <c r="R969" s="121" t="s">
        <v>4299</v>
      </c>
      <c r="S969" s="122">
        <v>3.8</v>
      </c>
      <c r="T969" s="122" t="s">
        <v>223</v>
      </c>
    </row>
    <row r="970" spans="7:20" s="145" customFormat="1" hidden="1">
      <c r="G970" s="152"/>
      <c r="K970" s="128"/>
      <c r="M970" s="114" t="s">
        <v>1693</v>
      </c>
      <c r="N970" s="118">
        <v>4.8</v>
      </c>
      <c r="O970" s="118">
        <v>10.1</v>
      </c>
      <c r="P970" s="119">
        <f t="shared" ref="P970:P1033" si="17">SUM(S970:T970)</f>
        <v>4</v>
      </c>
      <c r="Q970" s="122" t="s">
        <v>450</v>
      </c>
      <c r="R970" s="121" t="s">
        <v>4042</v>
      </c>
      <c r="S970" s="122">
        <v>4</v>
      </c>
      <c r="T970" s="122" t="s">
        <v>338</v>
      </c>
    </row>
    <row r="971" spans="7:20" s="145" customFormat="1" hidden="1">
      <c r="G971" s="152"/>
      <c r="K971" s="128"/>
      <c r="M971" s="114" t="s">
        <v>1694</v>
      </c>
      <c r="N971" s="118">
        <v>3.2</v>
      </c>
      <c r="O971" s="118">
        <v>8.5</v>
      </c>
      <c r="P971" s="119">
        <f t="shared" si="17"/>
        <v>4.9000000000000004</v>
      </c>
      <c r="Q971" s="122" t="s">
        <v>606</v>
      </c>
      <c r="R971" s="121" t="s">
        <v>4300</v>
      </c>
      <c r="S971" s="122">
        <v>4.9000000000000004</v>
      </c>
      <c r="T971" s="122" t="s">
        <v>719</v>
      </c>
    </row>
    <row r="972" spans="7:20" s="145" customFormat="1" hidden="1">
      <c r="G972" s="152"/>
      <c r="K972" s="128"/>
      <c r="M972" s="114" t="s">
        <v>1695</v>
      </c>
      <c r="N972" s="118">
        <v>4.3</v>
      </c>
      <c r="O972" s="118">
        <v>10.6</v>
      </c>
      <c r="P972" s="119">
        <f t="shared" si="17"/>
        <v>4.93</v>
      </c>
      <c r="Q972" s="122" t="s">
        <v>1696</v>
      </c>
      <c r="R972" s="121" t="s">
        <v>4077</v>
      </c>
      <c r="S972" s="122">
        <v>4.93</v>
      </c>
      <c r="T972" s="122" t="s">
        <v>857</v>
      </c>
    </row>
    <row r="973" spans="7:20" s="145" customFormat="1" hidden="1">
      <c r="G973" s="152"/>
      <c r="K973" s="128"/>
      <c r="M973" s="114" t="s">
        <v>1570</v>
      </c>
      <c r="N973" s="118">
        <v>4.3</v>
      </c>
      <c r="O973" s="118">
        <v>10.6</v>
      </c>
      <c r="P973" s="119">
        <f t="shared" si="17"/>
        <v>4.9000000000000004</v>
      </c>
      <c r="Q973" s="122" t="s">
        <v>1571</v>
      </c>
      <c r="R973" s="121" t="s">
        <v>3935</v>
      </c>
      <c r="S973" s="122">
        <v>4.9000000000000004</v>
      </c>
      <c r="T973" s="122" t="s">
        <v>719</v>
      </c>
    </row>
    <row r="974" spans="7:20" s="145" customFormat="1" hidden="1">
      <c r="G974" s="152"/>
      <c r="K974" s="128"/>
      <c r="M974" s="114" t="s">
        <v>1572</v>
      </c>
      <c r="N974" s="118">
        <v>5.7</v>
      </c>
      <c r="O974" s="118">
        <v>14.8</v>
      </c>
      <c r="P974" s="119">
        <f t="shared" si="17"/>
        <v>4.45</v>
      </c>
      <c r="Q974" s="122" t="s">
        <v>213</v>
      </c>
      <c r="R974" s="121" t="s">
        <v>4035</v>
      </c>
      <c r="S974" s="122">
        <v>4.45</v>
      </c>
      <c r="T974" s="122" t="s">
        <v>1263</v>
      </c>
    </row>
    <row r="975" spans="7:20" s="145" customFormat="1" hidden="1">
      <c r="G975" s="152"/>
      <c r="K975" s="128"/>
      <c r="M975" s="114" t="s">
        <v>1455</v>
      </c>
      <c r="N975" s="118">
        <v>4.4000000000000004</v>
      </c>
      <c r="O975" s="120">
        <v>9.6999999999999993</v>
      </c>
      <c r="P975" s="119">
        <f t="shared" si="17"/>
        <v>1.69</v>
      </c>
      <c r="Q975" s="122" t="s">
        <v>234</v>
      </c>
      <c r="R975" s="121" t="s">
        <v>4560</v>
      </c>
      <c r="S975" s="122">
        <v>1.69</v>
      </c>
      <c r="T975" s="122" t="s">
        <v>2826</v>
      </c>
    </row>
    <row r="976" spans="7:20" s="145" customFormat="1" hidden="1">
      <c r="G976" s="152"/>
      <c r="K976" s="128"/>
      <c r="M976" s="114" t="s">
        <v>1207</v>
      </c>
      <c r="N976" s="118">
        <v>7.2</v>
      </c>
      <c r="O976" s="118">
        <v>19.3</v>
      </c>
      <c r="P976" s="119">
        <f t="shared" si="17"/>
        <v>2.94</v>
      </c>
      <c r="Q976" s="122" t="s">
        <v>503</v>
      </c>
      <c r="R976" s="121" t="s">
        <v>3908</v>
      </c>
      <c r="S976" s="122">
        <v>2.94</v>
      </c>
      <c r="T976" s="122" t="s">
        <v>217</v>
      </c>
    </row>
    <row r="977" spans="7:20" s="145" customFormat="1" hidden="1">
      <c r="G977" s="152"/>
      <c r="K977" s="128"/>
      <c r="M977" s="114" t="s">
        <v>1208</v>
      </c>
      <c r="N977" s="118">
        <v>7.6</v>
      </c>
      <c r="O977" s="118">
        <v>19.3</v>
      </c>
      <c r="P977" s="119">
        <f t="shared" si="17"/>
        <v>1.38</v>
      </c>
      <c r="Q977" s="122" t="s">
        <v>1209</v>
      </c>
      <c r="R977" s="121" t="s">
        <v>3970</v>
      </c>
      <c r="S977" s="122">
        <v>1.38</v>
      </c>
      <c r="T977" s="122" t="s">
        <v>4008</v>
      </c>
    </row>
    <row r="978" spans="7:20" s="145" customFormat="1" hidden="1">
      <c r="G978" s="152"/>
      <c r="K978" s="128"/>
      <c r="M978" s="114" t="s">
        <v>1331</v>
      </c>
      <c r="N978" s="118">
        <v>7.6</v>
      </c>
      <c r="O978" s="118">
        <v>19.2</v>
      </c>
      <c r="P978" s="119">
        <f t="shared" si="17"/>
        <v>3.05</v>
      </c>
      <c r="Q978" s="122" t="s">
        <v>857</v>
      </c>
      <c r="R978" s="121" t="s">
        <v>22</v>
      </c>
      <c r="S978" s="122">
        <v>3.05</v>
      </c>
      <c r="T978" s="122" t="s">
        <v>1955</v>
      </c>
    </row>
    <row r="979" spans="7:20" s="145" customFormat="1" hidden="1">
      <c r="G979" s="152"/>
      <c r="K979" s="128"/>
      <c r="M979" s="114" t="s">
        <v>1464</v>
      </c>
      <c r="N979" s="118">
        <v>6.5</v>
      </c>
      <c r="O979" s="118">
        <v>17</v>
      </c>
      <c r="P979" s="119">
        <f t="shared" si="17"/>
        <v>4.76</v>
      </c>
      <c r="Q979" s="122" t="s">
        <v>1465</v>
      </c>
      <c r="R979" s="121" t="s">
        <v>4274</v>
      </c>
      <c r="S979" s="120">
        <v>4.76</v>
      </c>
      <c r="T979" s="120" t="s">
        <v>977</v>
      </c>
    </row>
    <row r="980" spans="7:20" s="145" customFormat="1" hidden="1">
      <c r="G980" s="152"/>
      <c r="K980" s="128"/>
      <c r="M980" s="114" t="s">
        <v>1333</v>
      </c>
      <c r="N980" s="118">
        <v>5.7</v>
      </c>
      <c r="O980" s="118">
        <v>13.9</v>
      </c>
      <c r="P980" s="119">
        <f t="shared" si="17"/>
        <v>1.6</v>
      </c>
      <c r="Q980" s="122" t="s">
        <v>737</v>
      </c>
      <c r="R980" s="121" t="s">
        <v>4277</v>
      </c>
      <c r="S980" s="122">
        <v>1.6</v>
      </c>
      <c r="T980" s="122" t="s">
        <v>530</v>
      </c>
    </row>
    <row r="981" spans="7:20" s="145" customFormat="1" hidden="1">
      <c r="G981" s="152"/>
      <c r="K981" s="128"/>
      <c r="M981" s="114" t="s">
        <v>1582</v>
      </c>
      <c r="N981" s="118">
        <v>7.8</v>
      </c>
      <c r="O981" s="118">
        <v>12.3</v>
      </c>
      <c r="P981" s="119">
        <f t="shared" si="17"/>
        <v>3.9</v>
      </c>
      <c r="Q981" s="122" t="s">
        <v>213</v>
      </c>
      <c r="R981" s="121" t="s">
        <v>4462</v>
      </c>
      <c r="S981" s="122">
        <v>3.9</v>
      </c>
      <c r="T981" s="122" t="s">
        <v>338</v>
      </c>
    </row>
    <row r="982" spans="7:20" s="145" customFormat="1" hidden="1">
      <c r="G982" s="152"/>
      <c r="K982" s="128"/>
      <c r="M982" s="114" t="s">
        <v>1466</v>
      </c>
      <c r="N982" s="118">
        <v>5.6</v>
      </c>
      <c r="O982" s="120">
        <v>11.2</v>
      </c>
      <c r="P982" s="119">
        <f t="shared" si="17"/>
        <v>3.3</v>
      </c>
      <c r="Q982" s="122" t="s">
        <v>468</v>
      </c>
      <c r="R982" s="121" t="s">
        <v>3898</v>
      </c>
      <c r="S982" s="122">
        <v>3.3</v>
      </c>
      <c r="T982" s="122" t="s">
        <v>548</v>
      </c>
    </row>
    <row r="983" spans="7:20" s="145" customFormat="1" hidden="1">
      <c r="G983" s="152"/>
      <c r="K983" s="128"/>
      <c r="M983" s="114" t="s">
        <v>1467</v>
      </c>
      <c r="N983" s="118">
        <v>4.2</v>
      </c>
      <c r="O983" s="118">
        <v>7.4</v>
      </c>
      <c r="P983" s="119">
        <f t="shared" si="17"/>
        <v>3.8</v>
      </c>
      <c r="Q983" s="122" t="s">
        <v>1468</v>
      </c>
      <c r="R983" s="121" t="s">
        <v>4320</v>
      </c>
      <c r="S983" s="122">
        <v>3.8</v>
      </c>
      <c r="T983" s="122" t="s">
        <v>283</v>
      </c>
    </row>
    <row r="984" spans="7:20" s="145" customFormat="1" hidden="1">
      <c r="G984" s="152"/>
      <c r="K984" s="128"/>
      <c r="M984" s="114" t="s">
        <v>1469</v>
      </c>
      <c r="N984" s="118">
        <v>4.4000000000000004</v>
      </c>
      <c r="O984" s="118">
        <v>6.2</v>
      </c>
      <c r="P984" s="119">
        <f t="shared" si="17"/>
        <v>3.9</v>
      </c>
      <c r="Q984" s="122" t="s">
        <v>1470</v>
      </c>
      <c r="R984" s="121" t="s">
        <v>3969</v>
      </c>
      <c r="S984" s="122">
        <v>3.9</v>
      </c>
      <c r="T984" s="122" t="s">
        <v>338</v>
      </c>
    </row>
    <row r="985" spans="7:20" s="145" customFormat="1" hidden="1">
      <c r="G985" s="152"/>
      <c r="K985" s="128"/>
      <c r="M985" s="114" t="s">
        <v>1472</v>
      </c>
      <c r="N985" s="118">
        <v>6</v>
      </c>
      <c r="O985" s="118">
        <v>13.2</v>
      </c>
      <c r="P985" s="119">
        <f t="shared" si="17"/>
        <v>3.8</v>
      </c>
      <c r="Q985" s="122" t="s">
        <v>1571</v>
      </c>
      <c r="R985" s="121" t="s">
        <v>3972</v>
      </c>
      <c r="S985" s="122">
        <v>3.8</v>
      </c>
      <c r="T985" s="122" t="s">
        <v>283</v>
      </c>
    </row>
    <row r="986" spans="7:20" s="145" customFormat="1" hidden="1">
      <c r="G986" s="152"/>
      <c r="K986" s="128"/>
      <c r="M986" s="114" t="s">
        <v>1473</v>
      </c>
      <c r="N986" s="118">
        <v>4.2</v>
      </c>
      <c r="O986" s="118">
        <v>8.8000000000000007</v>
      </c>
      <c r="P986" s="119">
        <f t="shared" si="17"/>
        <v>5</v>
      </c>
      <c r="Q986" s="122" t="s">
        <v>247</v>
      </c>
      <c r="R986" s="121" t="s">
        <v>4320</v>
      </c>
      <c r="S986" s="122">
        <v>5</v>
      </c>
      <c r="T986" s="122" t="s">
        <v>468</v>
      </c>
    </row>
    <row r="987" spans="7:20" s="145" customFormat="1" hidden="1">
      <c r="G987" s="152"/>
      <c r="K987" s="128"/>
      <c r="M987" s="114" t="s">
        <v>1474</v>
      </c>
      <c r="N987" s="118">
        <v>2.5</v>
      </c>
      <c r="O987" s="118">
        <v>10.199999999999999</v>
      </c>
      <c r="P987" s="119">
        <f t="shared" si="17"/>
        <v>4.7</v>
      </c>
      <c r="Q987" s="122" t="s">
        <v>728</v>
      </c>
      <c r="R987" s="121" t="s">
        <v>4249</v>
      </c>
      <c r="S987" s="122">
        <v>4.7</v>
      </c>
      <c r="T987" s="122" t="s">
        <v>466</v>
      </c>
    </row>
    <row r="988" spans="7:20" s="145" customFormat="1" hidden="1">
      <c r="G988" s="152"/>
      <c r="K988" s="128"/>
      <c r="M988" s="114" t="s">
        <v>1475</v>
      </c>
      <c r="N988" s="118">
        <v>2.2999999999999998</v>
      </c>
      <c r="O988" s="118">
        <v>7.3</v>
      </c>
      <c r="P988" s="119">
        <f t="shared" si="17"/>
        <v>5</v>
      </c>
      <c r="Q988" s="122" t="s">
        <v>956</v>
      </c>
      <c r="R988" s="121" t="s">
        <v>4224</v>
      </c>
      <c r="S988" s="122">
        <v>5</v>
      </c>
      <c r="T988" s="122" t="s">
        <v>468</v>
      </c>
    </row>
    <row r="989" spans="7:20" s="145" customFormat="1" hidden="1">
      <c r="G989" s="152"/>
      <c r="K989" s="128"/>
      <c r="M989" s="114" t="s">
        <v>1595</v>
      </c>
      <c r="N989" s="118">
        <v>6.9</v>
      </c>
      <c r="O989" s="118">
        <v>16.899999999999999</v>
      </c>
      <c r="P989" s="119">
        <f t="shared" si="17"/>
        <v>4.7</v>
      </c>
      <c r="Q989" s="122" t="s">
        <v>450</v>
      </c>
      <c r="R989" s="121" t="s">
        <v>3896</v>
      </c>
      <c r="S989" s="122">
        <v>4.7</v>
      </c>
      <c r="T989" s="122" t="s">
        <v>466</v>
      </c>
    </row>
    <row r="990" spans="7:20" s="145" customFormat="1" hidden="1">
      <c r="G990" s="152"/>
      <c r="K990" s="128"/>
      <c r="M990" s="114" t="s">
        <v>1481</v>
      </c>
      <c r="N990" s="118">
        <v>4.5999999999999996</v>
      </c>
      <c r="O990" s="118">
        <v>13.5</v>
      </c>
      <c r="P990" s="119">
        <f t="shared" si="17"/>
        <v>1.98</v>
      </c>
      <c r="Q990" s="122" t="s">
        <v>1341</v>
      </c>
      <c r="R990" s="121" t="s">
        <v>3961</v>
      </c>
      <c r="S990" s="122">
        <v>1.98</v>
      </c>
      <c r="T990" s="122" t="s">
        <v>532</v>
      </c>
    </row>
    <row r="991" spans="7:20" s="145" customFormat="1" hidden="1">
      <c r="G991" s="152"/>
      <c r="K991" s="128"/>
      <c r="M991" s="114" t="s">
        <v>1482</v>
      </c>
      <c r="N991" s="118">
        <v>4.5999999999999996</v>
      </c>
      <c r="O991" s="118">
        <v>13.5</v>
      </c>
      <c r="P991" s="119">
        <f t="shared" si="17"/>
        <v>3.87</v>
      </c>
      <c r="Q991" s="122" t="s">
        <v>751</v>
      </c>
      <c r="R991" s="121" t="s">
        <v>4042</v>
      </c>
      <c r="S991" s="122">
        <v>3.87</v>
      </c>
      <c r="T991" s="122" t="s">
        <v>3390</v>
      </c>
    </row>
    <row r="992" spans="7:20" s="145" customFormat="1" hidden="1">
      <c r="G992" s="152"/>
      <c r="K992" s="128"/>
      <c r="M992" s="114" t="s">
        <v>1600</v>
      </c>
      <c r="N992" s="118">
        <v>2.7</v>
      </c>
      <c r="O992" s="118">
        <v>13</v>
      </c>
      <c r="P992" s="119">
        <f t="shared" si="17"/>
        <v>3.01</v>
      </c>
      <c r="Q992" s="122" t="s">
        <v>1626</v>
      </c>
      <c r="R992" s="121" t="s">
        <v>4560</v>
      </c>
      <c r="S992" s="122">
        <v>3.01</v>
      </c>
      <c r="T992" s="122" t="s">
        <v>1404</v>
      </c>
    </row>
    <row r="993" spans="7:20" s="145" customFormat="1" hidden="1">
      <c r="G993" s="152"/>
      <c r="K993" s="128"/>
      <c r="M993" s="114" t="s">
        <v>1601</v>
      </c>
      <c r="N993" s="118">
        <v>1.5</v>
      </c>
      <c r="O993" s="118">
        <v>11.8</v>
      </c>
      <c r="P993" s="119">
        <f t="shared" si="17"/>
        <v>3.44</v>
      </c>
      <c r="Q993" s="122" t="s">
        <v>1602</v>
      </c>
      <c r="R993" s="121" t="s">
        <v>4461</v>
      </c>
      <c r="S993" s="122">
        <v>3.44</v>
      </c>
      <c r="T993" s="122" t="s">
        <v>670</v>
      </c>
    </row>
    <row r="994" spans="7:20" s="145" customFormat="1" hidden="1">
      <c r="G994" s="152"/>
      <c r="K994" s="128"/>
      <c r="M994" s="114" t="s">
        <v>1729</v>
      </c>
      <c r="N994" s="118">
        <v>1.8</v>
      </c>
      <c r="O994" s="118">
        <v>13.8</v>
      </c>
      <c r="P994" s="119">
        <f t="shared" si="17"/>
        <v>4.43</v>
      </c>
      <c r="Q994" s="122" t="s">
        <v>1730</v>
      </c>
      <c r="R994" s="121" t="s">
        <v>4461</v>
      </c>
      <c r="S994" s="122">
        <v>4.43</v>
      </c>
      <c r="T994" s="122" t="s">
        <v>3039</v>
      </c>
    </row>
    <row r="995" spans="7:20" s="145" customFormat="1" hidden="1">
      <c r="G995" s="152"/>
      <c r="K995" s="128"/>
      <c r="M995" s="114" t="s">
        <v>1603</v>
      </c>
      <c r="N995" s="118">
        <v>5.7</v>
      </c>
      <c r="O995" s="118">
        <v>2.7</v>
      </c>
      <c r="P995" s="119">
        <f t="shared" si="17"/>
        <v>3.86</v>
      </c>
      <c r="Q995" s="122" t="s">
        <v>189</v>
      </c>
      <c r="R995" s="121" t="s">
        <v>4252</v>
      </c>
      <c r="S995" s="122">
        <v>3.86</v>
      </c>
      <c r="T995" s="122" t="s">
        <v>42</v>
      </c>
    </row>
    <row r="996" spans="7:20" s="145" customFormat="1" hidden="1">
      <c r="G996" s="152"/>
      <c r="K996" s="128"/>
      <c r="M996" s="114" t="s">
        <v>1604</v>
      </c>
      <c r="N996" s="118">
        <v>8.6</v>
      </c>
      <c r="O996" s="118">
        <v>1.8</v>
      </c>
      <c r="P996" s="119">
        <f t="shared" si="17"/>
        <v>4.55</v>
      </c>
      <c r="Q996" s="122" t="s">
        <v>661</v>
      </c>
      <c r="R996" s="121" t="s">
        <v>4270</v>
      </c>
      <c r="S996" s="122">
        <v>4.55</v>
      </c>
      <c r="T996" s="122" t="s">
        <v>1544</v>
      </c>
    </row>
    <row r="997" spans="7:20" s="145" customFormat="1" hidden="1">
      <c r="G997" s="152"/>
      <c r="K997" s="128"/>
      <c r="M997" s="114" t="s">
        <v>1605</v>
      </c>
      <c r="N997" s="118">
        <v>7.8</v>
      </c>
      <c r="O997" s="118">
        <v>2.5</v>
      </c>
      <c r="P997" s="119">
        <f t="shared" si="17"/>
        <v>3.1</v>
      </c>
      <c r="Q997" s="122" t="s">
        <v>661</v>
      </c>
      <c r="R997" s="121" t="s">
        <v>3893</v>
      </c>
      <c r="S997" s="122">
        <v>3.1</v>
      </c>
      <c r="T997" s="122" t="s">
        <v>3586</v>
      </c>
    </row>
    <row r="998" spans="7:20" s="145" customFormat="1" hidden="1">
      <c r="G998" s="152"/>
      <c r="K998" s="128"/>
      <c r="M998" s="114" t="s">
        <v>1606</v>
      </c>
      <c r="N998" s="118">
        <v>8.1999999999999993</v>
      </c>
      <c r="O998" s="118">
        <v>2.2999999999999998</v>
      </c>
      <c r="P998" s="119">
        <f t="shared" si="17"/>
        <v>3.58</v>
      </c>
      <c r="Q998" s="122" t="s">
        <v>661</v>
      </c>
      <c r="R998" s="121" t="s">
        <v>3902</v>
      </c>
      <c r="S998" s="122">
        <v>3.58</v>
      </c>
      <c r="T998" s="122" t="s">
        <v>330</v>
      </c>
    </row>
    <row r="999" spans="7:20" s="145" customFormat="1" hidden="1">
      <c r="G999" s="152"/>
      <c r="K999" s="128"/>
      <c r="M999" s="114" t="s">
        <v>1607</v>
      </c>
      <c r="N999" s="118">
        <v>3.9</v>
      </c>
      <c r="O999" s="118">
        <v>7.6</v>
      </c>
      <c r="P999" s="119">
        <f t="shared" si="17"/>
        <v>3.97</v>
      </c>
      <c r="Q999" s="122" t="s">
        <v>597</v>
      </c>
      <c r="R999" s="121" t="s">
        <v>4230</v>
      </c>
      <c r="S999" s="122">
        <v>3.97</v>
      </c>
      <c r="T999" s="122" t="s">
        <v>1698</v>
      </c>
    </row>
    <row r="1000" spans="7:20" s="145" customFormat="1" hidden="1">
      <c r="G1000" s="152"/>
      <c r="K1000" s="128"/>
      <c r="M1000" s="114" t="s">
        <v>1608</v>
      </c>
      <c r="N1000" s="118">
        <v>4</v>
      </c>
      <c r="O1000" s="118">
        <v>9.6999999999999993</v>
      </c>
      <c r="P1000" s="119">
        <f t="shared" si="17"/>
        <v>2.6</v>
      </c>
      <c r="Q1000" s="122" t="s">
        <v>614</v>
      </c>
      <c r="R1000" s="121" t="s">
        <v>3774</v>
      </c>
      <c r="S1000" s="122">
        <v>2.6</v>
      </c>
      <c r="T1000" s="122" t="s">
        <v>1098</v>
      </c>
    </row>
    <row r="1001" spans="7:20" s="145" customFormat="1" hidden="1">
      <c r="G1001" s="152"/>
      <c r="K1001" s="128"/>
      <c r="M1001" s="114" t="s">
        <v>1738</v>
      </c>
      <c r="N1001" s="118">
        <v>4.7</v>
      </c>
      <c r="O1001" s="118">
        <v>10.1</v>
      </c>
      <c r="P1001" s="119">
        <f t="shared" si="17"/>
        <v>4.9000000000000004</v>
      </c>
      <c r="Q1001" s="122" t="s">
        <v>719</v>
      </c>
      <c r="R1001" s="121" t="s">
        <v>3960</v>
      </c>
      <c r="S1001" s="122">
        <v>4.9000000000000004</v>
      </c>
      <c r="T1001" s="122" t="s">
        <v>468</v>
      </c>
    </row>
    <row r="1002" spans="7:20" s="145" customFormat="1" hidden="1">
      <c r="G1002" s="152"/>
      <c r="K1002" s="128"/>
      <c r="M1002" s="114" t="s">
        <v>1739</v>
      </c>
      <c r="N1002" s="118">
        <v>2.2000000000000002</v>
      </c>
      <c r="O1002" s="118">
        <v>7.4</v>
      </c>
      <c r="P1002" s="119">
        <f t="shared" si="17"/>
        <v>4.7</v>
      </c>
      <c r="Q1002" s="122" t="s">
        <v>857</v>
      </c>
      <c r="R1002" s="121" t="s">
        <v>4446</v>
      </c>
      <c r="S1002" s="122">
        <v>4.7</v>
      </c>
      <c r="T1002" s="122" t="s">
        <v>719</v>
      </c>
    </row>
    <row r="1003" spans="7:20" s="145" customFormat="1" hidden="1">
      <c r="G1003" s="152"/>
      <c r="K1003" s="128"/>
      <c r="M1003" s="114" t="s">
        <v>1613</v>
      </c>
      <c r="N1003" s="118">
        <v>3.8</v>
      </c>
      <c r="O1003" s="118">
        <v>3.3</v>
      </c>
      <c r="P1003" s="119">
        <f t="shared" si="17"/>
        <v>5</v>
      </c>
      <c r="Q1003" s="122" t="s">
        <v>1081</v>
      </c>
      <c r="R1003" s="121" t="s">
        <v>4460</v>
      </c>
      <c r="S1003" s="122">
        <v>5</v>
      </c>
      <c r="T1003" s="122" t="s">
        <v>213</v>
      </c>
    </row>
    <row r="1004" spans="7:20" s="145" customFormat="1" hidden="1">
      <c r="G1004" s="152"/>
      <c r="K1004" s="128"/>
      <c r="M1004" s="114" t="s">
        <v>1614</v>
      </c>
      <c r="N1004" s="118">
        <v>1.6</v>
      </c>
      <c r="O1004" s="118">
        <v>8.5</v>
      </c>
      <c r="P1004" s="119">
        <f t="shared" si="17"/>
        <v>3.45</v>
      </c>
      <c r="Q1004" s="122" t="s">
        <v>1615</v>
      </c>
      <c r="R1004" s="121" t="s">
        <v>4320</v>
      </c>
      <c r="S1004" s="122">
        <v>3.45</v>
      </c>
      <c r="T1004" s="122" t="s">
        <v>3807</v>
      </c>
    </row>
    <row r="1005" spans="7:20" s="145" customFormat="1" hidden="1">
      <c r="G1005" s="152"/>
      <c r="K1005" s="128"/>
      <c r="M1005" s="114" t="s">
        <v>1616</v>
      </c>
      <c r="N1005" s="118">
        <v>2.5</v>
      </c>
      <c r="O1005" s="118">
        <v>7.2</v>
      </c>
      <c r="P1005" s="119">
        <f t="shared" si="17"/>
        <v>3.9</v>
      </c>
      <c r="Q1005" s="122" t="s">
        <v>468</v>
      </c>
      <c r="R1005" s="121" t="s">
        <v>4269</v>
      </c>
      <c r="S1005" s="122">
        <v>3.9</v>
      </c>
      <c r="T1005" s="122" t="s">
        <v>2957</v>
      </c>
    </row>
    <row r="1006" spans="7:20" s="145" customFormat="1" hidden="1">
      <c r="G1006" s="152"/>
      <c r="K1006" s="128"/>
      <c r="M1006" s="114" t="s">
        <v>1617</v>
      </c>
      <c r="N1006" s="118">
        <v>1.3</v>
      </c>
      <c r="O1006" s="118">
        <v>7.3</v>
      </c>
      <c r="P1006" s="119">
        <f t="shared" si="17"/>
        <v>3.81</v>
      </c>
      <c r="Q1006" s="122" t="s">
        <v>850</v>
      </c>
      <c r="R1006" s="121" t="s">
        <v>4557</v>
      </c>
      <c r="S1006" s="122">
        <v>3.81</v>
      </c>
      <c r="T1006" s="122" t="s">
        <v>42</v>
      </c>
    </row>
    <row r="1007" spans="7:20" s="145" customFormat="1" hidden="1">
      <c r="G1007" s="152"/>
      <c r="K1007" s="128"/>
      <c r="M1007" s="114" t="s">
        <v>1751</v>
      </c>
      <c r="N1007" s="118">
        <v>2.2000000000000002</v>
      </c>
      <c r="O1007" s="118">
        <v>8.4</v>
      </c>
      <c r="P1007" s="119">
        <f t="shared" si="17"/>
        <v>3.42</v>
      </c>
      <c r="Q1007" s="122" t="s">
        <v>772</v>
      </c>
      <c r="R1007" s="121" t="s">
        <v>4555</v>
      </c>
      <c r="S1007" s="120">
        <v>3.42</v>
      </c>
      <c r="T1007" s="120" t="s">
        <v>3807</v>
      </c>
    </row>
    <row r="1008" spans="7:20" s="145" customFormat="1" hidden="1">
      <c r="G1008" s="152"/>
      <c r="K1008" s="128"/>
      <c r="M1008" s="114" t="s">
        <v>1752</v>
      </c>
      <c r="N1008" s="118">
        <v>2.2999999999999998</v>
      </c>
      <c r="O1008" s="118">
        <v>9.1999999999999993</v>
      </c>
      <c r="P1008" s="119">
        <f t="shared" si="17"/>
        <v>1.64</v>
      </c>
      <c r="Q1008" s="122" t="s">
        <v>141</v>
      </c>
      <c r="R1008" s="121" t="s">
        <v>3781</v>
      </c>
      <c r="S1008" s="122">
        <v>1.64</v>
      </c>
      <c r="T1008" s="122" t="s">
        <v>1927</v>
      </c>
    </row>
    <row r="1009" spans="7:20" s="145" customFormat="1" hidden="1">
      <c r="G1009" s="152"/>
      <c r="K1009" s="128"/>
      <c r="M1009" s="114" t="s">
        <v>1753</v>
      </c>
      <c r="N1009" s="118">
        <v>2.1</v>
      </c>
      <c r="O1009" s="118">
        <v>8.4</v>
      </c>
      <c r="P1009" s="119">
        <f t="shared" si="17"/>
        <v>3.73</v>
      </c>
      <c r="Q1009" s="122" t="s">
        <v>1754</v>
      </c>
      <c r="R1009" s="121" t="s">
        <v>4461</v>
      </c>
      <c r="S1009" s="122">
        <v>3.73</v>
      </c>
      <c r="T1009" s="122" t="s">
        <v>1507</v>
      </c>
    </row>
    <row r="1010" spans="7:20" s="145" customFormat="1" hidden="1">
      <c r="G1010" s="152"/>
      <c r="K1010" s="128"/>
      <c r="M1010" s="114" t="s">
        <v>1755</v>
      </c>
      <c r="N1010" s="118">
        <v>3</v>
      </c>
      <c r="O1010" s="118">
        <v>20.2</v>
      </c>
      <c r="P1010" s="119">
        <f t="shared" si="17"/>
        <v>3.7</v>
      </c>
      <c r="Q1010" s="122" t="s">
        <v>1756</v>
      </c>
      <c r="R1010" s="121" t="s">
        <v>3728</v>
      </c>
      <c r="S1010" s="122">
        <v>3.7</v>
      </c>
      <c r="T1010" s="122" t="s">
        <v>1478</v>
      </c>
    </row>
    <row r="1011" spans="7:20" s="145" customFormat="1" hidden="1">
      <c r="G1011" s="152"/>
      <c r="K1011" s="128"/>
      <c r="M1011" s="114" t="s">
        <v>1627</v>
      </c>
      <c r="N1011" s="118">
        <v>2.4</v>
      </c>
      <c r="O1011" s="118">
        <v>4.0999999999999996</v>
      </c>
      <c r="P1011" s="119">
        <f t="shared" si="17"/>
        <v>3.91</v>
      </c>
      <c r="Q1011" s="122" t="s">
        <v>1628</v>
      </c>
      <c r="R1011" s="121" t="s">
        <v>4297</v>
      </c>
      <c r="S1011" s="122">
        <v>3.91</v>
      </c>
      <c r="T1011" s="122" t="s">
        <v>1146</v>
      </c>
    </row>
    <row r="1012" spans="7:20" s="145" customFormat="1" hidden="1">
      <c r="G1012" s="152"/>
      <c r="K1012" s="128"/>
      <c r="M1012" s="114" t="s">
        <v>1629</v>
      </c>
      <c r="N1012" s="118">
        <v>2.2000000000000002</v>
      </c>
      <c r="O1012" s="118">
        <v>4.7</v>
      </c>
      <c r="P1012" s="119">
        <f t="shared" si="17"/>
        <v>3.8</v>
      </c>
      <c r="Q1012" s="122" t="s">
        <v>628</v>
      </c>
      <c r="R1012" s="121" t="s">
        <v>3781</v>
      </c>
      <c r="S1012" s="122">
        <v>3.8</v>
      </c>
      <c r="T1012" s="122" t="s">
        <v>1911</v>
      </c>
    </row>
    <row r="1013" spans="7:20" s="145" customFormat="1" hidden="1">
      <c r="G1013" s="152"/>
      <c r="K1013" s="128"/>
      <c r="M1013" s="114" t="s">
        <v>1630</v>
      </c>
      <c r="N1013" s="118">
        <v>1.5</v>
      </c>
      <c r="O1013" s="120">
        <v>16.100000000000001</v>
      </c>
      <c r="P1013" s="119">
        <f t="shared" si="17"/>
        <v>0.9</v>
      </c>
      <c r="Q1013" s="120" t="s">
        <v>147</v>
      </c>
      <c r="R1013" s="120" t="s">
        <v>4301</v>
      </c>
      <c r="S1013" s="120">
        <v>0.9</v>
      </c>
      <c r="T1013" s="120" t="s">
        <v>483</v>
      </c>
    </row>
    <row r="1014" spans="7:20" s="145" customFormat="1" hidden="1">
      <c r="G1014" s="152"/>
      <c r="K1014" s="128"/>
      <c r="M1014" s="114" t="s">
        <v>1631</v>
      </c>
      <c r="N1014" s="118">
        <v>0.6</v>
      </c>
      <c r="O1014" s="118">
        <v>92</v>
      </c>
      <c r="P1014" s="119">
        <f t="shared" si="17"/>
        <v>3.7</v>
      </c>
      <c r="Q1014" s="122" t="s">
        <v>166</v>
      </c>
      <c r="R1014" s="121" t="s">
        <v>4055</v>
      </c>
      <c r="S1014" s="122">
        <v>3.7</v>
      </c>
      <c r="T1014" s="122" t="s">
        <v>338</v>
      </c>
    </row>
    <row r="1015" spans="7:20" s="145" customFormat="1" hidden="1">
      <c r="G1015" s="152"/>
      <c r="K1015" s="128"/>
      <c r="M1015" s="114" t="s">
        <v>1632</v>
      </c>
      <c r="N1015" s="118">
        <v>6.6</v>
      </c>
      <c r="O1015" s="118">
        <v>24.8</v>
      </c>
      <c r="P1015" s="119">
        <f t="shared" si="17"/>
        <v>3.7</v>
      </c>
      <c r="Q1015" s="122" t="s">
        <v>1507</v>
      </c>
      <c r="R1015" s="121" t="s">
        <v>4230</v>
      </c>
      <c r="S1015" s="122">
        <v>3.7</v>
      </c>
      <c r="T1015" s="122" t="s">
        <v>338</v>
      </c>
    </row>
    <row r="1016" spans="7:20" s="145" customFormat="1" hidden="1">
      <c r="G1016" s="152"/>
      <c r="K1016" s="128"/>
      <c r="M1016" s="114" t="s">
        <v>1512</v>
      </c>
      <c r="N1016" s="118">
        <v>5.9</v>
      </c>
      <c r="O1016" s="118">
        <v>10.9</v>
      </c>
      <c r="P1016" s="119">
        <f t="shared" si="17"/>
        <v>3.69</v>
      </c>
      <c r="Q1016" s="122" t="s">
        <v>1513</v>
      </c>
      <c r="R1016" s="121" t="s">
        <v>3898</v>
      </c>
      <c r="S1016" s="122">
        <v>3.69</v>
      </c>
      <c r="T1016" s="122" t="s">
        <v>3629</v>
      </c>
    </row>
    <row r="1017" spans="7:20" s="145" customFormat="1" hidden="1">
      <c r="G1017" s="152"/>
      <c r="K1017" s="128"/>
      <c r="M1017" s="114" t="s">
        <v>1514</v>
      </c>
      <c r="N1017" s="118">
        <v>4</v>
      </c>
      <c r="O1017" s="118">
        <v>16.399999999999999</v>
      </c>
      <c r="P1017" s="119">
        <f t="shared" si="17"/>
        <v>4.8</v>
      </c>
      <c r="Q1017" s="122" t="s">
        <v>599</v>
      </c>
      <c r="R1017" s="121" t="s">
        <v>3898</v>
      </c>
      <c r="S1017" s="122">
        <v>4.8</v>
      </c>
      <c r="T1017" s="122" t="s">
        <v>468</v>
      </c>
    </row>
    <row r="1018" spans="7:20" s="145" customFormat="1" hidden="1">
      <c r="G1018" s="152"/>
      <c r="K1018" s="128"/>
      <c r="M1018" s="114" t="s">
        <v>1264</v>
      </c>
      <c r="N1018" s="118">
        <v>4</v>
      </c>
      <c r="O1018" s="118">
        <v>16.5</v>
      </c>
      <c r="P1018" s="119">
        <f t="shared" si="17"/>
        <v>4.7</v>
      </c>
      <c r="Q1018" s="122" t="s">
        <v>940</v>
      </c>
      <c r="R1018" s="121" t="s">
        <v>4555</v>
      </c>
      <c r="S1018" s="122">
        <v>4.7</v>
      </c>
      <c r="T1018" s="122" t="s">
        <v>234</v>
      </c>
    </row>
    <row r="1019" spans="7:20" s="145" customFormat="1" hidden="1">
      <c r="G1019" s="152"/>
      <c r="K1019" s="128"/>
      <c r="M1019" s="114" t="s">
        <v>1265</v>
      </c>
      <c r="N1019" s="118">
        <v>4</v>
      </c>
      <c r="O1019" s="118">
        <v>16.3</v>
      </c>
      <c r="P1019" s="119">
        <f t="shared" si="17"/>
        <v>3.28</v>
      </c>
      <c r="Q1019" s="122" t="s">
        <v>1266</v>
      </c>
      <c r="R1019" s="121" t="s">
        <v>3894</v>
      </c>
      <c r="S1019" s="122">
        <v>3.28</v>
      </c>
      <c r="T1019" s="122" t="s">
        <v>2533</v>
      </c>
    </row>
    <row r="1020" spans="7:20" s="145" customFormat="1" hidden="1">
      <c r="G1020" s="152"/>
      <c r="K1020" s="128"/>
      <c r="M1020" s="114" t="s">
        <v>1267</v>
      </c>
      <c r="N1020" s="118">
        <v>2.7</v>
      </c>
      <c r="O1020" s="118">
        <v>16.3</v>
      </c>
      <c r="P1020" s="119">
        <f t="shared" si="17"/>
        <v>3.66</v>
      </c>
      <c r="Q1020" s="122" t="s">
        <v>1754</v>
      </c>
      <c r="R1020" s="121" t="s">
        <v>4119</v>
      </c>
      <c r="S1020" s="122">
        <v>3.66</v>
      </c>
      <c r="T1020" s="122" t="s">
        <v>3233</v>
      </c>
    </row>
    <row r="1021" spans="7:20" s="145" customFormat="1" hidden="1">
      <c r="G1021" s="152"/>
      <c r="K1021" s="128"/>
      <c r="M1021" s="114" t="s">
        <v>1268</v>
      </c>
      <c r="N1021" s="118">
        <v>16.100000000000001</v>
      </c>
      <c r="O1021" s="118">
        <v>0</v>
      </c>
      <c r="P1021" s="119">
        <f t="shared" si="17"/>
        <v>4.22</v>
      </c>
      <c r="Q1021" s="122" t="s">
        <v>343</v>
      </c>
      <c r="R1021" s="121" t="s">
        <v>3996</v>
      </c>
      <c r="S1021" s="122">
        <v>4.22</v>
      </c>
      <c r="T1021" s="122" t="s">
        <v>869</v>
      </c>
    </row>
    <row r="1022" spans="7:20" s="145" customFormat="1" hidden="1">
      <c r="G1022" s="152"/>
      <c r="K1022" s="128"/>
      <c r="M1022" s="114" t="s">
        <v>1269</v>
      </c>
      <c r="N1022" s="118">
        <v>15.7</v>
      </c>
      <c r="O1022" s="118">
        <v>0</v>
      </c>
      <c r="P1022" s="119">
        <f t="shared" si="17"/>
        <v>3.33</v>
      </c>
      <c r="Q1022" s="120" t="s">
        <v>147</v>
      </c>
      <c r="R1022" s="121" t="s">
        <v>4320</v>
      </c>
      <c r="S1022" s="122">
        <v>3.33</v>
      </c>
      <c r="T1022" s="122" t="s">
        <v>2893</v>
      </c>
    </row>
    <row r="1023" spans="7:20" s="145" customFormat="1" hidden="1">
      <c r="G1023" s="152"/>
      <c r="K1023" s="128"/>
      <c r="M1023" s="114" t="s">
        <v>1522</v>
      </c>
      <c r="N1023" s="118">
        <v>4.9000000000000004</v>
      </c>
      <c r="O1023" s="118">
        <v>9.1</v>
      </c>
      <c r="P1023" s="119">
        <f t="shared" si="17"/>
        <v>4.08</v>
      </c>
      <c r="Q1023" s="122" t="s">
        <v>476</v>
      </c>
      <c r="R1023" s="121" t="s">
        <v>4297</v>
      </c>
      <c r="S1023" s="122">
        <v>4.08</v>
      </c>
      <c r="T1023" s="122" t="s">
        <v>2399</v>
      </c>
    </row>
    <row r="1024" spans="7:20" s="145" customFormat="1" hidden="1">
      <c r="G1024" s="152"/>
      <c r="K1024" s="128"/>
      <c r="M1024" s="114" t="s">
        <v>1523</v>
      </c>
      <c r="N1024" s="118">
        <v>5.6</v>
      </c>
      <c r="O1024" s="118">
        <v>19.2</v>
      </c>
      <c r="P1024" s="119">
        <f t="shared" si="17"/>
        <v>3.35</v>
      </c>
      <c r="Q1024" s="122" t="s">
        <v>850</v>
      </c>
      <c r="R1024" s="121" t="s">
        <v>4421</v>
      </c>
      <c r="S1024" s="122">
        <v>3.35</v>
      </c>
      <c r="T1024" s="122" t="s">
        <v>2507</v>
      </c>
    </row>
    <row r="1025" spans="7:20" s="145" customFormat="1" hidden="1">
      <c r="G1025" s="152"/>
      <c r="K1025" s="128"/>
      <c r="M1025" s="114" t="s">
        <v>1641</v>
      </c>
      <c r="N1025" s="118">
        <v>0.5</v>
      </c>
      <c r="O1025" s="118">
        <v>9.6</v>
      </c>
      <c r="P1025" s="119">
        <f t="shared" si="17"/>
        <v>4.2</v>
      </c>
      <c r="Q1025" s="120" t="s">
        <v>30</v>
      </c>
      <c r="R1025" s="121" t="s">
        <v>4302</v>
      </c>
      <c r="S1025" s="122">
        <v>4.2</v>
      </c>
      <c r="T1025" s="122" t="s">
        <v>141</v>
      </c>
    </row>
    <row r="1026" spans="7:20" s="145" customFormat="1" hidden="1">
      <c r="G1026" s="152"/>
      <c r="K1026" s="128"/>
      <c r="M1026" s="114" t="s">
        <v>1642</v>
      </c>
      <c r="N1026" s="118">
        <v>0.5</v>
      </c>
      <c r="O1026" s="118">
        <v>8.6</v>
      </c>
      <c r="P1026" s="119">
        <f t="shared" si="17"/>
        <v>4.4000000000000004</v>
      </c>
      <c r="Q1026" s="120" t="s">
        <v>30</v>
      </c>
      <c r="R1026" s="121" t="s">
        <v>4295</v>
      </c>
      <c r="S1026" s="122">
        <v>4.4000000000000004</v>
      </c>
      <c r="T1026" s="122" t="s">
        <v>466</v>
      </c>
    </row>
    <row r="1027" spans="7:20" s="145" customFormat="1" hidden="1">
      <c r="G1027" s="152"/>
      <c r="K1027" s="128"/>
      <c r="M1027" s="114" t="s">
        <v>1524</v>
      </c>
      <c r="N1027" s="118">
        <v>0.4</v>
      </c>
      <c r="O1027" s="118">
        <v>19.3</v>
      </c>
      <c r="P1027" s="119">
        <f t="shared" si="17"/>
        <v>1.3</v>
      </c>
      <c r="Q1027" s="120" t="s">
        <v>30</v>
      </c>
      <c r="R1027" s="121" t="s">
        <v>4320</v>
      </c>
      <c r="S1027" s="122">
        <v>1.3</v>
      </c>
      <c r="T1027" s="122" t="s">
        <v>530</v>
      </c>
    </row>
    <row r="1028" spans="7:20" s="145" customFormat="1" hidden="1">
      <c r="G1028" s="152"/>
      <c r="K1028" s="128"/>
      <c r="M1028" s="114" t="s">
        <v>1525</v>
      </c>
      <c r="N1028" s="118">
        <v>0.4</v>
      </c>
      <c r="O1028" s="118">
        <v>17.600000000000001</v>
      </c>
      <c r="P1028" s="119">
        <f t="shared" si="17"/>
        <v>3.6</v>
      </c>
      <c r="Q1028" s="120" t="s">
        <v>30</v>
      </c>
      <c r="R1028" s="121" t="s">
        <v>4473</v>
      </c>
      <c r="S1028" s="122">
        <v>3.6</v>
      </c>
      <c r="T1028" s="122" t="s">
        <v>338</v>
      </c>
    </row>
    <row r="1029" spans="7:20" s="145" customFormat="1" hidden="1">
      <c r="G1029" s="152"/>
      <c r="K1029" s="128"/>
      <c r="M1029" s="114" t="s">
        <v>1526</v>
      </c>
      <c r="N1029" s="118">
        <v>0.5</v>
      </c>
      <c r="O1029" s="118">
        <v>8.6999999999999993</v>
      </c>
      <c r="P1029" s="119">
        <f t="shared" si="17"/>
        <v>3</v>
      </c>
      <c r="Q1029" s="120" t="s">
        <v>30</v>
      </c>
      <c r="R1029" s="121" t="s">
        <v>4295</v>
      </c>
      <c r="S1029" s="122">
        <v>3</v>
      </c>
      <c r="T1029" s="122" t="s">
        <v>548</v>
      </c>
    </row>
    <row r="1030" spans="7:20" s="145" customFormat="1" hidden="1">
      <c r="G1030" s="152"/>
      <c r="K1030" s="128"/>
      <c r="M1030" s="114" t="s">
        <v>1527</v>
      </c>
      <c r="N1030" s="118">
        <v>0.4</v>
      </c>
      <c r="O1030" s="118">
        <v>7.9</v>
      </c>
      <c r="P1030" s="119">
        <f t="shared" si="17"/>
        <v>4.3</v>
      </c>
      <c r="Q1030" s="120" t="s">
        <v>30</v>
      </c>
      <c r="R1030" s="121" t="s">
        <v>4562</v>
      </c>
      <c r="S1030" s="122">
        <v>4.3</v>
      </c>
      <c r="T1030" s="122" t="s">
        <v>728</v>
      </c>
    </row>
    <row r="1031" spans="7:20" s="145" customFormat="1" hidden="1">
      <c r="G1031" s="152"/>
      <c r="K1031" s="128"/>
      <c r="M1031" s="114" t="s">
        <v>1528</v>
      </c>
      <c r="N1031" s="118">
        <v>3.3</v>
      </c>
      <c r="O1031" s="118">
        <v>68</v>
      </c>
      <c r="P1031" s="119">
        <f t="shared" si="17"/>
        <v>3.39</v>
      </c>
      <c r="Q1031" s="122" t="s">
        <v>166</v>
      </c>
      <c r="R1031" s="121" t="s">
        <v>3990</v>
      </c>
      <c r="S1031" s="122">
        <v>3.39</v>
      </c>
      <c r="T1031" s="122" t="s">
        <v>223</v>
      </c>
    </row>
    <row r="1032" spans="7:20" s="145" customFormat="1" hidden="1">
      <c r="G1032" s="152"/>
      <c r="K1032" s="128"/>
      <c r="M1032" s="114" t="s">
        <v>1530</v>
      </c>
      <c r="N1032" s="118">
        <v>2.8</v>
      </c>
      <c r="O1032" s="118">
        <v>57.1</v>
      </c>
      <c r="P1032" s="119">
        <f t="shared" si="17"/>
        <v>3.45</v>
      </c>
      <c r="Q1032" s="122" t="s">
        <v>166</v>
      </c>
      <c r="R1032" s="121" t="s">
        <v>3940</v>
      </c>
      <c r="S1032" s="122">
        <v>3.45</v>
      </c>
      <c r="T1032" s="122" t="s">
        <v>2396</v>
      </c>
    </row>
    <row r="1033" spans="7:20" s="145" customFormat="1" hidden="1">
      <c r="G1033" s="152"/>
      <c r="K1033" s="128"/>
      <c r="M1033" s="114" t="s">
        <v>1531</v>
      </c>
      <c r="N1033" s="118">
        <v>1.5</v>
      </c>
      <c r="O1033" s="118">
        <v>31.3</v>
      </c>
      <c r="P1033" s="119">
        <f t="shared" si="17"/>
        <v>3.4</v>
      </c>
      <c r="Q1033" s="120" t="s">
        <v>30</v>
      </c>
      <c r="R1033" s="121" t="s">
        <v>4075</v>
      </c>
      <c r="S1033" s="122">
        <v>3.4</v>
      </c>
      <c r="T1033" s="122" t="s">
        <v>2407</v>
      </c>
    </row>
    <row r="1034" spans="7:20" s="145" customFormat="1" hidden="1">
      <c r="G1034" s="152"/>
      <c r="K1034" s="128"/>
      <c r="M1034" s="114" t="s">
        <v>1532</v>
      </c>
      <c r="N1034" s="118">
        <v>1.3</v>
      </c>
      <c r="O1034" s="118">
        <v>26.9</v>
      </c>
      <c r="P1034" s="119">
        <f t="shared" ref="P1034:P1097" si="18">SUM(S1034:T1034)</f>
        <v>3.67</v>
      </c>
      <c r="Q1034" s="120" t="s">
        <v>30</v>
      </c>
      <c r="R1034" s="121" t="s">
        <v>3774</v>
      </c>
      <c r="S1034" s="122">
        <v>3.67</v>
      </c>
      <c r="T1034" s="122" t="s">
        <v>2957</v>
      </c>
    </row>
    <row r="1035" spans="7:20" s="145" customFormat="1" hidden="1">
      <c r="G1035" s="152"/>
      <c r="K1035" s="128"/>
      <c r="M1035" s="114" t="s">
        <v>1654</v>
      </c>
      <c r="N1035" s="118">
        <v>4.3</v>
      </c>
      <c r="O1035" s="118">
        <v>26.7</v>
      </c>
      <c r="P1035" s="119">
        <f t="shared" si="18"/>
        <v>3</v>
      </c>
      <c r="Q1035" s="122" t="s">
        <v>1655</v>
      </c>
      <c r="R1035" s="121" t="s">
        <v>4397</v>
      </c>
      <c r="S1035" s="122">
        <v>3</v>
      </c>
      <c r="T1035" s="122" t="s">
        <v>3664</v>
      </c>
    </row>
    <row r="1036" spans="7:20" s="145" customFormat="1" hidden="1">
      <c r="G1036" s="152"/>
      <c r="K1036" s="128"/>
      <c r="M1036" s="114" t="s">
        <v>1656</v>
      </c>
      <c r="N1036" s="118">
        <v>13.7</v>
      </c>
      <c r="O1036" s="118">
        <v>1.4</v>
      </c>
      <c r="P1036" s="119">
        <f t="shared" si="18"/>
        <v>4.63</v>
      </c>
      <c r="Q1036" s="122" t="s">
        <v>1657</v>
      </c>
      <c r="R1036" s="121" t="s">
        <v>4148</v>
      </c>
      <c r="S1036" s="122">
        <v>4.63</v>
      </c>
      <c r="T1036" s="122" t="s">
        <v>751</v>
      </c>
    </row>
    <row r="1037" spans="7:20" s="145" customFormat="1" hidden="1">
      <c r="G1037" s="152"/>
      <c r="K1037" s="128"/>
      <c r="M1037" s="114" t="s">
        <v>1658</v>
      </c>
      <c r="N1037" s="118">
        <v>16</v>
      </c>
      <c r="O1037" s="120" t="s">
        <v>147</v>
      </c>
      <c r="P1037" s="119">
        <f t="shared" si="18"/>
        <v>3.41</v>
      </c>
      <c r="Q1037" s="122" t="s">
        <v>466</v>
      </c>
      <c r="R1037" s="120" t="s">
        <v>147</v>
      </c>
      <c r="S1037" s="122">
        <v>3.41</v>
      </c>
      <c r="T1037" s="122" t="s">
        <v>1610</v>
      </c>
    </row>
    <row r="1038" spans="7:20" s="145" customFormat="1" hidden="1">
      <c r="G1038" s="152"/>
      <c r="K1038" s="128"/>
      <c r="M1038" s="114" t="s">
        <v>1659</v>
      </c>
      <c r="N1038" s="118">
        <v>19.899999999999999</v>
      </c>
      <c r="O1038" s="118">
        <v>42.2</v>
      </c>
      <c r="P1038" s="119">
        <f t="shared" si="18"/>
        <v>4.2300000000000004</v>
      </c>
      <c r="Q1038" s="120" t="s">
        <v>147</v>
      </c>
      <c r="R1038" s="121" t="s">
        <v>4126</v>
      </c>
      <c r="S1038" s="122">
        <v>4.2300000000000004</v>
      </c>
      <c r="T1038" s="122" t="s">
        <v>728</v>
      </c>
    </row>
    <row r="1039" spans="7:20" s="145" customFormat="1" hidden="1">
      <c r="G1039" s="152"/>
      <c r="K1039" s="128"/>
      <c r="M1039" s="114" t="s">
        <v>1535</v>
      </c>
      <c r="N1039" s="118">
        <v>3.7</v>
      </c>
      <c r="O1039" s="118">
        <v>0.9</v>
      </c>
      <c r="P1039" s="119">
        <f t="shared" si="18"/>
        <v>2.2999999999999998</v>
      </c>
      <c r="Q1039" s="120" t="s">
        <v>147</v>
      </c>
      <c r="R1039" s="121" t="s">
        <v>3772</v>
      </c>
      <c r="S1039" s="122">
        <v>2.2999999999999998</v>
      </c>
      <c r="T1039" s="122" t="s">
        <v>4015</v>
      </c>
    </row>
    <row r="1040" spans="7:20" s="145" customFormat="1" hidden="1">
      <c r="G1040" s="152"/>
      <c r="K1040" s="128"/>
      <c r="M1040" s="114" t="s">
        <v>1536</v>
      </c>
      <c r="N1040" s="118">
        <v>2.9</v>
      </c>
      <c r="O1040" s="118">
        <v>4</v>
      </c>
      <c r="P1040" s="119">
        <f t="shared" si="18"/>
        <v>4.3899999999999997</v>
      </c>
      <c r="Q1040" s="120" t="s">
        <v>147</v>
      </c>
      <c r="R1040" s="121" t="s">
        <v>4271</v>
      </c>
      <c r="S1040" s="122">
        <v>4.3899999999999997</v>
      </c>
      <c r="T1040" s="122" t="s">
        <v>618</v>
      </c>
    </row>
    <row r="1041" spans="7:20" s="145" customFormat="1" hidden="1">
      <c r="G1041" s="152"/>
      <c r="K1041" s="128"/>
      <c r="M1041" s="114" t="s">
        <v>1537</v>
      </c>
      <c r="N1041" s="118">
        <v>3.9</v>
      </c>
      <c r="O1041" s="118">
        <v>7.3</v>
      </c>
      <c r="P1041" s="119">
        <f t="shared" si="18"/>
        <v>3.51</v>
      </c>
      <c r="Q1041" s="120" t="s">
        <v>556</v>
      </c>
      <c r="R1041" s="121">
        <v>180</v>
      </c>
      <c r="S1041" s="122">
        <v>3.51</v>
      </c>
      <c r="T1041" s="122" t="s">
        <v>338</v>
      </c>
    </row>
    <row r="1042" spans="7:20" s="145" customFormat="1" hidden="1">
      <c r="G1042" s="152"/>
      <c r="K1042" s="128"/>
      <c r="M1042" s="114" t="s">
        <v>1662</v>
      </c>
      <c r="N1042" s="118">
        <v>14.1</v>
      </c>
      <c r="O1042" s="118">
        <v>12.5</v>
      </c>
      <c r="P1042" s="119">
        <f t="shared" si="18"/>
        <v>3.3</v>
      </c>
      <c r="Q1042" s="122" t="s">
        <v>972</v>
      </c>
      <c r="R1042" s="121" t="s">
        <v>3731</v>
      </c>
      <c r="S1042" s="122">
        <v>3.3</v>
      </c>
      <c r="T1042" s="122" t="s">
        <v>223</v>
      </c>
    </row>
    <row r="1043" spans="7:20" s="145" customFormat="1" hidden="1">
      <c r="G1043" s="152"/>
      <c r="K1043" s="128"/>
      <c r="M1043" s="114" t="s">
        <v>1663</v>
      </c>
      <c r="N1043" s="118">
        <v>23.5</v>
      </c>
      <c r="O1043" s="118">
        <v>0</v>
      </c>
      <c r="P1043" s="119">
        <f t="shared" si="18"/>
        <v>3.52</v>
      </c>
      <c r="Q1043" s="122" t="s">
        <v>1664</v>
      </c>
      <c r="R1043" s="121" t="s">
        <v>4071</v>
      </c>
      <c r="S1043" s="122">
        <v>3.52</v>
      </c>
      <c r="T1043" s="122" t="s">
        <v>3390</v>
      </c>
    </row>
    <row r="1044" spans="7:20" s="145" customFormat="1" hidden="1">
      <c r="G1044" s="152"/>
      <c r="K1044" s="128"/>
      <c r="M1044" s="114" t="s">
        <v>1797</v>
      </c>
      <c r="N1044" s="118">
        <v>1.8</v>
      </c>
      <c r="O1044" s="118">
        <v>10.199999999999999</v>
      </c>
      <c r="P1044" s="119">
        <f t="shared" si="18"/>
        <v>3.6</v>
      </c>
      <c r="Q1044" s="122" t="s">
        <v>1798</v>
      </c>
      <c r="R1044" s="121" t="s">
        <v>3967</v>
      </c>
      <c r="S1044" s="122">
        <v>3.6</v>
      </c>
      <c r="T1044" s="122" t="s">
        <v>661</v>
      </c>
    </row>
    <row r="1045" spans="7:20" s="145" customFormat="1" hidden="1">
      <c r="G1045" s="152"/>
      <c r="K1045" s="128"/>
      <c r="M1045" s="114" t="s">
        <v>1666</v>
      </c>
      <c r="N1045" s="118">
        <v>5.8</v>
      </c>
      <c r="O1045" s="118">
        <v>42.3</v>
      </c>
      <c r="P1045" s="119">
        <f t="shared" si="18"/>
        <v>3.6</v>
      </c>
      <c r="Q1045" s="122" t="s">
        <v>1667</v>
      </c>
      <c r="R1045" s="121" t="s">
        <v>4177</v>
      </c>
      <c r="S1045" s="122">
        <v>3.6</v>
      </c>
      <c r="T1045" s="122" t="s">
        <v>661</v>
      </c>
    </row>
    <row r="1046" spans="7:20" s="145" customFormat="1" hidden="1">
      <c r="G1046" s="152"/>
      <c r="K1046" s="128"/>
      <c r="M1046" s="114" t="s">
        <v>1668</v>
      </c>
      <c r="N1046" s="118">
        <v>5.4</v>
      </c>
      <c r="O1046" s="118">
        <v>48.4</v>
      </c>
      <c r="P1046" s="119">
        <f t="shared" si="18"/>
        <v>3.9</v>
      </c>
      <c r="Q1046" s="122" t="s">
        <v>1669</v>
      </c>
      <c r="R1046" s="121" t="s">
        <v>4303</v>
      </c>
      <c r="S1046" s="122">
        <v>3.9</v>
      </c>
      <c r="T1046" s="122" t="s">
        <v>543</v>
      </c>
    </row>
    <row r="1047" spans="7:20" s="145" customFormat="1" hidden="1">
      <c r="G1047" s="152"/>
      <c r="K1047" s="128"/>
      <c r="M1047" s="114" t="s">
        <v>1670</v>
      </c>
      <c r="N1047" s="118">
        <v>18.100000000000001</v>
      </c>
      <c r="O1047" s="118">
        <v>0</v>
      </c>
      <c r="P1047" s="119">
        <f t="shared" si="18"/>
        <v>4.4000000000000004</v>
      </c>
      <c r="Q1047" s="120" t="s">
        <v>147</v>
      </c>
      <c r="R1047" s="121" t="s">
        <v>4220</v>
      </c>
      <c r="S1047" s="122">
        <v>4.4000000000000004</v>
      </c>
      <c r="T1047" s="122" t="s">
        <v>719</v>
      </c>
    </row>
    <row r="1048" spans="7:20" s="145" customFormat="1" hidden="1">
      <c r="G1048" s="152"/>
      <c r="K1048" s="128"/>
      <c r="M1048" s="114" t="s">
        <v>1671</v>
      </c>
      <c r="N1048" s="118">
        <v>2</v>
      </c>
      <c r="O1048" s="118">
        <v>9.8000000000000007</v>
      </c>
      <c r="P1048" s="119">
        <f t="shared" si="18"/>
        <v>4.0999999999999996</v>
      </c>
      <c r="Q1048" s="122" t="s">
        <v>1672</v>
      </c>
      <c r="R1048" s="121" t="s">
        <v>4067</v>
      </c>
      <c r="S1048" s="122">
        <v>4.0999999999999996</v>
      </c>
      <c r="T1048" s="122" t="s">
        <v>141</v>
      </c>
    </row>
    <row r="1049" spans="7:20" s="145" customFormat="1" hidden="1">
      <c r="G1049" s="152"/>
      <c r="K1049" s="128"/>
      <c r="M1049" s="114" t="s">
        <v>1673</v>
      </c>
      <c r="N1049" s="118">
        <v>0.3</v>
      </c>
      <c r="O1049" s="118">
        <v>11.7</v>
      </c>
      <c r="P1049" s="119">
        <f t="shared" si="18"/>
        <v>3.5</v>
      </c>
      <c r="Q1049" s="120" t="s">
        <v>147</v>
      </c>
      <c r="R1049" s="121">
        <v>335</v>
      </c>
      <c r="S1049" s="122">
        <v>3.5</v>
      </c>
      <c r="T1049" s="122" t="s">
        <v>338</v>
      </c>
    </row>
    <row r="1050" spans="7:20" s="145" customFormat="1" hidden="1">
      <c r="G1050" s="152"/>
      <c r="K1050" s="128"/>
      <c r="M1050" s="114" t="s">
        <v>1674</v>
      </c>
      <c r="N1050" s="118">
        <v>0.1</v>
      </c>
      <c r="O1050" s="118">
        <v>8.6999999999999993</v>
      </c>
      <c r="P1050" s="119">
        <f t="shared" si="18"/>
        <v>3.33</v>
      </c>
      <c r="Q1050" s="120" t="s">
        <v>30</v>
      </c>
      <c r="R1050" s="121" t="s">
        <v>3952</v>
      </c>
      <c r="S1050" s="122">
        <v>3.33</v>
      </c>
      <c r="T1050" s="122" t="s">
        <v>1492</v>
      </c>
    </row>
    <row r="1051" spans="7:20" s="145" customFormat="1" hidden="1">
      <c r="G1051" s="152"/>
      <c r="K1051" s="128"/>
      <c r="M1051" s="114" t="s">
        <v>1676</v>
      </c>
      <c r="N1051" s="118">
        <v>0.1</v>
      </c>
      <c r="O1051" s="118">
        <v>0.2</v>
      </c>
      <c r="P1051" s="119">
        <f t="shared" si="18"/>
        <v>3.11</v>
      </c>
      <c r="Q1051" s="122" t="s">
        <v>1677</v>
      </c>
      <c r="R1051" s="121" t="s">
        <v>4304</v>
      </c>
      <c r="S1051" s="122">
        <v>3.11</v>
      </c>
      <c r="T1051" s="122" t="s">
        <v>50</v>
      </c>
    </row>
    <row r="1052" spans="7:20" s="145" customFormat="1" hidden="1">
      <c r="G1052" s="152"/>
      <c r="K1052" s="128"/>
      <c r="M1052" s="114" t="s">
        <v>1681</v>
      </c>
      <c r="N1052" s="118">
        <v>0.1</v>
      </c>
      <c r="O1052" s="118">
        <v>3.4</v>
      </c>
      <c r="P1052" s="119">
        <f t="shared" si="18"/>
        <v>0.82</v>
      </c>
      <c r="Q1052" s="122" t="s">
        <v>1682</v>
      </c>
      <c r="R1052" s="121" t="s">
        <v>4305</v>
      </c>
      <c r="S1052" s="122">
        <v>0.82</v>
      </c>
      <c r="T1052" s="122" t="s">
        <v>1111</v>
      </c>
    </row>
    <row r="1053" spans="7:20" s="145" customFormat="1" hidden="1">
      <c r="G1053" s="152"/>
      <c r="K1053" s="128"/>
      <c r="M1053" s="114" t="s">
        <v>1683</v>
      </c>
      <c r="N1053" s="118">
        <v>0.7</v>
      </c>
      <c r="O1053" s="118">
        <v>15.9</v>
      </c>
      <c r="P1053" s="119">
        <f t="shared" si="18"/>
        <v>4.34</v>
      </c>
      <c r="Q1053" s="122" t="s">
        <v>1684</v>
      </c>
      <c r="R1053" s="121" t="s">
        <v>4033</v>
      </c>
      <c r="S1053" s="122">
        <v>4.34</v>
      </c>
      <c r="T1053" s="122" t="s">
        <v>857</v>
      </c>
    </row>
    <row r="1054" spans="7:20" s="145" customFormat="1" hidden="1">
      <c r="G1054" s="152"/>
      <c r="K1054" s="128"/>
      <c r="M1054" s="114" t="s">
        <v>1685</v>
      </c>
      <c r="N1054" s="118">
        <v>5.3</v>
      </c>
      <c r="O1054" s="118">
        <v>7.1</v>
      </c>
      <c r="P1054" s="119">
        <f t="shared" si="18"/>
        <v>1.4</v>
      </c>
      <c r="Q1054" s="122" t="s">
        <v>1686</v>
      </c>
      <c r="R1054" s="121" t="s">
        <v>4565</v>
      </c>
      <c r="S1054" s="122">
        <v>1.4</v>
      </c>
      <c r="T1054" s="122" t="s">
        <v>371</v>
      </c>
    </row>
    <row r="1055" spans="7:20" s="145" customFormat="1" hidden="1">
      <c r="G1055" s="152"/>
      <c r="K1055" s="128"/>
      <c r="M1055" s="114" t="s">
        <v>1687</v>
      </c>
      <c r="N1055" s="118">
        <v>2.2999999999999998</v>
      </c>
      <c r="O1055" s="118">
        <v>68.099999999999994</v>
      </c>
      <c r="P1055" s="119">
        <f t="shared" si="18"/>
        <v>3.73</v>
      </c>
      <c r="Q1055" s="120" t="s">
        <v>147</v>
      </c>
      <c r="R1055" s="121" t="s">
        <v>4137</v>
      </c>
      <c r="S1055" s="122">
        <v>3.73</v>
      </c>
      <c r="T1055" s="122" t="s">
        <v>738</v>
      </c>
    </row>
    <row r="1056" spans="7:20" s="145" customFormat="1" hidden="1">
      <c r="G1056" s="152"/>
      <c r="K1056" s="128"/>
      <c r="M1056" s="114" t="s">
        <v>1688</v>
      </c>
      <c r="N1056" s="118">
        <v>3.7</v>
      </c>
      <c r="O1056" s="118">
        <v>10.9</v>
      </c>
      <c r="P1056" s="119">
        <f t="shared" si="18"/>
        <v>3.5</v>
      </c>
      <c r="Q1056" s="122" t="s">
        <v>1415</v>
      </c>
      <c r="R1056" s="121" t="s">
        <v>4320</v>
      </c>
      <c r="S1056" s="122">
        <v>3.5</v>
      </c>
      <c r="T1056" s="122" t="s">
        <v>661</v>
      </c>
    </row>
    <row r="1057" spans="7:20" s="145" customFormat="1" hidden="1">
      <c r="G1057" s="152"/>
      <c r="K1057" s="128"/>
      <c r="M1057" s="114" t="s">
        <v>1689</v>
      </c>
      <c r="N1057" s="118">
        <v>3.7</v>
      </c>
      <c r="O1057" s="118">
        <v>10.9</v>
      </c>
      <c r="P1057" s="119">
        <f t="shared" si="18"/>
        <v>3.4</v>
      </c>
      <c r="Q1057" s="122" t="s">
        <v>468</v>
      </c>
      <c r="R1057" s="121" t="s">
        <v>4306</v>
      </c>
      <c r="S1057" s="122">
        <v>3.4</v>
      </c>
      <c r="T1057" s="122" t="s">
        <v>338</v>
      </c>
    </row>
    <row r="1058" spans="7:20" s="145" customFormat="1" hidden="1">
      <c r="G1058" s="152"/>
      <c r="K1058" s="128"/>
      <c r="M1058" s="114" t="s">
        <v>1818</v>
      </c>
      <c r="N1058" s="118">
        <v>3.6</v>
      </c>
      <c r="O1058" s="118">
        <v>10.8</v>
      </c>
      <c r="P1058" s="119">
        <f t="shared" si="18"/>
        <v>3.4</v>
      </c>
      <c r="Q1058" s="122" t="s">
        <v>1125</v>
      </c>
      <c r="R1058" s="121" t="s">
        <v>4220</v>
      </c>
      <c r="S1058" s="122">
        <v>3.4</v>
      </c>
      <c r="T1058" s="122" t="s">
        <v>338</v>
      </c>
    </row>
    <row r="1059" spans="7:20" s="145" customFormat="1" hidden="1">
      <c r="G1059" s="152"/>
      <c r="K1059" s="128"/>
      <c r="M1059" s="114" t="s">
        <v>1819</v>
      </c>
      <c r="N1059" s="118">
        <v>6.4</v>
      </c>
      <c r="O1059" s="118">
        <v>79.7</v>
      </c>
      <c r="P1059" s="119">
        <f t="shared" si="18"/>
        <v>3.4</v>
      </c>
      <c r="Q1059" s="122" t="s">
        <v>1820</v>
      </c>
      <c r="R1059" s="121" t="s">
        <v>4071</v>
      </c>
      <c r="S1059" s="122">
        <v>3.4</v>
      </c>
      <c r="T1059" s="122" t="s">
        <v>338</v>
      </c>
    </row>
    <row r="1060" spans="7:20" s="145" customFormat="1" hidden="1">
      <c r="G1060" s="152"/>
      <c r="K1060" s="128"/>
      <c r="M1060" s="114" t="s">
        <v>1697</v>
      </c>
      <c r="N1060" s="118">
        <v>6.4</v>
      </c>
      <c r="O1060" s="118">
        <v>82.1</v>
      </c>
      <c r="P1060" s="119">
        <f t="shared" si="18"/>
        <v>3.8</v>
      </c>
      <c r="Q1060" s="120" t="s">
        <v>1698</v>
      </c>
      <c r="R1060" s="121" t="s">
        <v>4055</v>
      </c>
      <c r="S1060" s="122">
        <v>3.8</v>
      </c>
      <c r="T1060" s="122" t="s">
        <v>543</v>
      </c>
    </row>
    <row r="1061" spans="7:20" s="145" customFormat="1" hidden="1">
      <c r="G1061" s="152"/>
      <c r="K1061" s="128"/>
      <c r="M1061" s="114" t="s">
        <v>1699</v>
      </c>
      <c r="N1061" s="120" t="s">
        <v>30</v>
      </c>
      <c r="O1061" s="120" t="s">
        <v>30</v>
      </c>
      <c r="P1061" s="119">
        <f t="shared" si="18"/>
        <v>4.3</v>
      </c>
      <c r="Q1061" s="122" t="s">
        <v>1700</v>
      </c>
      <c r="R1061" s="121" t="s">
        <v>4307</v>
      </c>
      <c r="S1061" s="122">
        <v>4.3</v>
      </c>
      <c r="T1061" s="122" t="s">
        <v>719</v>
      </c>
    </row>
    <row r="1062" spans="7:20" s="145" customFormat="1" hidden="1">
      <c r="G1062" s="152"/>
      <c r="K1062" s="128"/>
      <c r="M1062" s="114" t="s">
        <v>1701</v>
      </c>
      <c r="N1062" s="118">
        <v>6.6</v>
      </c>
      <c r="O1062" s="118">
        <v>11.2</v>
      </c>
      <c r="P1062" s="119">
        <f t="shared" si="18"/>
        <v>3.44</v>
      </c>
      <c r="Q1062" s="120" t="s">
        <v>147</v>
      </c>
      <c r="R1062" s="121" t="s">
        <v>4301</v>
      </c>
      <c r="S1062" s="122">
        <v>3.44</v>
      </c>
      <c r="T1062" s="122" t="s">
        <v>3750</v>
      </c>
    </row>
    <row r="1063" spans="7:20" s="145" customFormat="1" hidden="1">
      <c r="G1063" s="152"/>
      <c r="K1063" s="128"/>
      <c r="M1063" s="114" t="s">
        <v>1702</v>
      </c>
      <c r="N1063" s="118">
        <v>7.4</v>
      </c>
      <c r="O1063" s="118">
        <v>9.1999999999999993</v>
      </c>
      <c r="P1063" s="119">
        <f t="shared" si="18"/>
        <v>3.44</v>
      </c>
      <c r="Q1063" s="120" t="s">
        <v>147</v>
      </c>
      <c r="R1063" s="121" t="s">
        <v>4565</v>
      </c>
      <c r="S1063" s="122">
        <v>3.44</v>
      </c>
      <c r="T1063" s="122" t="s">
        <v>3750</v>
      </c>
    </row>
    <row r="1064" spans="7:20" s="145" customFormat="1" hidden="1">
      <c r="G1064" s="152"/>
      <c r="K1064" s="128"/>
      <c r="M1064" s="114" t="s">
        <v>1703</v>
      </c>
      <c r="N1064" s="118">
        <v>2.1</v>
      </c>
      <c r="O1064" s="118">
        <v>6.1</v>
      </c>
      <c r="P1064" s="119">
        <f t="shared" si="18"/>
        <v>3.6</v>
      </c>
      <c r="Q1064" s="120" t="s">
        <v>30</v>
      </c>
      <c r="R1064" s="121" t="s">
        <v>3956</v>
      </c>
      <c r="S1064" s="122">
        <v>3.6</v>
      </c>
      <c r="T1064" s="122" t="s">
        <v>262</v>
      </c>
    </row>
    <row r="1065" spans="7:20" s="145" customFormat="1" hidden="1">
      <c r="G1065" s="152"/>
      <c r="K1065" s="128"/>
      <c r="M1065" s="114" t="s">
        <v>1704</v>
      </c>
      <c r="N1065" s="118">
        <v>2.1</v>
      </c>
      <c r="O1065" s="118">
        <v>7.2</v>
      </c>
      <c r="P1065" s="119">
        <f t="shared" si="18"/>
        <v>3.02</v>
      </c>
      <c r="Q1065" s="120" t="s">
        <v>30</v>
      </c>
      <c r="R1065" s="121" t="s">
        <v>4548</v>
      </c>
      <c r="S1065" s="122">
        <v>3.02</v>
      </c>
      <c r="T1065" s="122" t="s">
        <v>452</v>
      </c>
    </row>
    <row r="1066" spans="7:20" s="145" customFormat="1" hidden="1">
      <c r="G1066" s="152"/>
      <c r="K1066" s="128"/>
      <c r="M1066" s="114" t="s">
        <v>1573</v>
      </c>
      <c r="N1066" s="118">
        <v>11.2</v>
      </c>
      <c r="O1066" s="118">
        <v>4</v>
      </c>
      <c r="P1066" s="119">
        <f t="shared" si="18"/>
        <v>2.88</v>
      </c>
      <c r="Q1066" s="122" t="s">
        <v>1574</v>
      </c>
      <c r="R1066" s="121" t="s">
        <v>3934</v>
      </c>
      <c r="S1066" s="122">
        <v>2.88</v>
      </c>
      <c r="T1066" s="122" t="s">
        <v>2992</v>
      </c>
    </row>
    <row r="1067" spans="7:20" s="145" customFormat="1" hidden="1">
      <c r="G1067" s="152"/>
      <c r="K1067" s="128"/>
      <c r="M1067" s="114" t="s">
        <v>1575</v>
      </c>
      <c r="N1067" s="118">
        <v>9.8000000000000007</v>
      </c>
      <c r="O1067" s="118">
        <v>3.7</v>
      </c>
      <c r="P1067" s="119">
        <f t="shared" si="18"/>
        <v>3.2</v>
      </c>
      <c r="Q1067" s="122" t="s">
        <v>1576</v>
      </c>
      <c r="R1067" s="121" t="s">
        <v>4146</v>
      </c>
      <c r="S1067" s="122">
        <v>3.2</v>
      </c>
      <c r="T1067" s="122" t="s">
        <v>283</v>
      </c>
    </row>
    <row r="1068" spans="7:20" s="145" customFormat="1" hidden="1">
      <c r="G1068" s="152"/>
      <c r="K1068" s="128"/>
      <c r="M1068" s="114" t="s">
        <v>1326</v>
      </c>
      <c r="N1068" s="118">
        <v>13.8</v>
      </c>
      <c r="O1068" s="118">
        <v>6.7</v>
      </c>
      <c r="P1068" s="119">
        <f t="shared" si="18"/>
        <v>1.23</v>
      </c>
      <c r="Q1068" s="122" t="s">
        <v>1327</v>
      </c>
      <c r="R1068" s="121" t="s">
        <v>4400</v>
      </c>
      <c r="S1068" s="122">
        <v>1.23</v>
      </c>
      <c r="T1068" s="122" t="s">
        <v>3072</v>
      </c>
    </row>
    <row r="1069" spans="7:20" s="145" customFormat="1" hidden="1">
      <c r="G1069" s="152"/>
      <c r="K1069" s="128"/>
      <c r="M1069" s="114" t="s">
        <v>1328</v>
      </c>
      <c r="N1069" s="118">
        <v>27.9</v>
      </c>
      <c r="O1069" s="118">
        <v>0.3</v>
      </c>
      <c r="P1069" s="119">
        <f t="shared" si="18"/>
        <v>4.0999999999999996</v>
      </c>
      <c r="Q1069" s="120" t="s">
        <v>536</v>
      </c>
      <c r="R1069" s="121" t="s">
        <v>4261</v>
      </c>
      <c r="S1069" s="122">
        <v>4.0999999999999996</v>
      </c>
      <c r="T1069" s="122" t="s">
        <v>466</v>
      </c>
    </row>
    <row r="1070" spans="7:20" s="145" customFormat="1" hidden="1">
      <c r="G1070" s="152"/>
      <c r="K1070" s="128"/>
      <c r="M1070" s="114" t="s">
        <v>1329</v>
      </c>
      <c r="N1070" s="118">
        <v>19.7</v>
      </c>
      <c r="O1070" s="118">
        <v>0</v>
      </c>
      <c r="P1070" s="119">
        <f t="shared" si="18"/>
        <v>4.0199999999999996</v>
      </c>
      <c r="Q1070" s="122" t="s">
        <v>332</v>
      </c>
      <c r="R1070" s="121" t="s">
        <v>4274</v>
      </c>
      <c r="S1070" s="122">
        <v>4.0199999999999996</v>
      </c>
      <c r="T1070" s="122" t="s">
        <v>1544</v>
      </c>
    </row>
    <row r="1071" spans="7:20" s="145" customFormat="1" hidden="1">
      <c r="G1071" s="152"/>
      <c r="K1071" s="128"/>
      <c r="M1071" s="114" t="s">
        <v>1330</v>
      </c>
      <c r="N1071" s="118">
        <v>5.5</v>
      </c>
      <c r="O1071" s="118">
        <v>0</v>
      </c>
      <c r="P1071" s="119">
        <f t="shared" si="18"/>
        <v>2.81</v>
      </c>
      <c r="Q1071" s="122" t="s">
        <v>719</v>
      </c>
      <c r="R1071" s="121" t="s">
        <v>4302</v>
      </c>
      <c r="S1071" s="122">
        <v>2.81</v>
      </c>
      <c r="T1071" s="122" t="s">
        <v>3288</v>
      </c>
    </row>
    <row r="1072" spans="7:20" s="145" customFormat="1" hidden="1">
      <c r="G1072" s="152"/>
      <c r="K1072" s="128"/>
      <c r="M1072" s="114" t="s">
        <v>1581</v>
      </c>
      <c r="N1072" s="118">
        <v>13.1</v>
      </c>
      <c r="O1072" s="118">
        <v>0</v>
      </c>
      <c r="P1072" s="119">
        <f t="shared" si="18"/>
        <v>3.08</v>
      </c>
      <c r="Q1072" s="122" t="s">
        <v>991</v>
      </c>
      <c r="R1072" s="121" t="s">
        <v>4308</v>
      </c>
      <c r="S1072" s="122">
        <v>3.08</v>
      </c>
      <c r="T1072" s="122" t="s">
        <v>3786</v>
      </c>
    </row>
    <row r="1073" spans="7:20" s="145" customFormat="1" hidden="1">
      <c r="G1073" s="152"/>
      <c r="K1073" s="128"/>
      <c r="M1073" s="114" t="s">
        <v>1580</v>
      </c>
      <c r="N1073" s="118">
        <v>25.3</v>
      </c>
      <c r="O1073" s="118">
        <v>0</v>
      </c>
      <c r="P1073" s="119">
        <f t="shared" si="18"/>
        <v>1.9</v>
      </c>
      <c r="Q1073" s="122" t="s">
        <v>240</v>
      </c>
      <c r="R1073" s="121" t="s">
        <v>3946</v>
      </c>
      <c r="S1073" s="122">
        <v>1.9</v>
      </c>
      <c r="T1073" s="122" t="s">
        <v>2189</v>
      </c>
    </row>
    <row r="1074" spans="7:20" s="145" customFormat="1" hidden="1">
      <c r="G1074" s="152"/>
      <c r="K1074" s="128"/>
      <c r="M1074" s="114" t="s">
        <v>1713</v>
      </c>
      <c r="N1074" s="118">
        <v>5.3</v>
      </c>
      <c r="O1074" s="118">
        <v>0</v>
      </c>
      <c r="P1074" s="119">
        <f t="shared" si="18"/>
        <v>3.54</v>
      </c>
      <c r="Q1074" s="122" t="s">
        <v>466</v>
      </c>
      <c r="R1074" s="121" t="s">
        <v>3777</v>
      </c>
      <c r="S1074" s="122">
        <v>3.54</v>
      </c>
      <c r="T1074" s="122" t="s">
        <v>1244</v>
      </c>
    </row>
    <row r="1075" spans="7:20" s="145" customFormat="1" hidden="1">
      <c r="G1075" s="152"/>
      <c r="K1075" s="128"/>
      <c r="M1075" s="114" t="s">
        <v>1583</v>
      </c>
      <c r="N1075" s="118">
        <v>20</v>
      </c>
      <c r="O1075" s="118">
        <v>0</v>
      </c>
      <c r="P1075" s="119">
        <f t="shared" si="18"/>
        <v>3.45</v>
      </c>
      <c r="Q1075" s="122" t="s">
        <v>1584</v>
      </c>
      <c r="R1075" s="121" t="s">
        <v>4060</v>
      </c>
      <c r="S1075" s="122">
        <v>3.45</v>
      </c>
      <c r="T1075" s="122" t="s">
        <v>1307</v>
      </c>
    </row>
    <row r="1076" spans="7:20" s="145" customFormat="1" hidden="1">
      <c r="G1076" s="152"/>
      <c r="K1076" s="128"/>
      <c r="M1076" s="114" t="s">
        <v>1585</v>
      </c>
      <c r="N1076" s="118">
        <v>2.7</v>
      </c>
      <c r="O1076" s="118">
        <v>25.4</v>
      </c>
      <c r="P1076" s="119">
        <f t="shared" si="18"/>
        <v>1.1599999999999999</v>
      </c>
      <c r="Q1076" s="122" t="s">
        <v>1586</v>
      </c>
      <c r="R1076" s="121" t="s">
        <v>3963</v>
      </c>
      <c r="S1076" s="122">
        <v>1.1599999999999999</v>
      </c>
      <c r="T1076" s="122" t="s">
        <v>4438</v>
      </c>
    </row>
    <row r="1077" spans="7:20" s="145" customFormat="1" hidden="1">
      <c r="G1077" s="152"/>
      <c r="K1077" s="128"/>
      <c r="M1077" s="114" t="s">
        <v>1587</v>
      </c>
      <c r="N1077" s="118">
        <v>2.4</v>
      </c>
      <c r="O1077" s="118">
        <v>28.4</v>
      </c>
      <c r="P1077" s="119">
        <f t="shared" si="18"/>
        <v>3.78</v>
      </c>
      <c r="Q1077" s="120" t="s">
        <v>147</v>
      </c>
      <c r="R1077" s="121" t="s">
        <v>4398</v>
      </c>
      <c r="S1077" s="122">
        <v>3.78</v>
      </c>
      <c r="T1077" s="122" t="s">
        <v>3500</v>
      </c>
    </row>
    <row r="1078" spans="7:20" s="145" customFormat="1" hidden="1">
      <c r="G1078" s="152"/>
      <c r="K1078" s="128"/>
      <c r="M1078" s="114" t="s">
        <v>1588</v>
      </c>
      <c r="N1078" s="118">
        <v>4.4000000000000004</v>
      </c>
      <c r="O1078" s="118">
        <v>48.8</v>
      </c>
      <c r="P1078" s="119">
        <f t="shared" si="18"/>
        <v>3.2</v>
      </c>
      <c r="Q1078" s="122" t="s">
        <v>1589</v>
      </c>
      <c r="R1078" s="121" t="s">
        <v>4309</v>
      </c>
      <c r="S1078" s="122">
        <v>3.2</v>
      </c>
      <c r="T1078" s="122" t="s">
        <v>338</v>
      </c>
    </row>
    <row r="1079" spans="7:20" s="145" customFormat="1" hidden="1">
      <c r="G1079" s="152"/>
      <c r="K1079" s="128"/>
      <c r="M1079" s="114" t="s">
        <v>1590</v>
      </c>
      <c r="N1079" s="118">
        <v>21.7</v>
      </c>
      <c r="O1079" s="118">
        <v>0</v>
      </c>
      <c r="P1079" s="119">
        <f t="shared" si="18"/>
        <v>3.6</v>
      </c>
      <c r="Q1079" s="120" t="s">
        <v>147</v>
      </c>
      <c r="R1079" s="121" t="s">
        <v>4274</v>
      </c>
      <c r="S1079" s="122">
        <v>3.6</v>
      </c>
      <c r="T1079" s="122" t="s">
        <v>543</v>
      </c>
    </row>
    <row r="1080" spans="7:20" s="145" customFormat="1" hidden="1">
      <c r="G1080" s="152"/>
      <c r="K1080" s="128"/>
      <c r="M1080" s="114" t="s">
        <v>1593</v>
      </c>
      <c r="N1080" s="118">
        <v>11.3</v>
      </c>
      <c r="O1080" s="118">
        <v>0</v>
      </c>
      <c r="P1080" s="119">
        <f t="shared" si="18"/>
        <v>3.6</v>
      </c>
      <c r="Q1080" s="120" t="s">
        <v>147</v>
      </c>
      <c r="R1080" s="121" t="s">
        <v>3996</v>
      </c>
      <c r="S1080" s="122">
        <v>3.6</v>
      </c>
      <c r="T1080" s="122" t="s">
        <v>543</v>
      </c>
    </row>
    <row r="1081" spans="7:20" s="145" customFormat="1" hidden="1">
      <c r="G1081" s="152"/>
      <c r="K1081" s="128"/>
      <c r="M1081" s="114" t="s">
        <v>1594</v>
      </c>
      <c r="N1081" s="118">
        <v>18.100000000000001</v>
      </c>
      <c r="O1081" s="118">
        <v>0</v>
      </c>
      <c r="P1081" s="119">
        <f t="shared" si="18"/>
        <v>3.5</v>
      </c>
      <c r="Q1081" s="120" t="s">
        <v>147</v>
      </c>
      <c r="R1081" s="121" t="s">
        <v>3894</v>
      </c>
      <c r="S1081" s="122">
        <v>3.5</v>
      </c>
      <c r="T1081" s="122" t="s">
        <v>797</v>
      </c>
    </row>
    <row r="1082" spans="7:20" s="145" customFormat="1" hidden="1">
      <c r="G1082" s="152"/>
      <c r="K1082" s="128"/>
      <c r="M1082" s="114" t="s">
        <v>1719</v>
      </c>
      <c r="N1082" s="118">
        <v>16.600000000000001</v>
      </c>
      <c r="O1082" s="118">
        <v>0</v>
      </c>
      <c r="P1082" s="119">
        <f t="shared" si="18"/>
        <v>4.3</v>
      </c>
      <c r="Q1082" s="122" t="s">
        <v>369</v>
      </c>
      <c r="R1082" s="121" t="s">
        <v>4275</v>
      </c>
      <c r="S1082" s="122">
        <v>4.3</v>
      </c>
      <c r="T1082" s="122" t="s">
        <v>468</v>
      </c>
    </row>
    <row r="1083" spans="7:20" s="145" customFormat="1" hidden="1">
      <c r="G1083" s="152"/>
      <c r="K1083" s="128"/>
      <c r="M1083" s="114" t="s">
        <v>1720</v>
      </c>
      <c r="N1083" s="118">
        <v>10.199999999999999</v>
      </c>
      <c r="O1083" s="118">
        <v>2.5</v>
      </c>
      <c r="P1083" s="119">
        <f t="shared" si="18"/>
        <v>4</v>
      </c>
      <c r="Q1083" s="122" t="s">
        <v>1721</v>
      </c>
      <c r="R1083" s="121" t="s">
        <v>4543</v>
      </c>
      <c r="S1083" s="122">
        <v>4</v>
      </c>
      <c r="T1083" s="122" t="s">
        <v>466</v>
      </c>
    </row>
    <row r="1084" spans="7:20" s="145" customFormat="1" hidden="1">
      <c r="G1084" s="152"/>
      <c r="K1084" s="128"/>
      <c r="M1084" s="114" t="s">
        <v>1722</v>
      </c>
      <c r="N1084" s="118">
        <v>4</v>
      </c>
      <c r="O1084" s="118">
        <v>9.6</v>
      </c>
      <c r="P1084" s="119">
        <f t="shared" si="18"/>
        <v>4.2</v>
      </c>
      <c r="Q1084" s="122" t="s">
        <v>722</v>
      </c>
      <c r="R1084" s="121" t="s">
        <v>4119</v>
      </c>
      <c r="S1084" s="122">
        <v>4.2</v>
      </c>
      <c r="T1084" s="122" t="s">
        <v>234</v>
      </c>
    </row>
    <row r="1085" spans="7:20" s="145" customFormat="1" hidden="1">
      <c r="G1085" s="152"/>
      <c r="K1085" s="128"/>
      <c r="M1085" s="114" t="s">
        <v>1723</v>
      </c>
      <c r="N1085" s="118">
        <v>11</v>
      </c>
      <c r="O1085" s="118">
        <v>0.7</v>
      </c>
      <c r="P1085" s="119">
        <f t="shared" si="18"/>
        <v>4.0999999999999996</v>
      </c>
      <c r="Q1085" s="122" t="s">
        <v>1724</v>
      </c>
      <c r="R1085" s="121" t="s">
        <v>4200</v>
      </c>
      <c r="S1085" s="120">
        <v>4.0999999999999996</v>
      </c>
      <c r="T1085" s="120" t="s">
        <v>719</v>
      </c>
    </row>
    <row r="1086" spans="7:20" s="145" customFormat="1" hidden="1">
      <c r="G1086" s="152"/>
      <c r="K1086" s="128"/>
      <c r="M1086" s="114" t="s">
        <v>1725</v>
      </c>
      <c r="N1086" s="118">
        <v>13</v>
      </c>
      <c r="O1086" s="118" t="s">
        <v>30</v>
      </c>
      <c r="P1086" s="119">
        <f t="shared" si="18"/>
        <v>4.0999999999999996</v>
      </c>
      <c r="Q1086" s="120" t="s">
        <v>30</v>
      </c>
      <c r="R1086" s="121" t="s">
        <v>4459</v>
      </c>
      <c r="S1086" s="122">
        <v>4.0999999999999996</v>
      </c>
      <c r="T1086" s="122" t="s">
        <v>719</v>
      </c>
    </row>
    <row r="1087" spans="7:20" s="145" customFormat="1" hidden="1">
      <c r="G1087" s="152"/>
      <c r="K1087" s="128"/>
      <c r="M1087" s="114" t="s">
        <v>1848</v>
      </c>
      <c r="N1087" s="118">
        <v>81.7</v>
      </c>
      <c r="O1087" s="118" t="s">
        <v>30</v>
      </c>
      <c r="P1087" s="119">
        <f t="shared" si="18"/>
        <v>4.0999999999999996</v>
      </c>
      <c r="Q1087" s="120" t="s">
        <v>30</v>
      </c>
      <c r="R1087" s="121" t="s">
        <v>3906</v>
      </c>
      <c r="S1087" s="122">
        <v>4.0999999999999996</v>
      </c>
      <c r="T1087" s="122" t="s">
        <v>719</v>
      </c>
    </row>
    <row r="1088" spans="7:20" s="145" customFormat="1" hidden="1">
      <c r="G1088" s="152"/>
      <c r="K1088" s="128"/>
      <c r="M1088" s="114" t="s">
        <v>1596</v>
      </c>
      <c r="N1088" s="118">
        <v>10.8</v>
      </c>
      <c r="O1088" s="118" t="s">
        <v>30</v>
      </c>
      <c r="P1088" s="119">
        <f t="shared" si="18"/>
        <v>4.0999999999999996</v>
      </c>
      <c r="Q1088" s="120" t="s">
        <v>30</v>
      </c>
      <c r="R1088" s="121" t="s">
        <v>4558</v>
      </c>
      <c r="S1088" s="122">
        <v>4.0999999999999996</v>
      </c>
      <c r="T1088" s="122" t="s">
        <v>719</v>
      </c>
    </row>
    <row r="1089" spans="7:20" s="145" customFormat="1" hidden="1">
      <c r="G1089" s="152"/>
      <c r="K1089" s="128"/>
      <c r="M1089" s="114" t="s">
        <v>1597</v>
      </c>
      <c r="N1089" s="118">
        <v>14.1</v>
      </c>
      <c r="O1089" s="118" t="s">
        <v>30</v>
      </c>
      <c r="P1089" s="119">
        <f t="shared" si="18"/>
        <v>3.73</v>
      </c>
      <c r="Q1089" s="122" t="s">
        <v>1098</v>
      </c>
      <c r="R1089" s="121" t="s">
        <v>4250</v>
      </c>
      <c r="S1089" s="122">
        <v>3.73</v>
      </c>
      <c r="T1089" s="122" t="s">
        <v>2852</v>
      </c>
    </row>
    <row r="1090" spans="7:20" s="145" customFormat="1" hidden="1">
      <c r="G1090" s="152"/>
      <c r="K1090" s="128"/>
      <c r="M1090" s="114" t="s">
        <v>1598</v>
      </c>
      <c r="N1090" s="118">
        <v>48.6</v>
      </c>
      <c r="O1090" s="118" t="s">
        <v>30</v>
      </c>
      <c r="P1090" s="119">
        <f t="shared" si="18"/>
        <v>3.12</v>
      </c>
      <c r="Q1090" s="122" t="s">
        <v>1599</v>
      </c>
      <c r="R1090" s="121" t="s">
        <v>4310</v>
      </c>
      <c r="S1090" s="122">
        <v>3.12</v>
      </c>
      <c r="T1090" s="122" t="s">
        <v>15</v>
      </c>
    </row>
    <row r="1091" spans="7:20" s="145" customFormat="1" hidden="1">
      <c r="G1091" s="152"/>
      <c r="K1091" s="128"/>
      <c r="M1091" s="114" t="s">
        <v>1726</v>
      </c>
      <c r="N1091" s="118">
        <v>14.7</v>
      </c>
      <c r="O1091" s="118" t="s">
        <v>30</v>
      </c>
      <c r="P1091" s="119">
        <f t="shared" si="18"/>
        <v>3.28</v>
      </c>
      <c r="Q1091" s="122" t="s">
        <v>1727</v>
      </c>
      <c r="R1091" s="121" t="s">
        <v>4124</v>
      </c>
      <c r="S1091" s="122">
        <v>3.28</v>
      </c>
      <c r="T1091" s="122" t="s">
        <v>2957</v>
      </c>
    </row>
    <row r="1092" spans="7:20" s="145" customFormat="1" hidden="1">
      <c r="G1092" s="152"/>
      <c r="K1092" s="128"/>
      <c r="M1092" s="114" t="s">
        <v>1728</v>
      </c>
      <c r="N1092" s="118">
        <v>16</v>
      </c>
      <c r="O1092" s="118" t="s">
        <v>30</v>
      </c>
      <c r="P1092" s="119">
        <f t="shared" si="18"/>
        <v>3.23</v>
      </c>
      <c r="Q1092" s="122" t="s">
        <v>551</v>
      </c>
      <c r="R1092" s="121" t="s">
        <v>4311</v>
      </c>
      <c r="S1092" s="122">
        <v>3.23</v>
      </c>
      <c r="T1092" s="122" t="s">
        <v>852</v>
      </c>
    </row>
    <row r="1093" spans="7:20" s="145" customFormat="1" hidden="1">
      <c r="G1093" s="152"/>
      <c r="K1093" s="128"/>
      <c r="M1093" s="114" t="s">
        <v>1852</v>
      </c>
      <c r="N1093" s="118">
        <v>13.3</v>
      </c>
      <c r="O1093" s="118" t="s">
        <v>30</v>
      </c>
      <c r="P1093" s="119">
        <f t="shared" si="18"/>
        <v>3.17</v>
      </c>
      <c r="Q1093" s="122" t="s">
        <v>514</v>
      </c>
      <c r="R1093" s="121" t="s">
        <v>4298</v>
      </c>
      <c r="S1093" s="122">
        <v>3.17</v>
      </c>
      <c r="T1093" s="122" t="s">
        <v>701</v>
      </c>
    </row>
    <row r="1094" spans="7:20" s="145" customFormat="1" hidden="1">
      <c r="G1094" s="152"/>
      <c r="K1094" s="128"/>
      <c r="M1094" s="114" t="s">
        <v>1731</v>
      </c>
      <c r="N1094" s="118">
        <v>12.6</v>
      </c>
      <c r="O1094" s="118" t="s">
        <v>30</v>
      </c>
      <c r="P1094" s="119">
        <f t="shared" si="18"/>
        <v>2.97</v>
      </c>
      <c r="Q1094" s="122" t="s">
        <v>1732</v>
      </c>
      <c r="R1094" s="121" t="s">
        <v>4031</v>
      </c>
      <c r="S1094" s="122">
        <v>2.97</v>
      </c>
      <c r="T1094" s="122" t="s">
        <v>3786</v>
      </c>
    </row>
    <row r="1095" spans="7:20" s="145" customFormat="1" hidden="1">
      <c r="G1095" s="152"/>
      <c r="K1095" s="128"/>
      <c r="M1095" s="114" t="s">
        <v>1733</v>
      </c>
      <c r="N1095" s="118">
        <v>14.6</v>
      </c>
      <c r="O1095" s="118" t="s">
        <v>30</v>
      </c>
      <c r="P1095" s="119">
        <f t="shared" si="18"/>
        <v>1.84</v>
      </c>
      <c r="Q1095" s="122" t="s">
        <v>1734</v>
      </c>
      <c r="R1095" s="121" t="s">
        <v>4026</v>
      </c>
      <c r="S1095" s="122">
        <v>1.84</v>
      </c>
      <c r="T1095" s="122" t="s">
        <v>558</v>
      </c>
    </row>
    <row r="1096" spans="7:20" s="145" customFormat="1" hidden="1">
      <c r="G1096" s="152"/>
      <c r="K1096" s="128"/>
      <c r="M1096" s="114" t="s">
        <v>1735</v>
      </c>
      <c r="N1096" s="118">
        <v>16.7</v>
      </c>
      <c r="O1096" s="118" t="s">
        <v>30</v>
      </c>
      <c r="P1096" s="119">
        <f t="shared" si="18"/>
        <v>3.26</v>
      </c>
      <c r="Q1096" s="122" t="s">
        <v>463</v>
      </c>
      <c r="R1096" s="121" t="s">
        <v>4271</v>
      </c>
      <c r="S1096" s="122">
        <v>3.26</v>
      </c>
      <c r="T1096" s="122" t="s">
        <v>608</v>
      </c>
    </row>
    <row r="1097" spans="7:20" s="145" customFormat="1" hidden="1">
      <c r="G1097" s="152"/>
      <c r="K1097" s="128"/>
      <c r="M1097" s="114" t="s">
        <v>1736</v>
      </c>
      <c r="N1097" s="118">
        <v>16.399999999999999</v>
      </c>
      <c r="O1097" s="118" t="s">
        <v>30</v>
      </c>
      <c r="P1097" s="119">
        <f t="shared" si="18"/>
        <v>2.42</v>
      </c>
      <c r="Q1097" s="122" t="s">
        <v>1855</v>
      </c>
      <c r="R1097" s="121" t="s">
        <v>4312</v>
      </c>
      <c r="S1097" s="122">
        <v>2.42</v>
      </c>
      <c r="T1097" s="122" t="s">
        <v>2721</v>
      </c>
    </row>
    <row r="1098" spans="7:20" s="145" customFormat="1" hidden="1">
      <c r="G1098" s="152"/>
      <c r="K1098" s="128"/>
      <c r="M1098" s="114" t="s">
        <v>1737</v>
      </c>
      <c r="N1098" s="118">
        <v>14.6</v>
      </c>
      <c r="O1098" s="120" t="s">
        <v>30</v>
      </c>
      <c r="P1098" s="119">
        <f t="shared" ref="P1098:P1161" si="19">SUM(S1098:T1098)</f>
        <v>1.9</v>
      </c>
      <c r="Q1098" s="122" t="s">
        <v>530</v>
      </c>
      <c r="R1098" s="121" t="s">
        <v>3738</v>
      </c>
      <c r="S1098" s="122">
        <v>1.9</v>
      </c>
      <c r="T1098" s="122" t="s">
        <v>1098</v>
      </c>
    </row>
    <row r="1099" spans="7:20" s="145" customFormat="1" hidden="1">
      <c r="G1099" s="152"/>
      <c r="K1099" s="128"/>
      <c r="M1099" s="114" t="s">
        <v>1742</v>
      </c>
      <c r="N1099" s="118">
        <v>14.3</v>
      </c>
      <c r="O1099" s="120" t="s">
        <v>30</v>
      </c>
      <c r="P1099" s="119">
        <f t="shared" si="19"/>
        <v>3.1</v>
      </c>
      <c r="Q1099" s="122" t="s">
        <v>369</v>
      </c>
      <c r="R1099" s="121" t="s">
        <v>4260</v>
      </c>
      <c r="S1099" s="122">
        <v>3.1</v>
      </c>
      <c r="T1099" s="122" t="s">
        <v>338</v>
      </c>
    </row>
    <row r="1100" spans="7:20" s="145" customFormat="1" hidden="1">
      <c r="G1100" s="152"/>
      <c r="K1100" s="128"/>
      <c r="M1100" s="114" t="s">
        <v>1743</v>
      </c>
      <c r="N1100" s="118">
        <v>12.9</v>
      </c>
      <c r="O1100" s="120" t="s">
        <v>30</v>
      </c>
      <c r="P1100" s="119">
        <f t="shared" si="19"/>
        <v>4</v>
      </c>
      <c r="Q1100" s="122" t="s">
        <v>403</v>
      </c>
      <c r="R1100" s="121" t="s">
        <v>4537</v>
      </c>
      <c r="S1100" s="122">
        <v>4</v>
      </c>
      <c r="T1100" s="122" t="s">
        <v>719</v>
      </c>
    </row>
    <row r="1101" spans="7:20" s="145" customFormat="1" hidden="1">
      <c r="G1101" s="152"/>
      <c r="K1101" s="128"/>
      <c r="M1101" s="114" t="s">
        <v>1744</v>
      </c>
      <c r="N1101" s="118">
        <v>13.7</v>
      </c>
      <c r="O1101" s="120" t="s">
        <v>30</v>
      </c>
      <c r="P1101" s="119">
        <f t="shared" si="19"/>
        <v>4.3</v>
      </c>
      <c r="Q1101" s="122" t="s">
        <v>666</v>
      </c>
      <c r="R1101" s="121" t="s">
        <v>4458</v>
      </c>
      <c r="S1101" s="122">
        <v>4.3</v>
      </c>
      <c r="T1101" s="122" t="s">
        <v>213</v>
      </c>
    </row>
    <row r="1102" spans="7:20" s="145" customFormat="1" hidden="1">
      <c r="G1102" s="152"/>
      <c r="K1102" s="128"/>
      <c r="M1102" s="114" t="s">
        <v>1745</v>
      </c>
      <c r="N1102" s="118">
        <v>0.7</v>
      </c>
      <c r="O1102" s="118">
        <v>7.4</v>
      </c>
      <c r="P1102" s="119">
        <f t="shared" si="19"/>
        <v>4</v>
      </c>
      <c r="Q1102" s="120" t="s">
        <v>147</v>
      </c>
      <c r="R1102" s="121" t="s">
        <v>4289</v>
      </c>
      <c r="S1102" s="122">
        <v>4</v>
      </c>
      <c r="T1102" s="122" t="s">
        <v>719</v>
      </c>
    </row>
    <row r="1103" spans="7:20" s="145" customFormat="1" hidden="1">
      <c r="G1103" s="152"/>
      <c r="K1103" s="128"/>
      <c r="M1103" s="114" t="s">
        <v>1746</v>
      </c>
      <c r="N1103" s="118">
        <v>9.6</v>
      </c>
      <c r="O1103" s="118">
        <v>11.1</v>
      </c>
      <c r="P1103" s="119">
        <f t="shared" si="19"/>
        <v>4</v>
      </c>
      <c r="Q1103" s="122" t="s">
        <v>1747</v>
      </c>
      <c r="R1103" s="121" t="s">
        <v>4230</v>
      </c>
      <c r="S1103" s="122">
        <v>4</v>
      </c>
      <c r="T1103" s="122" t="s">
        <v>719</v>
      </c>
    </row>
    <row r="1104" spans="7:20" s="145" customFormat="1" hidden="1">
      <c r="G1104" s="152"/>
      <c r="K1104" s="128"/>
      <c r="M1104" s="114" t="s">
        <v>1748</v>
      </c>
      <c r="N1104" s="118">
        <v>1.8</v>
      </c>
      <c r="O1104" s="118">
        <v>1</v>
      </c>
      <c r="P1104" s="119">
        <f t="shared" si="19"/>
        <v>4.3</v>
      </c>
      <c r="Q1104" s="122" t="s">
        <v>166</v>
      </c>
      <c r="R1104" s="121" t="s">
        <v>4313</v>
      </c>
      <c r="S1104" s="122">
        <v>4.3</v>
      </c>
      <c r="T1104" s="122" t="s">
        <v>213</v>
      </c>
    </row>
    <row r="1105" spans="7:20" s="145" customFormat="1" hidden="1">
      <c r="G1105" s="152"/>
      <c r="K1105" s="128"/>
      <c r="M1105" s="114" t="s">
        <v>1749</v>
      </c>
      <c r="N1105" s="118" t="s">
        <v>30</v>
      </c>
      <c r="O1105" s="118">
        <v>11.1</v>
      </c>
      <c r="P1105" s="119">
        <f t="shared" si="19"/>
        <v>3.78</v>
      </c>
      <c r="Q1105" s="122" t="s">
        <v>418</v>
      </c>
      <c r="R1105" s="121" t="s">
        <v>3953</v>
      </c>
      <c r="S1105" s="122">
        <v>3.78</v>
      </c>
      <c r="T1105" s="122" t="s">
        <v>1784</v>
      </c>
    </row>
    <row r="1106" spans="7:20" s="145" customFormat="1" hidden="1">
      <c r="G1106" s="152"/>
      <c r="K1106" s="128"/>
      <c r="M1106" s="114" t="s">
        <v>1750</v>
      </c>
      <c r="N1106" s="118">
        <v>8.1999999999999993</v>
      </c>
      <c r="O1106" s="118">
        <v>12.6</v>
      </c>
      <c r="P1106" s="119">
        <f t="shared" si="19"/>
        <v>3.06</v>
      </c>
      <c r="Q1106" s="122" t="s">
        <v>217</v>
      </c>
      <c r="R1106" s="121" t="s">
        <v>4277</v>
      </c>
      <c r="S1106" s="122">
        <v>3.06</v>
      </c>
      <c r="T1106" s="122" t="s">
        <v>3629</v>
      </c>
    </row>
    <row r="1107" spans="7:20" s="145" customFormat="1" hidden="1">
      <c r="G1107" s="152"/>
      <c r="K1107" s="128"/>
      <c r="M1107" s="114" t="s">
        <v>1874</v>
      </c>
      <c r="N1107" s="118">
        <v>16.8</v>
      </c>
      <c r="O1107" s="118">
        <v>0.3</v>
      </c>
      <c r="P1107" s="119">
        <f t="shared" si="19"/>
        <v>1.68</v>
      </c>
      <c r="Q1107" s="122" t="s">
        <v>569</v>
      </c>
      <c r="R1107" s="121" t="s">
        <v>3728</v>
      </c>
      <c r="S1107" s="122">
        <v>1.68</v>
      </c>
      <c r="T1107" s="122" t="s">
        <v>3806</v>
      </c>
    </row>
    <row r="1108" spans="7:20" s="145" customFormat="1" hidden="1">
      <c r="G1108" s="152"/>
      <c r="K1108" s="128"/>
      <c r="M1108" s="114" t="s">
        <v>1757</v>
      </c>
      <c r="N1108" s="118">
        <v>6.4</v>
      </c>
      <c r="O1108" s="118">
        <v>15.9</v>
      </c>
      <c r="P1108" s="119">
        <f t="shared" si="19"/>
        <v>3.76</v>
      </c>
      <c r="Q1108" s="122" t="s">
        <v>1798</v>
      </c>
      <c r="R1108" s="121" t="s">
        <v>3725</v>
      </c>
      <c r="S1108" s="122">
        <v>3.76</v>
      </c>
      <c r="T1108" s="122" t="s">
        <v>728</v>
      </c>
    </row>
    <row r="1109" spans="7:20" s="145" customFormat="1" hidden="1">
      <c r="G1109" s="152"/>
      <c r="K1109" s="128"/>
      <c r="M1109" s="114" t="s">
        <v>1758</v>
      </c>
      <c r="N1109" s="118">
        <v>0.2</v>
      </c>
      <c r="O1109" s="118">
        <v>0.7</v>
      </c>
      <c r="P1109" s="119">
        <f t="shared" si="19"/>
        <v>3.08</v>
      </c>
      <c r="Q1109" s="122" t="s">
        <v>1324</v>
      </c>
      <c r="R1109" s="121" t="s">
        <v>4055</v>
      </c>
      <c r="S1109" s="122">
        <v>3.08</v>
      </c>
      <c r="T1109" s="122" t="s">
        <v>1123</v>
      </c>
    </row>
    <row r="1110" spans="7:20" s="145" customFormat="1" hidden="1">
      <c r="G1110" s="152"/>
      <c r="K1110" s="128"/>
      <c r="M1110" s="114" t="s">
        <v>1759</v>
      </c>
      <c r="N1110" s="118">
        <v>0.1</v>
      </c>
      <c r="O1110" s="118">
        <v>0.5</v>
      </c>
      <c r="P1110" s="119">
        <f t="shared" si="19"/>
        <v>3.89</v>
      </c>
      <c r="Q1110" s="122" t="s">
        <v>196</v>
      </c>
      <c r="R1110" s="121" t="s">
        <v>4314</v>
      </c>
      <c r="S1110" s="122">
        <v>3.89</v>
      </c>
      <c r="T1110" s="122" t="s">
        <v>1418</v>
      </c>
    </row>
    <row r="1111" spans="7:20" s="145" customFormat="1" hidden="1">
      <c r="G1111" s="152"/>
      <c r="K1111" s="128"/>
      <c r="M1111" s="114" t="s">
        <v>1633</v>
      </c>
      <c r="N1111" s="118" t="s">
        <v>30</v>
      </c>
      <c r="O1111" s="118">
        <v>1.8</v>
      </c>
      <c r="P1111" s="119">
        <f t="shared" si="19"/>
        <v>3.21</v>
      </c>
      <c r="Q1111" s="122" t="s">
        <v>1634</v>
      </c>
      <c r="R1111" s="121" t="s">
        <v>3958</v>
      </c>
      <c r="S1111" s="122">
        <v>3.21</v>
      </c>
      <c r="T1111" s="122" t="s">
        <v>210</v>
      </c>
    </row>
    <row r="1112" spans="7:20" s="145" customFormat="1" hidden="1">
      <c r="G1112" s="152"/>
      <c r="K1112" s="128"/>
      <c r="M1112" s="114" t="s">
        <v>1635</v>
      </c>
      <c r="N1112" s="118">
        <v>0.4</v>
      </c>
      <c r="O1112" s="118">
        <v>1.3</v>
      </c>
      <c r="P1112" s="119">
        <f t="shared" si="19"/>
        <v>3.38</v>
      </c>
      <c r="Q1112" s="122" t="s">
        <v>1636</v>
      </c>
      <c r="R1112" s="121" t="s">
        <v>4095</v>
      </c>
      <c r="S1112" s="122">
        <v>3.38</v>
      </c>
      <c r="T1112" s="122" t="s">
        <v>1816</v>
      </c>
    </row>
    <row r="1113" spans="7:20" s="145" customFormat="1" hidden="1">
      <c r="G1113" s="152"/>
      <c r="K1113" s="128"/>
      <c r="M1113" s="114" t="s">
        <v>1516</v>
      </c>
      <c r="N1113" s="118">
        <v>0.2</v>
      </c>
      <c r="O1113" s="118">
        <v>1.1000000000000001</v>
      </c>
      <c r="P1113" s="119">
        <f t="shared" si="19"/>
        <v>3.65</v>
      </c>
      <c r="Q1113" s="122" t="s">
        <v>1515</v>
      </c>
      <c r="R1113" s="121" t="s">
        <v>4096</v>
      </c>
      <c r="S1113" s="122">
        <v>3.65</v>
      </c>
      <c r="T1113" s="122" t="s">
        <v>322</v>
      </c>
    </row>
    <row r="1114" spans="7:20" s="145" customFormat="1" hidden="1">
      <c r="G1114" s="152"/>
      <c r="K1114" s="128"/>
      <c r="M1114" s="114" t="s">
        <v>1386</v>
      </c>
      <c r="N1114" s="118" t="s">
        <v>30</v>
      </c>
      <c r="O1114" s="118" t="s">
        <v>30</v>
      </c>
      <c r="P1114" s="119">
        <f t="shared" si="19"/>
        <v>1.07</v>
      </c>
      <c r="Q1114" s="122" t="s">
        <v>1387</v>
      </c>
      <c r="R1114" s="121" t="s">
        <v>4139</v>
      </c>
      <c r="S1114" s="122">
        <v>1.07</v>
      </c>
      <c r="T1114" s="122" t="s">
        <v>3469</v>
      </c>
    </row>
    <row r="1115" spans="7:20" s="145" customFormat="1" hidden="1">
      <c r="G1115" s="152"/>
      <c r="K1115" s="128"/>
      <c r="M1115" s="114" t="s">
        <v>1388</v>
      </c>
      <c r="N1115" s="118">
        <v>0.3</v>
      </c>
      <c r="O1115" s="118" t="s">
        <v>30</v>
      </c>
      <c r="P1115" s="119">
        <f t="shared" si="19"/>
        <v>3.1</v>
      </c>
      <c r="Q1115" s="122" t="s">
        <v>1389</v>
      </c>
      <c r="R1115" s="121" t="s">
        <v>4097</v>
      </c>
      <c r="S1115" s="122">
        <v>3.1</v>
      </c>
      <c r="T1115" s="122" t="s">
        <v>661</v>
      </c>
    </row>
    <row r="1116" spans="7:20" s="145" customFormat="1" hidden="1">
      <c r="G1116" s="152"/>
      <c r="K1116" s="128"/>
      <c r="M1116" s="114" t="s">
        <v>1520</v>
      </c>
      <c r="N1116" s="118">
        <v>0.4</v>
      </c>
      <c r="O1116" s="118">
        <v>0.6</v>
      </c>
      <c r="P1116" s="119">
        <f t="shared" si="19"/>
        <v>2.7</v>
      </c>
      <c r="Q1116" s="122" t="s">
        <v>1521</v>
      </c>
      <c r="R1116" s="121" t="s">
        <v>4098</v>
      </c>
      <c r="S1116" s="122">
        <v>2.7</v>
      </c>
      <c r="T1116" s="122" t="s">
        <v>452</v>
      </c>
    </row>
    <row r="1117" spans="7:20" s="145" customFormat="1" hidden="1">
      <c r="G1117" s="152"/>
      <c r="K1117" s="128"/>
      <c r="M1117" s="114" t="s">
        <v>1639</v>
      </c>
      <c r="N1117" s="118">
        <v>0.9</v>
      </c>
      <c r="O1117" s="118">
        <v>10.3</v>
      </c>
      <c r="P1117" s="119">
        <f t="shared" si="19"/>
        <v>3.3</v>
      </c>
      <c r="Q1117" s="120" t="s">
        <v>147</v>
      </c>
      <c r="R1117" s="121" t="s">
        <v>4552</v>
      </c>
      <c r="S1117" s="122">
        <v>3.3</v>
      </c>
      <c r="T1117" s="122" t="s">
        <v>797</v>
      </c>
    </row>
    <row r="1118" spans="7:20" s="145" customFormat="1" hidden="1">
      <c r="G1118" s="152"/>
      <c r="K1118" s="128"/>
      <c r="M1118" s="114" t="s">
        <v>1640</v>
      </c>
      <c r="N1118" s="118">
        <v>15.8</v>
      </c>
      <c r="O1118" s="120" t="s">
        <v>147</v>
      </c>
      <c r="P1118" s="119">
        <f t="shared" si="19"/>
        <v>2.7</v>
      </c>
      <c r="Q1118" s="122" t="s">
        <v>234</v>
      </c>
      <c r="R1118" s="120" t="s">
        <v>147</v>
      </c>
      <c r="S1118" s="122">
        <v>2.7</v>
      </c>
      <c r="T1118" s="122" t="s">
        <v>452</v>
      </c>
    </row>
    <row r="1119" spans="7:20" s="145" customFormat="1" hidden="1">
      <c r="G1119" s="152"/>
      <c r="K1119" s="128"/>
      <c r="M1119" s="114" t="s">
        <v>1782</v>
      </c>
      <c r="N1119" s="118">
        <v>0.9</v>
      </c>
      <c r="O1119" s="118">
        <v>1.5</v>
      </c>
      <c r="P1119" s="119">
        <f t="shared" si="19"/>
        <v>3.9</v>
      </c>
      <c r="Q1119" s="120" t="s">
        <v>30</v>
      </c>
      <c r="R1119" s="121" t="s">
        <v>4294</v>
      </c>
      <c r="S1119" s="122">
        <v>3.9</v>
      </c>
      <c r="T1119" s="122" t="s">
        <v>719</v>
      </c>
    </row>
    <row r="1120" spans="7:20" s="145" customFormat="1" hidden="1">
      <c r="G1120" s="152"/>
      <c r="K1120" s="128"/>
      <c r="M1120" s="114" t="s">
        <v>1643</v>
      </c>
      <c r="N1120" s="118">
        <v>0.9</v>
      </c>
      <c r="O1120" s="118">
        <v>1.8</v>
      </c>
      <c r="P1120" s="119">
        <f t="shared" si="19"/>
        <v>3.9</v>
      </c>
      <c r="Q1120" s="120" t="s">
        <v>30</v>
      </c>
      <c r="R1120" s="121" t="s">
        <v>4052</v>
      </c>
      <c r="S1120" s="122">
        <v>3.9</v>
      </c>
      <c r="T1120" s="122" t="s">
        <v>719</v>
      </c>
    </row>
    <row r="1121" spans="7:20" s="145" customFormat="1" hidden="1">
      <c r="G1121" s="152"/>
      <c r="K1121" s="128"/>
      <c r="M1121" s="114" t="s">
        <v>1644</v>
      </c>
      <c r="N1121" s="118">
        <v>4.5999999999999996</v>
      </c>
      <c r="O1121" s="118">
        <v>4.8</v>
      </c>
      <c r="P1121" s="119">
        <f t="shared" si="19"/>
        <v>3.75</v>
      </c>
      <c r="Q1121" s="120" t="s">
        <v>147</v>
      </c>
      <c r="R1121" s="121" t="s">
        <v>4289</v>
      </c>
      <c r="S1121" s="122">
        <v>3.75</v>
      </c>
      <c r="T1121" s="122" t="s">
        <v>2603</v>
      </c>
    </row>
    <row r="1122" spans="7:20" s="145" customFormat="1" hidden="1">
      <c r="G1122" s="152"/>
      <c r="K1122" s="128"/>
      <c r="M1122" s="114" t="s">
        <v>1645</v>
      </c>
      <c r="N1122" s="118">
        <v>23.8</v>
      </c>
      <c r="O1122" s="120" t="s">
        <v>147</v>
      </c>
      <c r="P1122" s="119">
        <f t="shared" si="19"/>
        <v>3.01</v>
      </c>
      <c r="Q1122" s="122" t="s">
        <v>543</v>
      </c>
      <c r="R1122" s="120" t="s">
        <v>147</v>
      </c>
      <c r="S1122" s="122">
        <v>3.01</v>
      </c>
      <c r="T1122" s="122" t="s">
        <v>3390</v>
      </c>
    </row>
    <row r="1123" spans="7:20" s="145" customFormat="1" hidden="1">
      <c r="G1123" s="152"/>
      <c r="K1123" s="128"/>
      <c r="M1123" s="114" t="s">
        <v>1646</v>
      </c>
      <c r="N1123" s="118">
        <v>4.2</v>
      </c>
      <c r="O1123" s="118">
        <v>66.8</v>
      </c>
      <c r="P1123" s="119">
        <f t="shared" si="19"/>
        <v>3.83</v>
      </c>
      <c r="Q1123" s="122" t="s">
        <v>1647</v>
      </c>
      <c r="R1123" s="121" t="s">
        <v>3968</v>
      </c>
      <c r="S1123" s="122">
        <v>3.83</v>
      </c>
      <c r="T1123" s="122" t="s">
        <v>1418</v>
      </c>
    </row>
    <row r="1124" spans="7:20" s="145" customFormat="1" hidden="1">
      <c r="G1124" s="152"/>
      <c r="K1124" s="128"/>
      <c r="M1124" s="114" t="s">
        <v>1648</v>
      </c>
      <c r="N1124" s="118">
        <v>1.9</v>
      </c>
      <c r="O1124" s="118">
        <v>34.299999999999997</v>
      </c>
      <c r="P1124" s="119">
        <f t="shared" si="19"/>
        <v>3.48</v>
      </c>
      <c r="Q1124" s="120" t="s">
        <v>147</v>
      </c>
      <c r="R1124" s="121" t="s">
        <v>4250</v>
      </c>
      <c r="S1124" s="122">
        <v>3.48</v>
      </c>
      <c r="T1124" s="122" t="s">
        <v>869</v>
      </c>
    </row>
    <row r="1125" spans="7:20" s="145" customFormat="1" hidden="1">
      <c r="G1125" s="152"/>
      <c r="K1125" s="128"/>
      <c r="M1125" s="114" t="s">
        <v>1529</v>
      </c>
      <c r="N1125" s="118">
        <v>2</v>
      </c>
      <c r="O1125" s="118">
        <v>29.4</v>
      </c>
      <c r="P1125" s="119">
        <f t="shared" si="19"/>
        <v>4.0199999999999996</v>
      </c>
      <c r="Q1125" s="120" t="s">
        <v>147</v>
      </c>
      <c r="R1125" s="121" t="s">
        <v>3972</v>
      </c>
      <c r="S1125" s="122">
        <v>4.0199999999999996</v>
      </c>
      <c r="T1125" s="122" t="s">
        <v>614</v>
      </c>
    </row>
    <row r="1126" spans="7:20" s="145" customFormat="1" hidden="1">
      <c r="G1126" s="152"/>
      <c r="K1126" s="128"/>
      <c r="M1126" s="114" t="s">
        <v>1788</v>
      </c>
      <c r="N1126" s="118">
        <v>3.3</v>
      </c>
      <c r="O1126" s="118">
        <v>48.6</v>
      </c>
      <c r="P1126" s="119">
        <f t="shared" si="19"/>
        <v>3.19</v>
      </c>
      <c r="Q1126" s="120" t="s">
        <v>147</v>
      </c>
      <c r="R1126" s="121" t="s">
        <v>3933</v>
      </c>
      <c r="S1126" s="122">
        <v>3.19</v>
      </c>
      <c r="T1126" s="122" t="s">
        <v>262</v>
      </c>
    </row>
    <row r="1127" spans="7:20" s="145" customFormat="1" hidden="1">
      <c r="G1127" s="152"/>
      <c r="K1127" s="128"/>
      <c r="M1127" s="114" t="s">
        <v>1789</v>
      </c>
      <c r="N1127" s="118">
        <v>3.6</v>
      </c>
      <c r="O1127" s="118">
        <v>52.9</v>
      </c>
      <c r="P1127" s="119">
        <f t="shared" si="19"/>
        <v>2.76</v>
      </c>
      <c r="Q1127" s="120" t="s">
        <v>147</v>
      </c>
      <c r="R1127" s="121" t="s">
        <v>3940</v>
      </c>
      <c r="S1127" s="122">
        <v>2.76</v>
      </c>
      <c r="T1127" s="122" t="s">
        <v>1492</v>
      </c>
    </row>
    <row r="1128" spans="7:20" s="145" customFormat="1" hidden="1">
      <c r="G1128" s="152"/>
      <c r="K1128" s="128"/>
      <c r="M1128" s="114" t="s">
        <v>1790</v>
      </c>
      <c r="N1128" s="118">
        <v>1.3</v>
      </c>
      <c r="O1128" s="118">
        <v>9.5</v>
      </c>
      <c r="P1128" s="119">
        <f t="shared" si="19"/>
        <v>3</v>
      </c>
      <c r="Q1128" s="122" t="s">
        <v>166</v>
      </c>
      <c r="R1128" s="121" t="s">
        <v>4558</v>
      </c>
      <c r="S1128" s="122">
        <v>3</v>
      </c>
      <c r="T1128" s="122" t="s">
        <v>661</v>
      </c>
    </row>
    <row r="1129" spans="7:20" s="145" customFormat="1" hidden="1">
      <c r="G1129" s="152"/>
      <c r="K1129" s="128"/>
      <c r="M1129" s="114" t="s">
        <v>1791</v>
      </c>
      <c r="N1129" s="118">
        <v>11.8</v>
      </c>
      <c r="O1129" s="118">
        <v>5.5</v>
      </c>
      <c r="P1129" s="119">
        <f t="shared" si="19"/>
        <v>3.2</v>
      </c>
      <c r="Q1129" s="120" t="s">
        <v>147</v>
      </c>
      <c r="R1129" s="121" t="s">
        <v>4320</v>
      </c>
      <c r="S1129" s="122">
        <v>3.2</v>
      </c>
      <c r="T1129" s="122" t="s">
        <v>797</v>
      </c>
    </row>
    <row r="1130" spans="7:20" s="145" customFormat="1" hidden="1">
      <c r="G1130" s="152"/>
      <c r="K1130" s="128"/>
      <c r="M1130" s="114" t="s">
        <v>1792</v>
      </c>
      <c r="N1130" s="118">
        <v>13</v>
      </c>
      <c r="O1130" s="118">
        <v>19.899999999999999</v>
      </c>
      <c r="P1130" s="119">
        <f t="shared" si="19"/>
        <v>2.9</v>
      </c>
      <c r="Q1130" s="122" t="s">
        <v>1911</v>
      </c>
      <c r="R1130" s="121" t="s">
        <v>4391</v>
      </c>
      <c r="S1130" s="122">
        <v>2.9</v>
      </c>
      <c r="T1130" s="122" t="s">
        <v>338</v>
      </c>
    </row>
    <row r="1131" spans="7:20" s="145" customFormat="1" hidden="1">
      <c r="G1131" s="152"/>
      <c r="K1131" s="128"/>
      <c r="M1131" s="114" t="s">
        <v>1912</v>
      </c>
      <c r="N1131" s="118">
        <v>13</v>
      </c>
      <c r="O1131" s="118">
        <v>19.899999999999999</v>
      </c>
      <c r="P1131" s="119">
        <f t="shared" si="19"/>
        <v>3.9</v>
      </c>
      <c r="Q1131" s="122" t="s">
        <v>283</v>
      </c>
      <c r="R1131" s="121" t="s">
        <v>4391</v>
      </c>
      <c r="S1131" s="122">
        <v>3.9</v>
      </c>
      <c r="T1131" s="122" t="s">
        <v>234</v>
      </c>
    </row>
    <row r="1132" spans="7:20" s="145" customFormat="1" hidden="1">
      <c r="G1132" s="152"/>
      <c r="K1132" s="128"/>
      <c r="M1132" s="114" t="s">
        <v>1913</v>
      </c>
      <c r="N1132" s="118">
        <v>14.3</v>
      </c>
      <c r="O1132" s="118">
        <v>22</v>
      </c>
      <c r="P1132" s="119">
        <f t="shared" si="19"/>
        <v>3.8</v>
      </c>
      <c r="Q1132" s="122" t="s">
        <v>1244</v>
      </c>
      <c r="R1132" s="121" t="s">
        <v>4547</v>
      </c>
      <c r="S1132" s="122">
        <v>3.8</v>
      </c>
      <c r="T1132" s="122" t="s">
        <v>719</v>
      </c>
    </row>
    <row r="1133" spans="7:20" s="145" customFormat="1" hidden="1">
      <c r="G1133" s="152"/>
      <c r="K1133" s="128"/>
      <c r="M1133" s="114" t="s">
        <v>1914</v>
      </c>
      <c r="N1133" s="118">
        <v>13.9</v>
      </c>
      <c r="O1133" s="118">
        <v>20</v>
      </c>
      <c r="P1133" s="119">
        <f t="shared" si="19"/>
        <v>4.03</v>
      </c>
      <c r="Q1133" s="122" t="s">
        <v>1447</v>
      </c>
      <c r="R1133" s="121" t="s">
        <v>4422</v>
      </c>
      <c r="S1133" s="122">
        <v>4.03</v>
      </c>
      <c r="T1133" s="122" t="s">
        <v>1309</v>
      </c>
    </row>
    <row r="1134" spans="7:20" s="145" customFormat="1" hidden="1">
      <c r="G1134" s="152"/>
      <c r="K1134" s="128"/>
      <c r="M1134" s="114" t="s">
        <v>1660</v>
      </c>
      <c r="N1134" s="118">
        <v>17.2</v>
      </c>
      <c r="O1134" s="118">
        <v>20.7</v>
      </c>
      <c r="P1134" s="119">
        <f t="shared" si="19"/>
        <v>2.29</v>
      </c>
      <c r="Q1134" s="122" t="s">
        <v>1661</v>
      </c>
      <c r="R1134" s="121" t="s">
        <v>3732</v>
      </c>
      <c r="S1134" s="122">
        <v>2.29</v>
      </c>
      <c r="T1134" s="122" t="s">
        <v>260</v>
      </c>
    </row>
    <row r="1135" spans="7:20" s="145" customFormat="1" hidden="1">
      <c r="G1135" s="152"/>
      <c r="K1135" s="128"/>
      <c r="M1135" s="114" t="s">
        <v>1793</v>
      </c>
      <c r="N1135" s="118">
        <v>15.3</v>
      </c>
      <c r="O1135" s="118">
        <v>3.7</v>
      </c>
      <c r="P1135" s="119">
        <f t="shared" si="19"/>
        <v>2.48</v>
      </c>
      <c r="Q1135" s="120" t="s">
        <v>147</v>
      </c>
      <c r="R1135" s="121" t="s">
        <v>4467</v>
      </c>
      <c r="S1135" s="122">
        <v>2.48</v>
      </c>
      <c r="T1135" s="122" t="s">
        <v>670</v>
      </c>
    </row>
    <row r="1136" spans="7:20" s="145" customFormat="1" hidden="1">
      <c r="G1136" s="152"/>
      <c r="K1136" s="128"/>
      <c r="M1136" s="114" t="s">
        <v>1794</v>
      </c>
      <c r="N1136" s="118">
        <v>11.3</v>
      </c>
      <c r="O1136" s="118">
        <v>15.2</v>
      </c>
      <c r="P1136" s="119">
        <f t="shared" si="19"/>
        <v>2.61</v>
      </c>
      <c r="Q1136" s="122" t="s">
        <v>210</v>
      </c>
      <c r="R1136" s="121" t="s">
        <v>4046</v>
      </c>
      <c r="S1136" s="122">
        <v>2.61</v>
      </c>
      <c r="T1136" s="122" t="s">
        <v>3048</v>
      </c>
    </row>
    <row r="1137" spans="7:20" s="145" customFormat="1" hidden="1">
      <c r="G1137" s="152"/>
      <c r="K1137" s="128"/>
      <c r="M1137" s="114" t="s">
        <v>1795</v>
      </c>
      <c r="N1137" s="118">
        <v>11.4</v>
      </c>
      <c r="O1137" s="118">
        <v>20.399999999999999</v>
      </c>
      <c r="P1137" s="119">
        <f t="shared" si="19"/>
        <v>3.07</v>
      </c>
      <c r="Q1137" s="122" t="s">
        <v>332</v>
      </c>
      <c r="R1137" s="121" t="s">
        <v>4044</v>
      </c>
      <c r="S1137" s="122">
        <v>3.07</v>
      </c>
      <c r="T1137" s="122" t="s">
        <v>3277</v>
      </c>
    </row>
    <row r="1138" spans="7:20" s="145" customFormat="1" hidden="1">
      <c r="G1138" s="152"/>
      <c r="K1138" s="128"/>
      <c r="M1138" s="114" t="s">
        <v>1796</v>
      </c>
      <c r="N1138" s="118">
        <v>11.4</v>
      </c>
      <c r="O1138" s="118">
        <v>15.2</v>
      </c>
      <c r="P1138" s="119">
        <f t="shared" si="19"/>
        <v>3.24</v>
      </c>
      <c r="Q1138" s="122" t="s">
        <v>606</v>
      </c>
      <c r="R1138" s="121" t="s">
        <v>4399</v>
      </c>
      <c r="S1138" s="122">
        <v>3.24</v>
      </c>
      <c r="T1138" s="122" t="s">
        <v>543</v>
      </c>
    </row>
    <row r="1139" spans="7:20" s="145" customFormat="1" hidden="1">
      <c r="G1139" s="152"/>
      <c r="K1139" s="128"/>
      <c r="M1139" s="114" t="s">
        <v>1915</v>
      </c>
      <c r="N1139" s="118">
        <v>9.3000000000000007</v>
      </c>
      <c r="O1139" s="118">
        <v>22.6</v>
      </c>
      <c r="P1139" s="119">
        <f t="shared" si="19"/>
        <v>2.82</v>
      </c>
      <c r="Q1139" s="122" t="s">
        <v>377</v>
      </c>
      <c r="R1139" s="121" t="s">
        <v>4099</v>
      </c>
      <c r="S1139" s="122">
        <v>2.82</v>
      </c>
      <c r="T1139" s="122" t="s">
        <v>3629</v>
      </c>
    </row>
    <row r="1140" spans="7:20" s="145" customFormat="1" hidden="1">
      <c r="G1140" s="152"/>
      <c r="K1140" s="128"/>
      <c r="M1140" s="114" t="s">
        <v>1799</v>
      </c>
      <c r="N1140" s="118">
        <v>7</v>
      </c>
      <c r="O1140" s="118">
        <v>58.9</v>
      </c>
      <c r="P1140" s="119">
        <f t="shared" si="19"/>
        <v>2.76</v>
      </c>
      <c r="Q1140" s="122" t="s">
        <v>1800</v>
      </c>
      <c r="R1140" s="121" t="s">
        <v>4100</v>
      </c>
      <c r="S1140" s="120">
        <v>2.76</v>
      </c>
      <c r="T1140" s="120" t="s">
        <v>1513</v>
      </c>
    </row>
    <row r="1141" spans="7:20" s="145" customFormat="1" hidden="1">
      <c r="G1141" s="152"/>
      <c r="K1141" s="128"/>
      <c r="M1141" s="114" t="s">
        <v>1801</v>
      </c>
      <c r="N1141" s="118">
        <v>9.6</v>
      </c>
      <c r="O1141" s="118">
        <v>54.4</v>
      </c>
      <c r="P1141" s="119">
        <f t="shared" si="19"/>
        <v>2.96</v>
      </c>
      <c r="Q1141" s="122" t="s">
        <v>1539</v>
      </c>
      <c r="R1141" s="121" t="s">
        <v>4404</v>
      </c>
      <c r="S1141" s="122">
        <v>2.96</v>
      </c>
      <c r="T1141" s="122" t="s">
        <v>1698</v>
      </c>
    </row>
    <row r="1142" spans="7:20" s="145" customFormat="1" hidden="1">
      <c r="G1142" s="152"/>
      <c r="K1142" s="128"/>
      <c r="M1142" s="114" t="s">
        <v>1802</v>
      </c>
      <c r="N1142" s="118">
        <v>10.8</v>
      </c>
      <c r="O1142" s="118">
        <v>16</v>
      </c>
      <c r="P1142" s="119">
        <f t="shared" si="19"/>
        <v>2.31</v>
      </c>
      <c r="Q1142" s="122" t="s">
        <v>889</v>
      </c>
      <c r="R1142" s="121" t="s">
        <v>4403</v>
      </c>
      <c r="S1142" s="122">
        <v>2.31</v>
      </c>
      <c r="T1142" s="122" t="s">
        <v>332</v>
      </c>
    </row>
    <row r="1143" spans="7:20" s="145" customFormat="1" hidden="1">
      <c r="G1143" s="152"/>
      <c r="K1143" s="128"/>
      <c r="M1143" s="114" t="s">
        <v>1803</v>
      </c>
      <c r="N1143" s="118">
        <v>11.3</v>
      </c>
      <c r="O1143" s="118">
        <v>17.100000000000001</v>
      </c>
      <c r="P1143" s="119">
        <f t="shared" si="19"/>
        <v>2.2000000000000002</v>
      </c>
      <c r="Q1143" s="122" t="s">
        <v>1804</v>
      </c>
      <c r="R1143" s="121" t="s">
        <v>4040</v>
      </c>
      <c r="S1143" s="122">
        <v>2.2000000000000002</v>
      </c>
      <c r="T1143" s="122" t="s">
        <v>548</v>
      </c>
    </row>
    <row r="1144" spans="7:20" s="145" customFormat="1" hidden="1">
      <c r="G1144" s="152"/>
      <c r="K1144" s="128"/>
      <c r="M1144" s="114" t="s">
        <v>1805</v>
      </c>
      <c r="N1144" s="118">
        <v>13</v>
      </c>
      <c r="O1144" s="118">
        <v>18</v>
      </c>
      <c r="P1144" s="119">
        <f t="shared" si="19"/>
        <v>2.78</v>
      </c>
      <c r="Q1144" s="122" t="s">
        <v>1806</v>
      </c>
      <c r="R1144" s="121" t="s">
        <v>3775</v>
      </c>
      <c r="S1144" s="122">
        <v>2.78</v>
      </c>
      <c r="T1144" s="122" t="s">
        <v>1507</v>
      </c>
    </row>
    <row r="1145" spans="7:20" s="145" customFormat="1" hidden="1">
      <c r="G1145" s="152"/>
      <c r="K1145" s="128"/>
      <c r="M1145" s="114" t="s">
        <v>1811</v>
      </c>
      <c r="N1145" s="118">
        <v>13.6</v>
      </c>
      <c r="O1145" s="118">
        <v>19.100000000000001</v>
      </c>
      <c r="P1145" s="119">
        <f t="shared" si="19"/>
        <v>3.1</v>
      </c>
      <c r="Q1145" s="122" t="s">
        <v>1812</v>
      </c>
      <c r="R1145" s="121" t="s">
        <v>3850</v>
      </c>
      <c r="S1145" s="122">
        <v>3.1</v>
      </c>
      <c r="T1145" s="122" t="s">
        <v>797</v>
      </c>
    </row>
    <row r="1146" spans="7:20" s="145" customFormat="1" hidden="1">
      <c r="G1146" s="152"/>
      <c r="K1146" s="128"/>
      <c r="M1146" s="114" t="s">
        <v>1813</v>
      </c>
      <c r="N1146" s="118">
        <v>7.4</v>
      </c>
      <c r="O1146" s="118">
        <v>23.6</v>
      </c>
      <c r="P1146" s="119">
        <f t="shared" si="19"/>
        <v>3.6</v>
      </c>
      <c r="Q1146" s="122" t="s">
        <v>1135</v>
      </c>
      <c r="R1146" s="121" t="s">
        <v>3969</v>
      </c>
      <c r="S1146" s="122">
        <v>3.6</v>
      </c>
      <c r="T1146" s="122" t="s">
        <v>466</v>
      </c>
    </row>
    <row r="1147" spans="7:20" s="145" customFormat="1" hidden="1">
      <c r="G1147" s="152"/>
      <c r="K1147" s="128"/>
      <c r="M1147" s="114" t="s">
        <v>1814</v>
      </c>
      <c r="N1147" s="118">
        <v>7.7</v>
      </c>
      <c r="O1147" s="118">
        <v>22</v>
      </c>
      <c r="P1147" s="119">
        <f t="shared" si="19"/>
        <v>3.3</v>
      </c>
      <c r="Q1147" s="122" t="s">
        <v>569</v>
      </c>
      <c r="R1147" s="121" t="s">
        <v>4458</v>
      </c>
      <c r="S1147" s="122">
        <v>3.3</v>
      </c>
      <c r="T1147" s="122" t="s">
        <v>377</v>
      </c>
    </row>
    <row r="1148" spans="7:20" s="145" customFormat="1" hidden="1">
      <c r="G1148" s="152"/>
      <c r="K1148" s="128"/>
      <c r="M1148" s="114" t="s">
        <v>1815</v>
      </c>
      <c r="N1148" s="118">
        <v>1.2</v>
      </c>
      <c r="O1148" s="118">
        <v>18.3</v>
      </c>
      <c r="P1148" s="119">
        <f t="shared" si="19"/>
        <v>3.7</v>
      </c>
      <c r="Q1148" s="122" t="s">
        <v>1816</v>
      </c>
      <c r="R1148" s="121" t="s">
        <v>3910</v>
      </c>
      <c r="S1148" s="122">
        <v>3.7</v>
      </c>
      <c r="T1148" s="122" t="s">
        <v>719</v>
      </c>
    </row>
    <row r="1149" spans="7:20" s="145" customFormat="1" hidden="1">
      <c r="G1149" s="152"/>
      <c r="K1149" s="128"/>
      <c r="M1149" s="114" t="s">
        <v>1817</v>
      </c>
      <c r="N1149" s="118">
        <v>8.6</v>
      </c>
      <c r="O1149" s="118">
        <v>13.4</v>
      </c>
      <c r="P1149" s="119">
        <f t="shared" si="19"/>
        <v>3.7</v>
      </c>
      <c r="Q1149" s="122" t="s">
        <v>1408</v>
      </c>
      <c r="R1149" s="121" t="s">
        <v>3963</v>
      </c>
      <c r="S1149" s="122">
        <v>3.7</v>
      </c>
      <c r="T1149" s="122" t="s">
        <v>719</v>
      </c>
    </row>
    <row r="1150" spans="7:20" s="145" customFormat="1" hidden="1">
      <c r="G1150" s="152"/>
      <c r="K1150" s="128"/>
      <c r="M1150" s="114" t="s">
        <v>1939</v>
      </c>
      <c r="N1150" s="118">
        <v>9</v>
      </c>
      <c r="O1150" s="118">
        <v>11.3</v>
      </c>
      <c r="P1150" s="119">
        <f t="shared" si="19"/>
        <v>3.9</v>
      </c>
      <c r="Q1150" s="122" t="s">
        <v>1437</v>
      </c>
      <c r="R1150" s="121" t="s">
        <v>4099</v>
      </c>
      <c r="S1150" s="122">
        <v>3.9</v>
      </c>
      <c r="T1150" s="122" t="s">
        <v>468</v>
      </c>
    </row>
    <row r="1151" spans="7:20" s="145" customFormat="1" hidden="1">
      <c r="G1151" s="152"/>
      <c r="K1151" s="128"/>
      <c r="M1151" s="114" t="s">
        <v>1821</v>
      </c>
      <c r="N1151" s="118">
        <v>2.2999999999999998</v>
      </c>
      <c r="O1151" s="118">
        <v>21.5</v>
      </c>
      <c r="P1151" s="119">
        <f t="shared" si="19"/>
        <v>3.6</v>
      </c>
      <c r="Q1151" s="122" t="s">
        <v>499</v>
      </c>
      <c r="R1151" s="121" t="s">
        <v>4460</v>
      </c>
      <c r="S1151" s="122">
        <v>3.6</v>
      </c>
      <c r="T1151" s="122" t="s">
        <v>466</v>
      </c>
    </row>
    <row r="1152" spans="7:20" s="145" customFormat="1" hidden="1">
      <c r="G1152" s="152"/>
      <c r="K1152" s="128"/>
      <c r="M1152" s="114" t="s">
        <v>1822</v>
      </c>
      <c r="N1152" s="118">
        <v>5.3</v>
      </c>
      <c r="O1152" s="118">
        <v>18.2</v>
      </c>
      <c r="P1152" s="119">
        <f t="shared" si="19"/>
        <v>3.83</v>
      </c>
      <c r="Q1152" s="122" t="s">
        <v>1823</v>
      </c>
      <c r="R1152" s="121" t="s">
        <v>4543</v>
      </c>
      <c r="S1152" s="122">
        <v>3.83</v>
      </c>
      <c r="T1152" s="122" t="s">
        <v>426</v>
      </c>
    </row>
    <row r="1153" spans="7:20" s="145" customFormat="1" hidden="1">
      <c r="G1153" s="152"/>
      <c r="K1153" s="128"/>
      <c r="M1153" s="114" t="s">
        <v>1824</v>
      </c>
      <c r="N1153" s="118">
        <v>5.4</v>
      </c>
      <c r="O1153" s="118">
        <v>16.7</v>
      </c>
      <c r="P1153" s="119">
        <f t="shared" si="19"/>
        <v>2.33</v>
      </c>
      <c r="Q1153" s="122" t="s">
        <v>522</v>
      </c>
      <c r="R1153" s="121" t="s">
        <v>4546</v>
      </c>
      <c r="S1153" s="122">
        <v>2.33</v>
      </c>
      <c r="T1153" s="122" t="s">
        <v>1910</v>
      </c>
    </row>
    <row r="1154" spans="7:20" s="145" customFormat="1" hidden="1">
      <c r="G1154" s="152"/>
      <c r="K1154" s="128"/>
      <c r="M1154" s="114" t="s">
        <v>1825</v>
      </c>
      <c r="N1154" s="118">
        <v>4.4000000000000004</v>
      </c>
      <c r="O1154" s="118">
        <v>61.6</v>
      </c>
      <c r="P1154" s="119">
        <f t="shared" si="19"/>
        <v>2.58</v>
      </c>
      <c r="Q1154" s="122" t="s">
        <v>1826</v>
      </c>
      <c r="R1154" s="121" t="s">
        <v>4101</v>
      </c>
      <c r="S1154" s="122">
        <v>2.58</v>
      </c>
      <c r="T1154" s="122" t="s">
        <v>3550</v>
      </c>
    </row>
    <row r="1155" spans="7:20" s="145" customFormat="1" hidden="1">
      <c r="G1155" s="152"/>
      <c r="K1155" s="128"/>
      <c r="M1155" s="114" t="s">
        <v>1827</v>
      </c>
      <c r="N1155" s="118">
        <v>5.0999999999999996</v>
      </c>
      <c r="O1155" s="118">
        <v>55.7</v>
      </c>
      <c r="P1155" s="119">
        <f t="shared" si="19"/>
        <v>2.85</v>
      </c>
      <c r="Q1155" s="122" t="s">
        <v>1705</v>
      </c>
      <c r="R1155" s="121" t="s">
        <v>4102</v>
      </c>
      <c r="S1155" s="120">
        <v>2.85</v>
      </c>
      <c r="T1155" s="120" t="s">
        <v>1911</v>
      </c>
    </row>
    <row r="1156" spans="7:20" s="145" customFormat="1" hidden="1">
      <c r="G1156" s="152"/>
      <c r="K1156" s="128"/>
      <c r="M1156" s="114" t="s">
        <v>1706</v>
      </c>
      <c r="N1156" s="118">
        <v>5.3</v>
      </c>
      <c r="O1156" s="118">
        <v>55.7</v>
      </c>
      <c r="P1156" s="119">
        <f t="shared" si="19"/>
        <v>3.52</v>
      </c>
      <c r="Q1156" s="122" t="s">
        <v>1707</v>
      </c>
      <c r="R1156" s="121" t="s">
        <v>4103</v>
      </c>
      <c r="S1156" s="122">
        <v>3.52</v>
      </c>
      <c r="T1156" s="122" t="s">
        <v>1798</v>
      </c>
    </row>
    <row r="1157" spans="7:20" s="145" customFormat="1" hidden="1">
      <c r="G1157" s="152"/>
      <c r="K1157" s="128"/>
      <c r="M1157" s="114" t="s">
        <v>1833</v>
      </c>
      <c r="N1157" s="118">
        <v>20.3</v>
      </c>
      <c r="O1157" s="118">
        <v>0</v>
      </c>
      <c r="P1157" s="119">
        <f t="shared" si="19"/>
        <v>2.71</v>
      </c>
      <c r="Q1157" s="122" t="s">
        <v>468</v>
      </c>
      <c r="R1157" s="121" t="s">
        <v>4460</v>
      </c>
      <c r="S1157" s="122">
        <v>2.71</v>
      </c>
      <c r="T1157" s="122" t="s">
        <v>3233</v>
      </c>
    </row>
    <row r="1158" spans="7:20" s="145" customFormat="1" hidden="1">
      <c r="G1158" s="152"/>
      <c r="K1158" s="128"/>
      <c r="M1158" s="114" t="s">
        <v>1577</v>
      </c>
      <c r="N1158" s="118">
        <v>11.4</v>
      </c>
      <c r="O1158" s="118">
        <v>0</v>
      </c>
      <c r="P1158" s="119">
        <f t="shared" si="19"/>
        <v>2.56</v>
      </c>
      <c r="Q1158" s="122" t="s">
        <v>343</v>
      </c>
      <c r="R1158" s="121" t="s">
        <v>4551</v>
      </c>
      <c r="S1158" s="122">
        <v>2.56</v>
      </c>
      <c r="T1158" s="122" t="s">
        <v>1293</v>
      </c>
    </row>
    <row r="1159" spans="7:20" s="145" customFormat="1" hidden="1">
      <c r="G1159" s="152"/>
      <c r="K1159" s="128"/>
      <c r="M1159" s="114" t="s">
        <v>1578</v>
      </c>
      <c r="N1159" s="118">
        <v>16.399999999999999</v>
      </c>
      <c r="O1159" s="118">
        <v>0</v>
      </c>
      <c r="P1159" s="119">
        <f t="shared" si="19"/>
        <v>3.72</v>
      </c>
      <c r="Q1159" s="120" t="s">
        <v>468</v>
      </c>
      <c r="R1159" s="121" t="s">
        <v>3995</v>
      </c>
      <c r="S1159" s="122">
        <v>3.72</v>
      </c>
      <c r="T1159" s="122" t="s">
        <v>497</v>
      </c>
    </row>
    <row r="1160" spans="7:20" s="145" customFormat="1" hidden="1">
      <c r="G1160" s="152"/>
      <c r="K1160" s="128"/>
      <c r="M1160" s="114" t="s">
        <v>1708</v>
      </c>
      <c r="N1160" s="118">
        <v>10.3</v>
      </c>
      <c r="O1160" s="118">
        <v>73</v>
      </c>
      <c r="P1160" s="119">
        <f t="shared" si="19"/>
        <v>3.2</v>
      </c>
      <c r="Q1160" s="122" t="s">
        <v>381</v>
      </c>
      <c r="R1160" s="121" t="s">
        <v>4074</v>
      </c>
      <c r="S1160" s="122">
        <v>3.2</v>
      </c>
      <c r="T1160" s="122" t="s">
        <v>377</v>
      </c>
    </row>
    <row r="1161" spans="7:20" s="145" customFormat="1" hidden="1">
      <c r="G1161" s="152"/>
      <c r="K1161" s="128"/>
      <c r="M1161" s="114" t="s">
        <v>1709</v>
      </c>
      <c r="N1161" s="118">
        <v>9.6999999999999993</v>
      </c>
      <c r="O1161" s="118">
        <v>78.3</v>
      </c>
      <c r="P1161" s="119">
        <f t="shared" si="19"/>
        <v>3</v>
      </c>
      <c r="Q1161" s="122" t="s">
        <v>503</v>
      </c>
      <c r="R1161" s="121" t="s">
        <v>3850</v>
      </c>
      <c r="S1161" s="122">
        <v>3</v>
      </c>
      <c r="T1161" s="122" t="s">
        <v>797</v>
      </c>
    </row>
    <row r="1162" spans="7:20" s="145" customFormat="1" hidden="1">
      <c r="G1162" s="152"/>
      <c r="K1162" s="128"/>
      <c r="M1162" s="114" t="s">
        <v>1710</v>
      </c>
      <c r="N1162" s="118">
        <v>0.6</v>
      </c>
      <c r="O1162" s="118">
        <v>92</v>
      </c>
      <c r="P1162" s="119">
        <f t="shared" ref="P1162:P1225" si="20">SUM(S1162:T1162)</f>
        <v>3.8</v>
      </c>
      <c r="Q1162" s="122" t="s">
        <v>166</v>
      </c>
      <c r="R1162" s="121" t="s">
        <v>4055</v>
      </c>
      <c r="S1162" s="122">
        <v>3.8</v>
      </c>
      <c r="T1162" s="122" t="s">
        <v>468</v>
      </c>
    </row>
    <row r="1163" spans="7:20" s="145" customFormat="1" hidden="1">
      <c r="G1163" s="152"/>
      <c r="K1163" s="128"/>
      <c r="M1163" s="114" t="s">
        <v>1456</v>
      </c>
      <c r="N1163" s="118">
        <v>0.7</v>
      </c>
      <c r="O1163" s="118">
        <v>95.1</v>
      </c>
      <c r="P1163" s="119">
        <f t="shared" si="20"/>
        <v>3.4</v>
      </c>
      <c r="Q1163" s="122" t="s">
        <v>51</v>
      </c>
      <c r="R1163" s="121" t="s">
        <v>4073</v>
      </c>
      <c r="S1163" s="122">
        <v>3.4</v>
      </c>
      <c r="T1163" s="122" t="s">
        <v>728</v>
      </c>
    </row>
    <row r="1164" spans="7:20" s="145" customFormat="1" hidden="1">
      <c r="G1164" s="152"/>
      <c r="K1164" s="128"/>
      <c r="M1164" s="114" t="s">
        <v>1457</v>
      </c>
      <c r="N1164" s="118">
        <v>22.7</v>
      </c>
      <c r="O1164" s="118">
        <v>57</v>
      </c>
      <c r="P1164" s="119">
        <f t="shared" si="20"/>
        <v>2.8</v>
      </c>
      <c r="Q1164" s="122" t="s">
        <v>436</v>
      </c>
      <c r="R1164" s="121" t="s">
        <v>4314</v>
      </c>
      <c r="S1164" s="122">
        <v>2.8</v>
      </c>
      <c r="T1164" s="122" t="s">
        <v>661</v>
      </c>
    </row>
    <row r="1165" spans="7:20" s="145" customFormat="1" hidden="1">
      <c r="G1165" s="152"/>
      <c r="K1165" s="128"/>
      <c r="M1165" s="114" t="s">
        <v>1458</v>
      </c>
      <c r="N1165" s="118">
        <v>5.8</v>
      </c>
      <c r="O1165" s="118">
        <v>75.400000000000006</v>
      </c>
      <c r="P1165" s="119">
        <f t="shared" si="20"/>
        <v>3.45</v>
      </c>
      <c r="Q1165" s="114"/>
      <c r="R1165" s="121" t="s">
        <v>4055</v>
      </c>
      <c r="S1165" s="122">
        <v>3.45</v>
      </c>
      <c r="T1165" s="122" t="s">
        <v>1798</v>
      </c>
    </row>
    <row r="1166" spans="7:20" s="145" customFormat="1" hidden="1">
      <c r="G1166" s="152"/>
      <c r="K1166" s="128"/>
      <c r="M1166" s="114" t="s">
        <v>1459</v>
      </c>
      <c r="N1166" s="118">
        <v>6.4</v>
      </c>
      <c r="O1166" s="118">
        <v>80.099999999999994</v>
      </c>
      <c r="P1166" s="119">
        <f t="shared" si="20"/>
        <v>1.54</v>
      </c>
      <c r="Q1166" s="114"/>
      <c r="R1166" s="121" t="s">
        <v>4284</v>
      </c>
      <c r="S1166" s="122">
        <v>1.54</v>
      </c>
      <c r="T1166" s="122" t="s">
        <v>786</v>
      </c>
    </row>
    <row r="1167" spans="7:20" s="145" customFormat="1" hidden="1">
      <c r="G1167" s="152"/>
      <c r="K1167" s="128"/>
      <c r="M1167" s="114" t="s">
        <v>1460</v>
      </c>
      <c r="N1167" s="118">
        <v>7.3</v>
      </c>
      <c r="O1167" s="118">
        <v>73.5</v>
      </c>
      <c r="P1167" s="119">
        <f t="shared" si="20"/>
        <v>2.75</v>
      </c>
      <c r="Q1167" s="122" t="s">
        <v>364</v>
      </c>
      <c r="R1167" s="121" t="s">
        <v>3997</v>
      </c>
      <c r="S1167" s="122">
        <v>2.75</v>
      </c>
      <c r="T1167" s="122" t="s">
        <v>1911</v>
      </c>
    </row>
    <row r="1168" spans="7:20" s="145" customFormat="1" hidden="1">
      <c r="G1168" s="152"/>
      <c r="K1168" s="128"/>
      <c r="M1168" s="114" t="s">
        <v>1461</v>
      </c>
      <c r="N1168" s="118">
        <v>34.299999999999997</v>
      </c>
      <c r="O1168" s="118">
        <v>18.7</v>
      </c>
      <c r="P1168" s="119">
        <f t="shared" si="20"/>
        <v>3.47</v>
      </c>
      <c r="Q1168" s="122" t="s">
        <v>1462</v>
      </c>
      <c r="R1168" s="121" t="s">
        <v>4395</v>
      </c>
      <c r="S1168" s="122">
        <v>3.47</v>
      </c>
      <c r="T1168" s="122" t="s">
        <v>924</v>
      </c>
    </row>
    <row r="1169" spans="7:20" s="145" customFormat="1" hidden="1">
      <c r="G1169" s="152"/>
      <c r="K1169" s="128"/>
      <c r="M1169" s="114" t="s">
        <v>1463</v>
      </c>
      <c r="N1169" s="118">
        <v>11.3</v>
      </c>
      <c r="O1169" s="118">
        <v>79.2</v>
      </c>
      <c r="P1169" s="119">
        <f t="shared" si="20"/>
        <v>3.23</v>
      </c>
      <c r="Q1169" s="122" t="s">
        <v>772</v>
      </c>
      <c r="R1169" s="121" t="s">
        <v>4314</v>
      </c>
      <c r="S1169" s="122">
        <v>3.23</v>
      </c>
      <c r="T1169" s="122" t="s">
        <v>3039</v>
      </c>
    </row>
    <row r="1170" spans="7:20" s="145" customFormat="1" hidden="1">
      <c r="G1170" s="152"/>
      <c r="K1170" s="128"/>
      <c r="M1170" s="114" t="s">
        <v>1579</v>
      </c>
      <c r="N1170" s="118">
        <v>12.2</v>
      </c>
      <c r="O1170" s="118">
        <v>72.5</v>
      </c>
      <c r="P1170" s="119">
        <f t="shared" si="20"/>
        <v>3.26</v>
      </c>
      <c r="Q1170" s="122" t="s">
        <v>381</v>
      </c>
      <c r="R1170" s="121" t="s">
        <v>3958</v>
      </c>
      <c r="S1170" s="122">
        <v>3.26</v>
      </c>
      <c r="T1170" s="122" t="s">
        <v>2294</v>
      </c>
    </row>
    <row r="1171" spans="7:20" s="145" customFormat="1" hidden="1">
      <c r="G1171" s="152"/>
      <c r="K1171" s="128"/>
      <c r="M1171" s="114" t="s">
        <v>1841</v>
      </c>
      <c r="N1171" s="118">
        <v>13.4</v>
      </c>
      <c r="O1171" s="118">
        <v>72</v>
      </c>
      <c r="P1171" s="119">
        <f t="shared" si="20"/>
        <v>3.54</v>
      </c>
      <c r="Q1171" s="114"/>
      <c r="R1171" s="121" t="s">
        <v>4068</v>
      </c>
      <c r="S1171" s="122">
        <v>3.54</v>
      </c>
      <c r="T1171" s="122" t="s">
        <v>719</v>
      </c>
    </row>
    <row r="1172" spans="7:20" s="145" customFormat="1" hidden="1">
      <c r="G1172" s="152"/>
      <c r="K1172" s="128"/>
      <c r="M1172" s="114" t="s">
        <v>1842</v>
      </c>
      <c r="N1172" s="118">
        <v>9.1</v>
      </c>
      <c r="O1172" s="118">
        <v>80.900000000000006</v>
      </c>
      <c r="P1172" s="119">
        <f t="shared" si="20"/>
        <v>1.92</v>
      </c>
      <c r="Q1172" s="122" t="s">
        <v>1495</v>
      </c>
      <c r="R1172" s="121" t="s">
        <v>4065</v>
      </c>
      <c r="S1172" s="122">
        <v>1.92</v>
      </c>
      <c r="T1172" s="122" t="s">
        <v>3787</v>
      </c>
    </row>
    <row r="1173" spans="7:20" s="145" customFormat="1" hidden="1">
      <c r="G1173" s="152"/>
      <c r="K1173" s="128"/>
      <c r="M1173" s="114" t="s">
        <v>1714</v>
      </c>
      <c r="N1173" s="118">
        <v>8.9</v>
      </c>
      <c r="O1173" s="118">
        <v>79.599999999999994</v>
      </c>
      <c r="P1173" s="119">
        <f t="shared" si="20"/>
        <v>3.74</v>
      </c>
      <c r="Q1173" s="122" t="s">
        <v>628</v>
      </c>
      <c r="R1173" s="121" t="s">
        <v>4199</v>
      </c>
      <c r="S1173" s="122">
        <v>3.74</v>
      </c>
      <c r="T1173" s="122" t="s">
        <v>1602</v>
      </c>
    </row>
    <row r="1174" spans="7:20" s="145" customFormat="1" hidden="1">
      <c r="G1174" s="152"/>
      <c r="K1174" s="128"/>
      <c r="M1174" s="114" t="s">
        <v>1715</v>
      </c>
      <c r="N1174" s="118">
        <v>11.6</v>
      </c>
      <c r="O1174" s="118">
        <v>69.900000000000006</v>
      </c>
      <c r="P1174" s="119">
        <f t="shared" si="20"/>
        <v>2.61</v>
      </c>
      <c r="Q1174" s="122" t="s">
        <v>381</v>
      </c>
      <c r="R1174" s="121" t="s">
        <v>3906</v>
      </c>
      <c r="S1174" s="122">
        <v>2.61</v>
      </c>
      <c r="T1174" s="122" t="s">
        <v>701</v>
      </c>
    </row>
    <row r="1175" spans="7:20" s="145" customFormat="1" hidden="1">
      <c r="G1175" s="152"/>
      <c r="K1175" s="128"/>
      <c r="M1175" s="114" t="s">
        <v>1716</v>
      </c>
      <c r="N1175" s="118">
        <v>14.2</v>
      </c>
      <c r="O1175" s="118">
        <v>66.7</v>
      </c>
      <c r="P1175" s="119">
        <f t="shared" si="20"/>
        <v>2.46</v>
      </c>
      <c r="Q1175" s="114"/>
      <c r="R1175" s="121" t="s">
        <v>3906</v>
      </c>
      <c r="S1175" s="122">
        <v>2.46</v>
      </c>
      <c r="T1175" s="122" t="s">
        <v>247</v>
      </c>
    </row>
    <row r="1176" spans="7:20" s="145" customFormat="1" hidden="1">
      <c r="G1176" s="152"/>
      <c r="K1176" s="128"/>
      <c r="M1176" s="114" t="s">
        <v>1717</v>
      </c>
      <c r="N1176" s="118">
        <v>10.8</v>
      </c>
      <c r="O1176" s="118">
        <v>69.3</v>
      </c>
      <c r="P1176" s="119">
        <f t="shared" si="20"/>
        <v>2.9</v>
      </c>
      <c r="Q1176" s="114"/>
      <c r="R1176" s="121" t="s">
        <v>4104</v>
      </c>
      <c r="S1176" s="122">
        <v>2.9</v>
      </c>
      <c r="T1176" s="122" t="s">
        <v>797</v>
      </c>
    </row>
    <row r="1177" spans="7:20" s="145" customFormat="1" hidden="1">
      <c r="G1177" s="152"/>
      <c r="K1177" s="128"/>
      <c r="M1177" s="114" t="s">
        <v>1591</v>
      </c>
      <c r="N1177" s="118">
        <v>21</v>
      </c>
      <c r="O1177" s="118">
        <v>0</v>
      </c>
      <c r="P1177" s="119">
        <f t="shared" si="20"/>
        <v>2.4</v>
      </c>
      <c r="Q1177" s="120" t="s">
        <v>147</v>
      </c>
      <c r="R1177" s="121" t="s">
        <v>3782</v>
      </c>
      <c r="S1177" s="122">
        <v>2.4</v>
      </c>
      <c r="T1177" s="122" t="s">
        <v>223</v>
      </c>
    </row>
    <row r="1178" spans="7:20" s="145" customFormat="1" hidden="1">
      <c r="G1178" s="152"/>
      <c r="K1178" s="128"/>
      <c r="M1178" s="114" t="s">
        <v>1592</v>
      </c>
      <c r="N1178" s="118">
        <v>13.6</v>
      </c>
      <c r="O1178" s="118">
        <v>1.1000000000000001</v>
      </c>
      <c r="P1178" s="119">
        <f t="shared" si="20"/>
        <v>2.4</v>
      </c>
      <c r="Q1178" s="122" t="s">
        <v>46</v>
      </c>
      <c r="R1178" s="121" t="s">
        <v>4399</v>
      </c>
      <c r="S1178" s="122">
        <v>2.4</v>
      </c>
      <c r="T1178" s="122" t="s">
        <v>223</v>
      </c>
    </row>
    <row r="1179" spans="7:20" s="145" customFormat="1" hidden="1">
      <c r="G1179" s="152"/>
      <c r="K1179" s="128"/>
      <c r="M1179" s="114" t="s">
        <v>1846</v>
      </c>
      <c r="N1179" s="118">
        <v>10.7</v>
      </c>
      <c r="O1179" s="118">
        <v>35.6</v>
      </c>
      <c r="P1179" s="119">
        <f t="shared" si="20"/>
        <v>2.9</v>
      </c>
      <c r="Q1179" s="122" t="s">
        <v>1847</v>
      </c>
      <c r="R1179" s="121" t="s">
        <v>4150</v>
      </c>
      <c r="S1179" s="122">
        <v>2.9</v>
      </c>
      <c r="T1179" s="122" t="s">
        <v>797</v>
      </c>
    </row>
    <row r="1180" spans="7:20" s="145" customFormat="1" hidden="1">
      <c r="G1180" s="152"/>
      <c r="K1180" s="128"/>
      <c r="M1180" s="114" t="s">
        <v>1975</v>
      </c>
      <c r="N1180" s="118">
        <v>6.8</v>
      </c>
      <c r="O1180" s="118">
        <v>26.5</v>
      </c>
      <c r="P1180" s="119">
        <f t="shared" si="20"/>
        <v>2.9</v>
      </c>
      <c r="Q1180" s="122" t="s">
        <v>351</v>
      </c>
      <c r="R1180" s="121" t="s">
        <v>4278</v>
      </c>
      <c r="S1180" s="122">
        <v>2.9</v>
      </c>
      <c r="T1180" s="122" t="s">
        <v>797</v>
      </c>
    </row>
    <row r="1181" spans="7:20" s="145" customFormat="1" hidden="1">
      <c r="G1181" s="152"/>
      <c r="K1181" s="128"/>
      <c r="M1181" s="114" t="s">
        <v>1976</v>
      </c>
      <c r="N1181" s="118">
        <v>5.8</v>
      </c>
      <c r="O1181" s="118">
        <v>13.2</v>
      </c>
      <c r="P1181" s="119">
        <f t="shared" si="20"/>
        <v>3.12</v>
      </c>
      <c r="Q1181" s="120" t="s">
        <v>670</v>
      </c>
      <c r="R1181" s="121" t="s">
        <v>4323</v>
      </c>
      <c r="S1181" s="122">
        <v>3.12</v>
      </c>
      <c r="T1181" s="122" t="s">
        <v>745</v>
      </c>
    </row>
    <row r="1182" spans="7:20" s="145" customFormat="1" hidden="1">
      <c r="G1182" s="152"/>
      <c r="K1182" s="128"/>
      <c r="M1182" s="114" t="s">
        <v>1977</v>
      </c>
      <c r="N1182" s="118">
        <v>6.8</v>
      </c>
      <c r="O1182" s="118">
        <v>5.6</v>
      </c>
      <c r="P1182" s="119">
        <f t="shared" si="20"/>
        <v>3.8</v>
      </c>
      <c r="Q1182" s="122" t="s">
        <v>166</v>
      </c>
      <c r="R1182" s="121" t="s">
        <v>4338</v>
      </c>
      <c r="S1182" s="122">
        <v>3.8</v>
      </c>
      <c r="T1182" s="122" t="s">
        <v>213</v>
      </c>
    </row>
    <row r="1183" spans="7:20" s="145" customFormat="1" hidden="1">
      <c r="G1183" s="152"/>
      <c r="K1183" s="128"/>
      <c r="M1183" s="114" t="s">
        <v>2084</v>
      </c>
      <c r="N1183" s="118">
        <v>7.7</v>
      </c>
      <c r="O1183" s="118">
        <v>4.5999999999999996</v>
      </c>
      <c r="P1183" s="119">
        <f t="shared" si="20"/>
        <v>3.09</v>
      </c>
      <c r="Q1183" s="122" t="s">
        <v>166</v>
      </c>
      <c r="R1183" s="121" t="s">
        <v>4375</v>
      </c>
      <c r="S1183" s="122">
        <v>3.09</v>
      </c>
      <c r="T1183" s="122" t="s">
        <v>377</v>
      </c>
    </row>
    <row r="1184" spans="7:20" s="145" customFormat="1" hidden="1">
      <c r="G1184" s="152"/>
      <c r="K1184" s="128"/>
      <c r="M1184" s="114" t="s">
        <v>1979</v>
      </c>
      <c r="N1184" s="118">
        <v>0.4</v>
      </c>
      <c r="O1184" s="118">
        <v>11.7</v>
      </c>
      <c r="P1184" s="119">
        <f t="shared" si="20"/>
        <v>2.67</v>
      </c>
      <c r="Q1184" s="120" t="s">
        <v>30</v>
      </c>
      <c r="R1184" s="121" t="s">
        <v>4455</v>
      </c>
      <c r="S1184" s="122">
        <v>2.67</v>
      </c>
      <c r="T1184" s="122" t="s">
        <v>1911</v>
      </c>
    </row>
    <row r="1185" spans="7:20" s="145" customFormat="1" hidden="1">
      <c r="G1185" s="152"/>
      <c r="K1185" s="128"/>
      <c r="M1185" s="114" t="s">
        <v>1849</v>
      </c>
      <c r="N1185" s="118">
        <v>0.4</v>
      </c>
      <c r="O1185" s="118">
        <v>14.8</v>
      </c>
      <c r="P1185" s="119">
        <f t="shared" si="20"/>
        <v>2.92</v>
      </c>
      <c r="Q1185" s="120" t="s">
        <v>30</v>
      </c>
      <c r="R1185" s="121" t="s">
        <v>4551</v>
      </c>
      <c r="S1185" s="122">
        <v>2.92</v>
      </c>
      <c r="T1185" s="122" t="s">
        <v>1756</v>
      </c>
    </row>
    <row r="1186" spans="7:20" s="145" customFormat="1" hidden="1">
      <c r="G1186" s="152"/>
      <c r="K1186" s="128"/>
      <c r="M1186" s="114" t="s">
        <v>1850</v>
      </c>
      <c r="N1186" s="118">
        <v>1</v>
      </c>
      <c r="O1186" s="118">
        <v>20.2</v>
      </c>
      <c r="P1186" s="119">
        <f t="shared" si="20"/>
        <v>3.05</v>
      </c>
      <c r="Q1186" s="122" t="s">
        <v>394</v>
      </c>
      <c r="R1186" s="121" t="s">
        <v>4260</v>
      </c>
      <c r="S1186" s="122">
        <v>3.05</v>
      </c>
      <c r="T1186" s="122" t="s">
        <v>1019</v>
      </c>
    </row>
    <row r="1187" spans="7:20" s="145" customFormat="1" hidden="1">
      <c r="G1187" s="152"/>
      <c r="K1187" s="128"/>
      <c r="M1187" s="114" t="s">
        <v>1851</v>
      </c>
      <c r="N1187" s="118">
        <v>6.5</v>
      </c>
      <c r="O1187" s="118">
        <v>79.5</v>
      </c>
      <c r="P1187" s="119">
        <f t="shared" si="20"/>
        <v>3.32</v>
      </c>
      <c r="Q1187" s="122" t="s">
        <v>418</v>
      </c>
      <c r="R1187" s="121" t="s">
        <v>3903</v>
      </c>
      <c r="S1187" s="122">
        <v>3.32</v>
      </c>
      <c r="T1187" s="122" t="s">
        <v>2353</v>
      </c>
    </row>
    <row r="1188" spans="7:20" s="145" customFormat="1" hidden="1">
      <c r="G1188" s="152"/>
      <c r="K1188" s="128"/>
      <c r="M1188" s="114" t="s">
        <v>1978</v>
      </c>
      <c r="N1188" s="118" t="s">
        <v>30</v>
      </c>
      <c r="O1188" s="118">
        <v>0.6</v>
      </c>
      <c r="P1188" s="119">
        <f t="shared" si="20"/>
        <v>1.2</v>
      </c>
      <c r="Q1188" s="120" t="s">
        <v>30</v>
      </c>
      <c r="R1188" s="121" t="s">
        <v>4539</v>
      </c>
      <c r="S1188" s="122">
        <v>1.2</v>
      </c>
      <c r="T1188" s="122" t="s">
        <v>558</v>
      </c>
    </row>
    <row r="1189" spans="7:20" s="145" customFormat="1" hidden="1">
      <c r="G1189" s="152"/>
      <c r="K1189" s="128"/>
      <c r="M1189" s="114" t="s">
        <v>1856</v>
      </c>
      <c r="N1189" s="120" t="s">
        <v>30</v>
      </c>
      <c r="O1189" s="118">
        <v>7.2</v>
      </c>
      <c r="P1189" s="119">
        <f t="shared" si="20"/>
        <v>1.9</v>
      </c>
      <c r="Q1189" s="120" t="s">
        <v>30</v>
      </c>
      <c r="R1189" s="121" t="s">
        <v>4554</v>
      </c>
      <c r="S1189" s="122">
        <v>1.9</v>
      </c>
      <c r="T1189" s="122" t="s">
        <v>548</v>
      </c>
    </row>
    <row r="1190" spans="7:20" s="145" customFormat="1" hidden="1">
      <c r="G1190" s="152"/>
      <c r="K1190" s="128"/>
      <c r="M1190" s="114" t="s">
        <v>1853</v>
      </c>
      <c r="N1190" s="118">
        <v>0.2</v>
      </c>
      <c r="O1190" s="118">
        <v>0.9</v>
      </c>
      <c r="P1190" s="119">
        <f t="shared" si="20"/>
        <v>1.8</v>
      </c>
      <c r="Q1190" s="120" t="s">
        <v>30</v>
      </c>
      <c r="R1190" s="121" t="s">
        <v>4339</v>
      </c>
      <c r="S1190" s="122">
        <v>1.8</v>
      </c>
      <c r="T1190" s="122" t="s">
        <v>254</v>
      </c>
    </row>
    <row r="1191" spans="7:20" s="145" customFormat="1" hidden="1">
      <c r="G1191" s="152"/>
      <c r="K1191" s="128"/>
      <c r="M1191" s="114" t="s">
        <v>1854</v>
      </c>
      <c r="N1191" s="118">
        <v>0</v>
      </c>
      <c r="O1191" s="118">
        <v>1.8</v>
      </c>
      <c r="P1191" s="119">
        <f t="shared" si="20"/>
        <v>3.3</v>
      </c>
      <c r="Q1191" s="120" t="s">
        <v>30</v>
      </c>
      <c r="R1191" s="121" t="s">
        <v>4464</v>
      </c>
      <c r="S1191" s="122">
        <v>3.3</v>
      </c>
      <c r="T1191" s="122" t="s">
        <v>466</v>
      </c>
    </row>
    <row r="1192" spans="7:20" s="145" customFormat="1" hidden="1">
      <c r="G1192" s="152"/>
      <c r="K1192" s="128"/>
      <c r="M1192" s="114" t="s">
        <v>1857</v>
      </c>
      <c r="N1192" s="118">
        <v>0</v>
      </c>
      <c r="O1192" s="118">
        <v>0.3</v>
      </c>
      <c r="P1192" s="119">
        <f t="shared" si="20"/>
        <v>3.4</v>
      </c>
      <c r="Q1192" s="120" t="s">
        <v>30</v>
      </c>
      <c r="R1192" s="121" t="s">
        <v>4445</v>
      </c>
      <c r="S1192" s="122">
        <v>3.4</v>
      </c>
      <c r="T1192" s="122" t="s">
        <v>719</v>
      </c>
    </row>
    <row r="1193" spans="7:20" s="145" customFormat="1" hidden="1">
      <c r="G1193" s="152"/>
      <c r="K1193" s="128"/>
      <c r="M1193" s="114" t="s">
        <v>1740</v>
      </c>
      <c r="N1193" s="118">
        <v>0.1</v>
      </c>
      <c r="O1193" s="118">
        <v>1.4</v>
      </c>
      <c r="P1193" s="119">
        <f t="shared" si="20"/>
        <v>3.49</v>
      </c>
      <c r="Q1193" s="120" t="s">
        <v>30</v>
      </c>
      <c r="R1193" s="121" t="s">
        <v>4340</v>
      </c>
      <c r="S1193" s="122">
        <v>3.49</v>
      </c>
      <c r="T1193" s="122" t="s">
        <v>850</v>
      </c>
    </row>
    <row r="1194" spans="7:20" s="145" customFormat="1" hidden="1">
      <c r="G1194" s="152"/>
      <c r="K1194" s="128"/>
      <c r="M1194" s="114" t="s">
        <v>1741</v>
      </c>
      <c r="N1194" s="118">
        <v>0.1</v>
      </c>
      <c r="O1194" s="118">
        <v>9.8000000000000007</v>
      </c>
      <c r="P1194" s="119">
        <f t="shared" si="20"/>
        <v>3.44</v>
      </c>
      <c r="Q1194" s="120" t="s">
        <v>30</v>
      </c>
      <c r="R1194" s="121" t="s">
        <v>4548</v>
      </c>
      <c r="S1194" s="122">
        <v>3.44</v>
      </c>
      <c r="T1194" s="122" t="s">
        <v>642</v>
      </c>
    </row>
    <row r="1195" spans="7:20" s="145" customFormat="1" hidden="1">
      <c r="G1195" s="152"/>
      <c r="K1195" s="128"/>
      <c r="M1195" s="114" t="s">
        <v>1863</v>
      </c>
      <c r="N1195" s="118">
        <v>0.1</v>
      </c>
      <c r="O1195" s="118">
        <v>8.9</v>
      </c>
      <c r="P1195" s="119">
        <f t="shared" si="20"/>
        <v>2.82</v>
      </c>
      <c r="Q1195" s="120" t="s">
        <v>30</v>
      </c>
      <c r="R1195" s="121" t="s">
        <v>4295</v>
      </c>
      <c r="S1195" s="122">
        <v>2.82</v>
      </c>
      <c r="T1195" s="122" t="s">
        <v>1830</v>
      </c>
    </row>
    <row r="1196" spans="7:20" s="145" customFormat="1" hidden="1">
      <c r="G1196" s="152"/>
      <c r="K1196" s="128"/>
      <c r="M1196" s="114" t="s">
        <v>1864</v>
      </c>
      <c r="N1196" s="118">
        <v>0.4</v>
      </c>
      <c r="O1196" s="118">
        <v>10.3</v>
      </c>
      <c r="P1196" s="119">
        <f t="shared" si="20"/>
        <v>3.08</v>
      </c>
      <c r="Q1196" s="120" t="s">
        <v>30</v>
      </c>
      <c r="R1196" s="121" t="s">
        <v>4553</v>
      </c>
      <c r="S1196" s="122">
        <v>3.08</v>
      </c>
      <c r="T1196" s="122" t="s">
        <v>322</v>
      </c>
    </row>
    <row r="1197" spans="7:20" s="145" customFormat="1" hidden="1">
      <c r="G1197" s="152"/>
      <c r="K1197" s="128"/>
      <c r="M1197" s="114" t="s">
        <v>1865</v>
      </c>
      <c r="N1197" s="118">
        <v>2.8</v>
      </c>
      <c r="O1197" s="118">
        <v>84.2</v>
      </c>
      <c r="P1197" s="119">
        <f t="shared" si="20"/>
        <v>3.35</v>
      </c>
      <c r="Q1197" s="122" t="s">
        <v>418</v>
      </c>
      <c r="R1197" s="121" t="s">
        <v>3906</v>
      </c>
      <c r="S1197" s="122">
        <v>3.35</v>
      </c>
      <c r="T1197" s="122" t="s">
        <v>190</v>
      </c>
    </row>
    <row r="1198" spans="7:20" s="145" customFormat="1" hidden="1">
      <c r="G1198" s="152"/>
      <c r="K1198" s="128"/>
      <c r="M1198" s="114" t="s">
        <v>1866</v>
      </c>
      <c r="N1198" s="118">
        <v>0.7</v>
      </c>
      <c r="O1198" s="118">
        <v>14.3</v>
      </c>
      <c r="P1198" s="119">
        <f t="shared" si="20"/>
        <v>2.1800000000000002</v>
      </c>
      <c r="Q1198" s="120" t="s">
        <v>147</v>
      </c>
      <c r="R1198" s="121" t="s">
        <v>3890</v>
      </c>
      <c r="S1198" s="122">
        <v>2.1800000000000002</v>
      </c>
      <c r="T1198" s="122" t="s">
        <v>3048</v>
      </c>
    </row>
    <row r="1199" spans="7:20" s="145" customFormat="1" hidden="1">
      <c r="G1199" s="152"/>
      <c r="K1199" s="128"/>
      <c r="M1199" s="114" t="s">
        <v>1867</v>
      </c>
      <c r="N1199" s="118">
        <v>1.6</v>
      </c>
      <c r="O1199" s="118">
        <v>25.9</v>
      </c>
      <c r="P1199" s="119">
        <f t="shared" si="20"/>
        <v>2.52</v>
      </c>
      <c r="Q1199" s="122" t="s">
        <v>287</v>
      </c>
      <c r="R1199" s="121" t="s">
        <v>4024</v>
      </c>
      <c r="S1199" s="122">
        <v>2.52</v>
      </c>
      <c r="T1199" s="122" t="s">
        <v>2957</v>
      </c>
    </row>
    <row r="1200" spans="7:20" s="145" customFormat="1" hidden="1">
      <c r="G1200" s="152"/>
      <c r="K1200" s="128"/>
      <c r="M1200" s="114" t="s">
        <v>1868</v>
      </c>
      <c r="N1200" s="118">
        <v>2.1</v>
      </c>
      <c r="O1200" s="118">
        <v>37.4</v>
      </c>
      <c r="P1200" s="119">
        <f t="shared" si="20"/>
        <v>3.06</v>
      </c>
      <c r="Q1200" s="122" t="s">
        <v>287</v>
      </c>
      <c r="R1200" s="121" t="s">
        <v>4125</v>
      </c>
      <c r="S1200" s="122">
        <v>3.06</v>
      </c>
      <c r="T1200" s="122" t="s">
        <v>193</v>
      </c>
    </row>
    <row r="1201" spans="7:20" s="145" customFormat="1" hidden="1">
      <c r="G1201" s="152"/>
      <c r="K1201" s="128"/>
      <c r="M1201" s="114" t="s">
        <v>1869</v>
      </c>
      <c r="N1201" s="118">
        <v>3.4</v>
      </c>
      <c r="O1201" s="118">
        <v>80.8</v>
      </c>
      <c r="P1201" s="119">
        <f t="shared" si="20"/>
        <v>2.04</v>
      </c>
      <c r="Q1201" s="122" t="s">
        <v>1870</v>
      </c>
      <c r="R1201" s="121" t="s">
        <v>4317</v>
      </c>
      <c r="S1201" s="122">
        <v>2.04</v>
      </c>
      <c r="T1201" s="122" t="s">
        <v>50</v>
      </c>
    </row>
    <row r="1202" spans="7:20" s="145" customFormat="1" hidden="1">
      <c r="G1202" s="152"/>
      <c r="K1202" s="128"/>
      <c r="M1202" s="114" t="s">
        <v>1871</v>
      </c>
      <c r="N1202" s="118">
        <v>3.6</v>
      </c>
      <c r="O1202" s="118">
        <v>39.299999999999997</v>
      </c>
      <c r="P1202" s="119">
        <f t="shared" si="20"/>
        <v>2.33</v>
      </c>
      <c r="Q1202" s="122" t="s">
        <v>1872</v>
      </c>
      <c r="R1202" s="121" t="s">
        <v>4040</v>
      </c>
      <c r="S1202" s="122">
        <v>2.33</v>
      </c>
      <c r="T1202" s="122" t="s">
        <v>1513</v>
      </c>
    </row>
    <row r="1203" spans="7:20" s="145" customFormat="1" hidden="1">
      <c r="G1203" s="152"/>
      <c r="K1203" s="128"/>
      <c r="M1203" s="114" t="s">
        <v>1873</v>
      </c>
      <c r="N1203" s="118">
        <v>15.6</v>
      </c>
      <c r="O1203" s="118">
        <v>45.2</v>
      </c>
      <c r="P1203" s="119">
        <f t="shared" si="20"/>
        <v>2.5</v>
      </c>
      <c r="Q1203" s="120" t="s">
        <v>147</v>
      </c>
      <c r="R1203" s="121" t="s">
        <v>4341</v>
      </c>
      <c r="S1203" s="122">
        <v>2.5</v>
      </c>
      <c r="T1203" s="122" t="s">
        <v>661</v>
      </c>
    </row>
    <row r="1204" spans="7:20" s="145" customFormat="1" hidden="1">
      <c r="G1204" s="152"/>
      <c r="K1204" s="128"/>
      <c r="M1204" s="114" t="s">
        <v>1880</v>
      </c>
      <c r="N1204" s="118">
        <v>1.2</v>
      </c>
      <c r="O1204" s="118">
        <v>0.5</v>
      </c>
      <c r="P1204" s="119">
        <f t="shared" si="20"/>
        <v>1.6</v>
      </c>
      <c r="Q1204" s="122" t="s">
        <v>1881</v>
      </c>
      <c r="R1204" s="121" t="s">
        <v>3785</v>
      </c>
      <c r="S1204" s="122">
        <v>1.6</v>
      </c>
      <c r="T1204" s="122" t="s">
        <v>285</v>
      </c>
    </row>
    <row r="1205" spans="7:20" s="145" customFormat="1" hidden="1">
      <c r="G1205" s="152"/>
      <c r="K1205" s="128"/>
      <c r="M1205" s="114" t="s">
        <v>1882</v>
      </c>
      <c r="N1205" s="118">
        <v>18.7</v>
      </c>
      <c r="O1205" s="118">
        <v>42.7</v>
      </c>
      <c r="P1205" s="119">
        <f t="shared" si="20"/>
        <v>2.9</v>
      </c>
      <c r="Q1205" s="122" t="s">
        <v>343</v>
      </c>
      <c r="R1205" s="121" t="s">
        <v>3916</v>
      </c>
      <c r="S1205" s="122">
        <v>2.9</v>
      </c>
      <c r="T1205" s="122" t="s">
        <v>377</v>
      </c>
    </row>
    <row r="1206" spans="7:20" s="145" customFormat="1" hidden="1">
      <c r="G1206" s="152"/>
      <c r="K1206" s="128"/>
      <c r="M1206" s="114" t="s">
        <v>1883</v>
      </c>
      <c r="N1206" s="118">
        <v>7.9</v>
      </c>
      <c r="O1206" s="118">
        <v>16.3</v>
      </c>
      <c r="P1206" s="119">
        <f t="shared" si="20"/>
        <v>2.9</v>
      </c>
      <c r="Q1206" s="122" t="s">
        <v>166</v>
      </c>
      <c r="R1206" s="121" t="s">
        <v>4119</v>
      </c>
      <c r="S1206" s="122">
        <v>2.9</v>
      </c>
      <c r="T1206" s="122" t="s">
        <v>377</v>
      </c>
    </row>
    <row r="1207" spans="7:20" s="145" customFormat="1" hidden="1">
      <c r="G1207" s="152"/>
      <c r="K1207" s="128"/>
      <c r="M1207" s="114" t="s">
        <v>1760</v>
      </c>
      <c r="N1207" s="118">
        <v>3.5</v>
      </c>
      <c r="O1207" s="118">
        <v>37.200000000000003</v>
      </c>
      <c r="P1207" s="119">
        <f t="shared" si="20"/>
        <v>2.81</v>
      </c>
      <c r="Q1207" s="122" t="s">
        <v>1761</v>
      </c>
      <c r="R1207" s="121" t="s">
        <v>4424</v>
      </c>
      <c r="S1207" s="122">
        <v>2.81</v>
      </c>
      <c r="T1207" s="122" t="s">
        <v>722</v>
      </c>
    </row>
    <row r="1208" spans="7:20" s="145" customFormat="1" hidden="1">
      <c r="G1208" s="152"/>
      <c r="K1208" s="128"/>
      <c r="M1208" s="114" t="s">
        <v>1762</v>
      </c>
      <c r="N1208" s="118">
        <v>3.2</v>
      </c>
      <c r="O1208" s="118">
        <v>33.299999999999997</v>
      </c>
      <c r="P1208" s="119">
        <f t="shared" si="20"/>
        <v>3.02</v>
      </c>
      <c r="Q1208" s="122" t="s">
        <v>1763</v>
      </c>
      <c r="R1208" s="121" t="s">
        <v>3731</v>
      </c>
      <c r="S1208" s="122">
        <v>3.02</v>
      </c>
      <c r="T1208" s="122" t="s">
        <v>1422</v>
      </c>
    </row>
    <row r="1209" spans="7:20" s="145" customFormat="1" hidden="1">
      <c r="G1209" s="152"/>
      <c r="K1209" s="128"/>
      <c r="M1209" s="114" t="s">
        <v>1764</v>
      </c>
      <c r="N1209" s="118">
        <v>84.4</v>
      </c>
      <c r="O1209" s="118">
        <v>0</v>
      </c>
      <c r="P1209" s="119">
        <f t="shared" si="20"/>
        <v>2.46</v>
      </c>
      <c r="Q1209" s="122" t="s">
        <v>418</v>
      </c>
      <c r="R1209" s="121" t="s">
        <v>4342</v>
      </c>
      <c r="S1209" s="122">
        <v>2.46</v>
      </c>
      <c r="T1209" s="122" t="s">
        <v>852</v>
      </c>
    </row>
    <row r="1210" spans="7:20" s="145" customFormat="1" hidden="1">
      <c r="G1210" s="152"/>
      <c r="K1210" s="128"/>
      <c r="M1210" s="114" t="s">
        <v>1766</v>
      </c>
      <c r="N1210" s="118">
        <v>0.1</v>
      </c>
      <c r="O1210" s="118">
        <v>0</v>
      </c>
      <c r="P1210" s="119">
        <f t="shared" si="20"/>
        <v>3.13</v>
      </c>
      <c r="Q1210" s="122" t="s">
        <v>1767</v>
      </c>
      <c r="R1210" s="121" t="s">
        <v>4449</v>
      </c>
      <c r="S1210" s="122">
        <v>3.13</v>
      </c>
      <c r="T1210" s="122" t="s">
        <v>1149</v>
      </c>
    </row>
    <row r="1211" spans="7:20" s="145" customFormat="1" hidden="1">
      <c r="G1211" s="152"/>
      <c r="K1211" s="128"/>
      <c r="M1211" s="114" t="s">
        <v>1768</v>
      </c>
      <c r="N1211" s="118">
        <v>0.1</v>
      </c>
      <c r="O1211" s="118" t="s">
        <v>30</v>
      </c>
      <c r="P1211" s="119">
        <f t="shared" si="20"/>
        <v>2.2999999999999998</v>
      </c>
      <c r="Q1211" s="122" t="s">
        <v>1769</v>
      </c>
      <c r="R1211" s="121" t="s">
        <v>4332</v>
      </c>
      <c r="S1211" s="122">
        <v>2.2999999999999998</v>
      </c>
      <c r="T1211" s="122" t="s">
        <v>1513</v>
      </c>
    </row>
    <row r="1212" spans="7:20" s="145" customFormat="1" hidden="1">
      <c r="G1212" s="152"/>
      <c r="K1212" s="128"/>
      <c r="M1212" s="114" t="s">
        <v>1770</v>
      </c>
      <c r="N1212" s="118">
        <v>0.9</v>
      </c>
      <c r="O1212" s="118">
        <v>2.6</v>
      </c>
      <c r="P1212" s="119">
        <f t="shared" si="20"/>
        <v>2.23</v>
      </c>
      <c r="Q1212" s="120" t="s">
        <v>30</v>
      </c>
      <c r="R1212" s="121" t="s">
        <v>4376</v>
      </c>
      <c r="S1212" s="122">
        <v>2.23</v>
      </c>
      <c r="T1212" s="122" t="s">
        <v>2396</v>
      </c>
    </row>
    <row r="1213" spans="7:20" s="145" customFormat="1" hidden="1">
      <c r="G1213" s="152"/>
      <c r="K1213" s="128"/>
      <c r="M1213" s="114" t="s">
        <v>1771</v>
      </c>
      <c r="N1213" s="118">
        <v>1</v>
      </c>
      <c r="O1213" s="118">
        <v>1.8</v>
      </c>
      <c r="P1213" s="119">
        <f t="shared" si="20"/>
        <v>2.81</v>
      </c>
      <c r="Q1213" s="120" t="s">
        <v>30</v>
      </c>
      <c r="R1213" s="121" t="s">
        <v>4052</v>
      </c>
      <c r="S1213" s="122">
        <v>2.81</v>
      </c>
      <c r="T1213" s="122" t="s">
        <v>3335</v>
      </c>
    </row>
    <row r="1214" spans="7:20" s="145" customFormat="1" hidden="1">
      <c r="G1214" s="152"/>
      <c r="K1214" s="128"/>
      <c r="M1214" s="114" t="s">
        <v>1772</v>
      </c>
      <c r="N1214" s="118">
        <v>22.9</v>
      </c>
      <c r="O1214" s="118">
        <v>0</v>
      </c>
      <c r="P1214" s="119">
        <f t="shared" si="20"/>
        <v>3.42</v>
      </c>
      <c r="Q1214" s="120" t="s">
        <v>147</v>
      </c>
      <c r="R1214" s="121" t="s">
        <v>4001</v>
      </c>
      <c r="S1214" s="122">
        <v>3.42</v>
      </c>
      <c r="T1214" s="122" t="s">
        <v>614</v>
      </c>
    </row>
    <row r="1215" spans="7:20" s="145" customFormat="1" hidden="1">
      <c r="G1215" s="152"/>
      <c r="K1215" s="128"/>
      <c r="M1215" s="114" t="s">
        <v>1773</v>
      </c>
      <c r="N1215" s="118">
        <v>17.100000000000001</v>
      </c>
      <c r="O1215" s="118">
        <v>0</v>
      </c>
      <c r="P1215" s="119">
        <f t="shared" si="20"/>
        <v>3.05</v>
      </c>
      <c r="Q1215" s="120" t="s">
        <v>147</v>
      </c>
      <c r="R1215" s="121" t="s">
        <v>4457</v>
      </c>
      <c r="S1215" s="122">
        <v>3.05</v>
      </c>
      <c r="T1215" s="122" t="s">
        <v>728</v>
      </c>
    </row>
    <row r="1216" spans="7:20" s="145" customFormat="1" hidden="1">
      <c r="G1216" s="152"/>
      <c r="K1216" s="128"/>
      <c r="M1216" s="114" t="s">
        <v>1774</v>
      </c>
      <c r="N1216" s="118">
        <v>28.1</v>
      </c>
      <c r="O1216" s="118">
        <v>0</v>
      </c>
      <c r="P1216" s="119">
        <f t="shared" si="20"/>
        <v>2.2799999999999998</v>
      </c>
      <c r="Q1216" s="120" t="s">
        <v>147</v>
      </c>
      <c r="R1216" s="121" t="s">
        <v>4122</v>
      </c>
      <c r="S1216" s="122">
        <v>2.2799999999999998</v>
      </c>
      <c r="T1216" s="122" t="s">
        <v>3813</v>
      </c>
    </row>
    <row r="1217" spans="7:20" s="145" customFormat="1" hidden="1">
      <c r="G1217" s="152"/>
      <c r="K1217" s="128"/>
      <c r="M1217" s="114" t="s">
        <v>1775</v>
      </c>
      <c r="N1217" s="118">
        <v>1.8</v>
      </c>
      <c r="O1217" s="118">
        <v>8.1</v>
      </c>
      <c r="P1217" s="119">
        <f t="shared" si="20"/>
        <v>3.11</v>
      </c>
      <c r="Q1217" s="122" t="s">
        <v>343</v>
      </c>
      <c r="R1217" s="121" t="s">
        <v>4333</v>
      </c>
      <c r="S1217" s="122">
        <v>3.11</v>
      </c>
      <c r="T1217" s="122" t="s">
        <v>875</v>
      </c>
    </row>
    <row r="1218" spans="7:20" s="145" customFormat="1" hidden="1">
      <c r="G1218" s="152"/>
      <c r="K1218" s="128"/>
      <c r="M1218" s="114" t="s">
        <v>1776</v>
      </c>
      <c r="N1218" s="118">
        <v>7.4</v>
      </c>
      <c r="O1218" s="118">
        <v>60</v>
      </c>
      <c r="P1218" s="119">
        <f t="shared" si="20"/>
        <v>2.97</v>
      </c>
      <c r="Q1218" s="122" t="s">
        <v>1513</v>
      </c>
      <c r="R1218" s="121" t="s">
        <v>4079</v>
      </c>
      <c r="S1218" s="122">
        <v>2.97</v>
      </c>
      <c r="T1218" s="122" t="s">
        <v>193</v>
      </c>
    </row>
    <row r="1219" spans="7:20" s="145" customFormat="1" hidden="1">
      <c r="G1219" s="152"/>
      <c r="K1219" s="128"/>
      <c r="M1219" s="114" t="s">
        <v>1777</v>
      </c>
      <c r="N1219" s="118">
        <v>5.6</v>
      </c>
      <c r="O1219" s="118">
        <v>65.900000000000006</v>
      </c>
      <c r="P1219" s="119">
        <f t="shared" si="20"/>
        <v>3.07</v>
      </c>
      <c r="Q1219" s="122" t="s">
        <v>1778</v>
      </c>
      <c r="R1219" s="121" t="s">
        <v>4334</v>
      </c>
      <c r="S1219" s="122">
        <v>3.07</v>
      </c>
      <c r="T1219" s="122" t="s">
        <v>2603</v>
      </c>
    </row>
    <row r="1220" spans="7:20" s="145" customFormat="1" hidden="1">
      <c r="G1220" s="152"/>
      <c r="K1220" s="128"/>
      <c r="M1220" s="114" t="s">
        <v>1517</v>
      </c>
      <c r="N1220" s="120" t="s">
        <v>30</v>
      </c>
      <c r="O1220" s="118">
        <v>84.7</v>
      </c>
      <c r="P1220" s="119">
        <f t="shared" si="20"/>
        <v>1.36</v>
      </c>
      <c r="Q1220" s="122" t="s">
        <v>418</v>
      </c>
      <c r="R1220" s="121" t="s">
        <v>4335</v>
      </c>
      <c r="S1220" s="122">
        <v>1.36</v>
      </c>
      <c r="T1220" s="122" t="s">
        <v>1730</v>
      </c>
    </row>
    <row r="1221" spans="7:20" s="145" customFormat="1" hidden="1">
      <c r="G1221" s="152"/>
      <c r="K1221" s="128"/>
      <c r="M1221" s="114" t="s">
        <v>1518</v>
      </c>
      <c r="N1221" s="118">
        <v>16.5</v>
      </c>
      <c r="O1221" s="118">
        <v>0</v>
      </c>
      <c r="P1221" s="119">
        <f t="shared" si="20"/>
        <v>1.01</v>
      </c>
      <c r="Q1221" s="120" t="s">
        <v>961</v>
      </c>
      <c r="R1221" s="121" t="s">
        <v>4073</v>
      </c>
      <c r="S1221" s="122">
        <v>1.01</v>
      </c>
      <c r="T1221" s="122" t="s">
        <v>558</v>
      </c>
    </row>
    <row r="1222" spans="7:20" s="145" customFormat="1" hidden="1">
      <c r="G1222" s="152"/>
      <c r="K1222" s="128"/>
      <c r="M1222" s="114" t="s">
        <v>1519</v>
      </c>
      <c r="N1222" s="118">
        <v>27.5</v>
      </c>
      <c r="O1222" s="118">
        <v>0</v>
      </c>
      <c r="P1222" s="119">
        <f t="shared" si="20"/>
        <v>2.42</v>
      </c>
      <c r="Q1222" s="120" t="s">
        <v>270</v>
      </c>
      <c r="R1222" s="121" t="s">
        <v>4336</v>
      </c>
      <c r="S1222" s="122">
        <v>2.42</v>
      </c>
      <c r="T1222" s="122" t="s">
        <v>2957</v>
      </c>
    </row>
    <row r="1223" spans="7:20" s="145" customFormat="1" hidden="1">
      <c r="G1223" s="152"/>
      <c r="K1223" s="128"/>
      <c r="M1223" s="114" t="s">
        <v>1637</v>
      </c>
      <c r="N1223" s="118">
        <v>1.1000000000000001</v>
      </c>
      <c r="O1223" s="118">
        <v>3</v>
      </c>
      <c r="P1223" s="119">
        <f t="shared" si="20"/>
        <v>1.6</v>
      </c>
      <c r="Q1223" s="120" t="s">
        <v>147</v>
      </c>
      <c r="R1223" s="121" t="s">
        <v>4296</v>
      </c>
      <c r="S1223" s="122">
        <v>1.6</v>
      </c>
      <c r="T1223" s="122" t="s">
        <v>254</v>
      </c>
    </row>
    <row r="1224" spans="7:20" s="145" customFormat="1" hidden="1">
      <c r="G1224" s="152"/>
      <c r="K1224" s="128"/>
      <c r="M1224" s="114" t="s">
        <v>1638</v>
      </c>
      <c r="N1224" s="118">
        <v>0.7</v>
      </c>
      <c r="O1224" s="118">
        <v>12.9</v>
      </c>
      <c r="P1224" s="119">
        <f t="shared" si="20"/>
        <v>1.1000000000000001</v>
      </c>
      <c r="Q1224" s="120" t="s">
        <v>147</v>
      </c>
      <c r="R1224" s="121" t="s">
        <v>4337</v>
      </c>
      <c r="S1224" s="122">
        <v>1.1000000000000001</v>
      </c>
      <c r="T1224" s="122" t="s">
        <v>1098</v>
      </c>
    </row>
    <row r="1225" spans="7:20" s="145" customFormat="1" hidden="1">
      <c r="G1225" s="152"/>
      <c r="K1225" s="128"/>
      <c r="M1225" s="114" t="s">
        <v>1901</v>
      </c>
      <c r="N1225" s="118">
        <v>0.9</v>
      </c>
      <c r="O1225" s="118">
        <v>2.5</v>
      </c>
      <c r="P1225" s="119">
        <f t="shared" si="20"/>
        <v>1.1000000000000001</v>
      </c>
      <c r="Q1225" s="120" t="s">
        <v>147</v>
      </c>
      <c r="R1225" s="121" t="s">
        <v>4538</v>
      </c>
      <c r="S1225" s="122">
        <v>1.1000000000000001</v>
      </c>
      <c r="T1225" s="122" t="s">
        <v>1098</v>
      </c>
    </row>
    <row r="1226" spans="7:20" s="145" customFormat="1" hidden="1">
      <c r="G1226" s="152"/>
      <c r="K1226" s="128"/>
      <c r="M1226" s="114" t="s">
        <v>1902</v>
      </c>
      <c r="N1226" s="118">
        <v>0.7</v>
      </c>
      <c r="O1226" s="118">
        <v>9.1999999999999993</v>
      </c>
      <c r="P1226" s="119">
        <f t="shared" ref="P1226:P1289" si="21">SUM(S1226:T1226)</f>
        <v>2.7</v>
      </c>
      <c r="Q1226" s="122" t="s">
        <v>166</v>
      </c>
      <c r="R1226" s="121" t="s">
        <v>4553</v>
      </c>
      <c r="S1226" s="122">
        <v>2.7</v>
      </c>
      <c r="T1226" s="122" t="s">
        <v>543</v>
      </c>
    </row>
    <row r="1227" spans="7:20" s="145" customFormat="1" hidden="1">
      <c r="G1227" s="152"/>
      <c r="K1227" s="128"/>
      <c r="M1227" s="114" t="s">
        <v>1783</v>
      </c>
      <c r="N1227" s="118">
        <v>6.9</v>
      </c>
      <c r="O1227" s="118">
        <v>6.5</v>
      </c>
      <c r="P1227" s="119">
        <f t="shared" si="21"/>
        <v>1.5</v>
      </c>
      <c r="Q1227" s="122" t="s">
        <v>1784</v>
      </c>
      <c r="R1227" s="121" t="s">
        <v>4549</v>
      </c>
      <c r="S1227" s="122">
        <v>1.5</v>
      </c>
      <c r="T1227" s="122" t="s">
        <v>285</v>
      </c>
    </row>
    <row r="1228" spans="7:20" s="145" customFormat="1" hidden="1">
      <c r="G1228" s="152"/>
      <c r="K1228" s="128"/>
      <c r="M1228" s="114" t="s">
        <v>1785</v>
      </c>
      <c r="N1228" s="118">
        <v>0.5</v>
      </c>
      <c r="O1228" s="118">
        <v>2.2999999999999998</v>
      </c>
      <c r="P1228" s="119">
        <f t="shared" si="21"/>
        <v>2.4</v>
      </c>
      <c r="Q1228" s="120" t="s">
        <v>30</v>
      </c>
      <c r="R1228" s="121" t="s">
        <v>4052</v>
      </c>
      <c r="S1228" s="122">
        <v>2.4</v>
      </c>
      <c r="T1228" s="122" t="s">
        <v>661</v>
      </c>
    </row>
    <row r="1229" spans="7:20" s="145" customFormat="1" hidden="1">
      <c r="G1229" s="152"/>
      <c r="K1229" s="128"/>
      <c r="M1229" s="114" t="s">
        <v>1786</v>
      </c>
      <c r="N1229" s="118">
        <v>0.4</v>
      </c>
      <c r="O1229" s="118">
        <v>2.7</v>
      </c>
      <c r="P1229" s="119">
        <f t="shared" si="21"/>
        <v>2.2999999999999998</v>
      </c>
      <c r="Q1229" s="120" t="s">
        <v>30</v>
      </c>
      <c r="R1229" s="121" t="s">
        <v>4313</v>
      </c>
      <c r="S1229" s="122">
        <v>2.2999999999999998</v>
      </c>
      <c r="T1229" s="122" t="s">
        <v>338</v>
      </c>
    </row>
    <row r="1230" spans="7:20" s="145" customFormat="1" hidden="1">
      <c r="G1230" s="152"/>
      <c r="K1230" s="128"/>
      <c r="M1230" s="114" t="s">
        <v>1787</v>
      </c>
      <c r="N1230" s="118">
        <v>1.9</v>
      </c>
      <c r="O1230" s="118">
        <v>3</v>
      </c>
      <c r="P1230" s="119">
        <f t="shared" si="21"/>
        <v>3.5</v>
      </c>
      <c r="Q1230" s="120" t="s">
        <v>147</v>
      </c>
      <c r="R1230" s="121" t="s">
        <v>3955</v>
      </c>
      <c r="S1230" s="122">
        <v>3.5</v>
      </c>
      <c r="T1230" s="122" t="s">
        <v>213</v>
      </c>
    </row>
    <row r="1231" spans="7:20" s="145" customFormat="1" hidden="1">
      <c r="G1231" s="152"/>
      <c r="K1231" s="128"/>
      <c r="M1231" s="114" t="s">
        <v>1649</v>
      </c>
      <c r="N1231" s="118">
        <v>1.6</v>
      </c>
      <c r="O1231" s="118">
        <v>0.8</v>
      </c>
      <c r="P1231" s="119">
        <f t="shared" si="21"/>
        <v>3.3</v>
      </c>
      <c r="Q1231" s="120" t="s">
        <v>147</v>
      </c>
      <c r="R1231" s="121" t="s">
        <v>4294</v>
      </c>
      <c r="S1231" s="122">
        <v>3.3</v>
      </c>
      <c r="T1231" s="122" t="s">
        <v>234</v>
      </c>
    </row>
    <row r="1232" spans="7:20" s="145" customFormat="1" hidden="1">
      <c r="G1232" s="152"/>
      <c r="K1232" s="128"/>
      <c r="M1232" s="114" t="s">
        <v>1650</v>
      </c>
      <c r="N1232" s="118">
        <v>0.8</v>
      </c>
      <c r="O1232" s="118">
        <v>3.3</v>
      </c>
      <c r="P1232" s="119">
        <f t="shared" si="21"/>
        <v>2.9</v>
      </c>
      <c r="Q1232" s="120" t="s">
        <v>30</v>
      </c>
      <c r="R1232" s="121" t="s">
        <v>4420</v>
      </c>
      <c r="S1232" s="122">
        <v>2.9</v>
      </c>
      <c r="T1232" s="122" t="s">
        <v>141</v>
      </c>
    </row>
    <row r="1233" spans="7:20" s="145" customFormat="1" hidden="1">
      <c r="G1233" s="152"/>
      <c r="K1233" s="128"/>
      <c r="M1233" s="114" t="s">
        <v>1651</v>
      </c>
      <c r="N1233" s="118">
        <v>0.5</v>
      </c>
      <c r="O1233" s="118">
        <v>4.0999999999999996</v>
      </c>
      <c r="P1233" s="119">
        <f t="shared" si="21"/>
        <v>2.66</v>
      </c>
      <c r="Q1233" s="120" t="s">
        <v>147</v>
      </c>
      <c r="R1233" s="121" t="s">
        <v>4225</v>
      </c>
      <c r="S1233" s="122">
        <v>2.66</v>
      </c>
      <c r="T1233" s="122" t="s">
        <v>3575</v>
      </c>
    </row>
    <row r="1234" spans="7:20" s="145" customFormat="1" hidden="1">
      <c r="G1234" s="152"/>
      <c r="K1234" s="128"/>
      <c r="M1234" s="114" t="s">
        <v>1652</v>
      </c>
      <c r="N1234" s="118">
        <v>1.4</v>
      </c>
      <c r="O1234" s="118">
        <v>3.6</v>
      </c>
      <c r="P1234" s="119">
        <f t="shared" si="21"/>
        <v>2.4700000000000002</v>
      </c>
      <c r="Q1234" s="120" t="s">
        <v>147</v>
      </c>
      <c r="R1234" s="121" t="s">
        <v>4225</v>
      </c>
      <c r="S1234" s="122">
        <v>2.4700000000000002</v>
      </c>
      <c r="T1234" s="122" t="s">
        <v>2898</v>
      </c>
    </row>
    <row r="1235" spans="7:20" s="145" customFormat="1" hidden="1">
      <c r="G1235" s="152"/>
      <c r="K1235" s="128"/>
      <c r="M1235" s="114" t="s">
        <v>1653</v>
      </c>
      <c r="N1235" s="118">
        <v>0.3</v>
      </c>
      <c r="O1235" s="118">
        <v>16</v>
      </c>
      <c r="P1235" s="119">
        <f t="shared" si="21"/>
        <v>2.4900000000000002</v>
      </c>
      <c r="Q1235" s="120" t="s">
        <v>30</v>
      </c>
      <c r="R1235" s="121" t="s">
        <v>4306</v>
      </c>
      <c r="S1235" s="122">
        <v>2.4900000000000002</v>
      </c>
      <c r="T1235" s="122" t="s">
        <v>1146</v>
      </c>
    </row>
    <row r="1236" spans="7:20" s="145" customFormat="1" hidden="1">
      <c r="G1236" s="152"/>
      <c r="K1236" s="128"/>
      <c r="M1236" s="114" t="s">
        <v>2030</v>
      </c>
      <c r="N1236" s="118">
        <v>0.4</v>
      </c>
      <c r="O1236" s="118">
        <v>8.3000000000000007</v>
      </c>
      <c r="P1236" s="119">
        <f t="shared" si="21"/>
        <v>2.99</v>
      </c>
      <c r="Q1236" s="120" t="s">
        <v>30</v>
      </c>
      <c r="R1236" s="121" t="s">
        <v>3952</v>
      </c>
      <c r="S1236" s="122">
        <v>2.99</v>
      </c>
      <c r="T1236" s="122" t="s">
        <v>4019</v>
      </c>
    </row>
    <row r="1237" spans="7:20" s="145" customFormat="1" hidden="1">
      <c r="G1237" s="152"/>
      <c r="K1237" s="128"/>
      <c r="M1237" s="114" t="s">
        <v>2031</v>
      </c>
      <c r="N1237" s="118">
        <v>0.6</v>
      </c>
      <c r="O1237" s="118">
        <v>7.3</v>
      </c>
      <c r="P1237" s="119">
        <f t="shared" si="21"/>
        <v>2.2599999999999998</v>
      </c>
      <c r="Q1237" s="120" t="s">
        <v>30</v>
      </c>
      <c r="R1237" s="121" t="s">
        <v>3951</v>
      </c>
      <c r="S1237" s="122">
        <v>2.2599999999999998</v>
      </c>
      <c r="T1237" s="122" t="s">
        <v>1507</v>
      </c>
    </row>
    <row r="1238" spans="7:20" s="145" customFormat="1" hidden="1">
      <c r="G1238" s="152"/>
      <c r="K1238" s="128"/>
      <c r="M1238" s="114" t="s">
        <v>2032</v>
      </c>
      <c r="N1238" s="118">
        <v>0.5</v>
      </c>
      <c r="O1238" s="118">
        <v>4.5999999999999996</v>
      </c>
      <c r="P1238" s="119">
        <f t="shared" si="21"/>
        <v>3.1</v>
      </c>
      <c r="Q1238" s="120" t="s">
        <v>30</v>
      </c>
      <c r="R1238" s="121" t="s">
        <v>4037</v>
      </c>
      <c r="S1238" s="122">
        <v>3.1</v>
      </c>
      <c r="T1238" s="122" t="s">
        <v>977</v>
      </c>
    </row>
    <row r="1239" spans="7:20" s="145" customFormat="1" hidden="1">
      <c r="G1239" s="152"/>
      <c r="K1239" s="128"/>
      <c r="M1239" s="114" t="s">
        <v>2033</v>
      </c>
      <c r="N1239" s="118">
        <v>0.8</v>
      </c>
      <c r="O1239" s="118">
        <v>6.8</v>
      </c>
      <c r="P1239" s="119">
        <f t="shared" si="21"/>
        <v>2.4700000000000002</v>
      </c>
      <c r="Q1239" s="120" t="s">
        <v>30</v>
      </c>
      <c r="R1239" s="121" t="s">
        <v>3951</v>
      </c>
      <c r="S1239" s="122">
        <v>2.4700000000000002</v>
      </c>
      <c r="T1239" s="122" t="s">
        <v>262</v>
      </c>
    </row>
    <row r="1240" spans="7:20" s="145" customFormat="1" hidden="1">
      <c r="G1240" s="152"/>
      <c r="K1240" s="128"/>
      <c r="M1240" s="114" t="s">
        <v>2131</v>
      </c>
      <c r="N1240" s="118">
        <v>0.7</v>
      </c>
      <c r="O1240" s="118">
        <v>16.100000000000001</v>
      </c>
      <c r="P1240" s="119">
        <f t="shared" si="21"/>
        <v>1.01</v>
      </c>
      <c r="Q1240" s="122" t="s">
        <v>176</v>
      </c>
      <c r="R1240" s="121" t="s">
        <v>4415</v>
      </c>
      <c r="S1240" s="122">
        <v>1.01</v>
      </c>
      <c r="T1240" s="122" t="s">
        <v>3992</v>
      </c>
    </row>
    <row r="1241" spans="7:20" s="145" customFormat="1" hidden="1">
      <c r="G1241" s="152"/>
      <c r="K1241" s="128"/>
      <c r="M1241" s="114" t="s">
        <v>2132</v>
      </c>
      <c r="N1241" s="118">
        <v>0.7</v>
      </c>
      <c r="O1241" s="118">
        <v>15.8</v>
      </c>
      <c r="P1241" s="119">
        <f t="shared" si="21"/>
        <v>2.4700000000000002</v>
      </c>
      <c r="Q1241" s="122" t="s">
        <v>176</v>
      </c>
      <c r="R1241" s="121" t="s">
        <v>3781</v>
      </c>
      <c r="S1241" s="122">
        <v>2.4700000000000002</v>
      </c>
      <c r="T1241" s="122" t="s">
        <v>599</v>
      </c>
    </row>
    <row r="1242" spans="7:20" s="145" customFormat="1" hidden="1">
      <c r="G1242" s="152"/>
      <c r="K1242" s="128"/>
      <c r="M1242" s="114" t="s">
        <v>2133</v>
      </c>
      <c r="N1242" s="118">
        <v>0.7</v>
      </c>
      <c r="O1242" s="118">
        <v>15.2</v>
      </c>
      <c r="P1242" s="119">
        <f t="shared" si="21"/>
        <v>1.55</v>
      </c>
      <c r="Q1242" s="120" t="s">
        <v>174</v>
      </c>
      <c r="R1242" s="121" t="s">
        <v>4306</v>
      </c>
      <c r="S1242" s="122">
        <v>1.55</v>
      </c>
      <c r="T1242" s="122" t="s">
        <v>212</v>
      </c>
    </row>
    <row r="1243" spans="7:20" s="145" customFormat="1" hidden="1">
      <c r="G1243" s="152"/>
      <c r="K1243" s="128"/>
      <c r="M1243" s="114" t="s">
        <v>2034</v>
      </c>
      <c r="N1243" s="118">
        <v>0.6</v>
      </c>
      <c r="O1243" s="118">
        <v>17</v>
      </c>
      <c r="P1243" s="119">
        <f t="shared" si="21"/>
        <v>3.33</v>
      </c>
      <c r="Q1243" s="120" t="s">
        <v>51</v>
      </c>
      <c r="R1243" s="121" t="s">
        <v>4566</v>
      </c>
      <c r="S1243" s="122">
        <v>3.33</v>
      </c>
      <c r="T1243" s="122" t="s">
        <v>1602</v>
      </c>
    </row>
    <row r="1244" spans="7:20" s="145" customFormat="1" hidden="1">
      <c r="G1244" s="152"/>
      <c r="K1244" s="128"/>
      <c r="M1244" s="114" t="s">
        <v>1917</v>
      </c>
      <c r="N1244" s="118">
        <v>4.4000000000000004</v>
      </c>
      <c r="O1244" s="118">
        <v>65.2</v>
      </c>
      <c r="P1244" s="119">
        <f t="shared" si="21"/>
        <v>2.2000000000000002</v>
      </c>
      <c r="Q1244" s="122" t="s">
        <v>1918</v>
      </c>
      <c r="R1244" s="121" t="s">
        <v>4291</v>
      </c>
      <c r="S1244" s="122">
        <v>2.2000000000000002</v>
      </c>
      <c r="T1244" s="122" t="s">
        <v>338</v>
      </c>
    </row>
    <row r="1245" spans="7:20" s="145" customFormat="1" hidden="1">
      <c r="G1245" s="152"/>
      <c r="K1245" s="128"/>
      <c r="M1245" s="114" t="s">
        <v>1919</v>
      </c>
      <c r="N1245" s="118">
        <v>0.3</v>
      </c>
      <c r="O1245" s="118">
        <v>4.7</v>
      </c>
      <c r="P1245" s="119">
        <f t="shared" si="21"/>
        <v>2.46</v>
      </c>
      <c r="Q1245" s="122" t="s">
        <v>894</v>
      </c>
      <c r="R1245" s="121" t="s">
        <v>3951</v>
      </c>
      <c r="S1245" s="122">
        <v>2.46</v>
      </c>
      <c r="T1245" s="122" t="s">
        <v>599</v>
      </c>
    </row>
    <row r="1246" spans="7:20" s="145" customFormat="1" hidden="1">
      <c r="G1246" s="152"/>
      <c r="K1246" s="128"/>
      <c r="M1246" s="114" t="s">
        <v>1920</v>
      </c>
      <c r="N1246" s="118">
        <v>21.6</v>
      </c>
      <c r="O1246" s="118">
        <v>31.9</v>
      </c>
      <c r="P1246" s="119">
        <f t="shared" si="21"/>
        <v>2.9</v>
      </c>
      <c r="Q1246" s="122" t="s">
        <v>1921</v>
      </c>
      <c r="R1246" s="121" t="s">
        <v>3916</v>
      </c>
      <c r="S1246" s="122">
        <v>2.9</v>
      </c>
      <c r="T1246" s="122" t="s">
        <v>728</v>
      </c>
    </row>
    <row r="1247" spans="7:20" s="145" customFormat="1" hidden="1">
      <c r="G1247" s="152"/>
      <c r="K1247" s="128"/>
      <c r="M1247" s="114" t="s">
        <v>1922</v>
      </c>
      <c r="N1247" s="118">
        <v>0.8</v>
      </c>
      <c r="O1247" s="118">
        <v>9.6999999999999993</v>
      </c>
      <c r="P1247" s="119">
        <f t="shared" si="21"/>
        <v>2.6</v>
      </c>
      <c r="Q1247" s="120" t="s">
        <v>30</v>
      </c>
      <c r="R1247" s="121" t="s">
        <v>3777</v>
      </c>
      <c r="S1247" s="122">
        <v>2.6</v>
      </c>
      <c r="T1247" s="122" t="s">
        <v>543</v>
      </c>
    </row>
    <row r="1248" spans="7:20" s="145" customFormat="1" hidden="1">
      <c r="G1248" s="152"/>
      <c r="K1248" s="128"/>
      <c r="M1248" s="114" t="s">
        <v>2035</v>
      </c>
      <c r="N1248" s="118">
        <v>0.7</v>
      </c>
      <c r="O1248" s="118">
        <v>9.1999999999999993</v>
      </c>
      <c r="P1248" s="119">
        <f t="shared" si="21"/>
        <v>2.6</v>
      </c>
      <c r="Q1248" s="120" t="s">
        <v>30</v>
      </c>
      <c r="R1248" s="121" t="s">
        <v>4302</v>
      </c>
      <c r="S1248" s="122">
        <v>2.6</v>
      </c>
      <c r="T1248" s="122" t="s">
        <v>543</v>
      </c>
    </row>
    <row r="1249" spans="7:20" s="145" customFormat="1" hidden="1">
      <c r="G1249" s="152"/>
      <c r="K1249" s="128"/>
      <c r="M1249" s="114" t="s">
        <v>2036</v>
      </c>
      <c r="N1249" s="118">
        <v>0.7</v>
      </c>
      <c r="O1249" s="118">
        <v>20.7</v>
      </c>
      <c r="P1249" s="119">
        <f t="shared" si="21"/>
        <v>2.77</v>
      </c>
      <c r="Q1249" s="120" t="s">
        <v>30</v>
      </c>
      <c r="R1249" s="121" t="s">
        <v>4555</v>
      </c>
      <c r="S1249" s="122">
        <v>2.77</v>
      </c>
      <c r="T1249" s="122" t="s">
        <v>3500</v>
      </c>
    </row>
    <row r="1250" spans="7:20" s="145" customFormat="1" hidden="1">
      <c r="G1250" s="152"/>
      <c r="K1250" s="128"/>
      <c r="M1250" s="114" t="s">
        <v>1916</v>
      </c>
      <c r="N1250" s="118">
        <v>0.7</v>
      </c>
      <c r="O1250" s="118">
        <v>19.899999999999999</v>
      </c>
      <c r="P1250" s="119">
        <f t="shared" si="21"/>
        <v>3.2</v>
      </c>
      <c r="Q1250" s="120" t="s">
        <v>30</v>
      </c>
      <c r="R1250" s="121" t="s">
        <v>4000</v>
      </c>
      <c r="S1250" s="122">
        <v>3.2</v>
      </c>
      <c r="T1250" s="122" t="s">
        <v>234</v>
      </c>
    </row>
    <row r="1251" spans="7:20" s="145" customFormat="1" hidden="1">
      <c r="G1251" s="152"/>
      <c r="K1251" s="128"/>
      <c r="M1251" s="114" t="s">
        <v>1807</v>
      </c>
      <c r="N1251" s="118">
        <v>0.6</v>
      </c>
      <c r="O1251" s="118">
        <v>8.3000000000000007</v>
      </c>
      <c r="P1251" s="119">
        <f t="shared" si="21"/>
        <v>3.5</v>
      </c>
      <c r="Q1251" s="120" t="s">
        <v>30</v>
      </c>
      <c r="R1251" s="121" t="s">
        <v>4295</v>
      </c>
      <c r="S1251" s="122">
        <v>3.5</v>
      </c>
      <c r="T1251" s="122" t="s">
        <v>343</v>
      </c>
    </row>
    <row r="1252" spans="7:20" s="145" customFormat="1" hidden="1">
      <c r="G1252" s="152"/>
      <c r="K1252" s="128"/>
      <c r="M1252" s="114" t="s">
        <v>1808</v>
      </c>
      <c r="N1252" s="118">
        <v>0.7</v>
      </c>
      <c r="O1252" s="118">
        <v>8.6999999999999993</v>
      </c>
      <c r="P1252" s="119">
        <f t="shared" si="21"/>
        <v>1.9</v>
      </c>
      <c r="Q1252" s="120" t="s">
        <v>30</v>
      </c>
      <c r="R1252" s="121" t="s">
        <v>3956</v>
      </c>
      <c r="S1252" s="122">
        <v>1.9</v>
      </c>
      <c r="T1252" s="122" t="s">
        <v>452</v>
      </c>
    </row>
    <row r="1253" spans="7:20" s="145" customFormat="1" hidden="1">
      <c r="G1253" s="152"/>
      <c r="K1253" s="128"/>
      <c r="M1253" s="114" t="s">
        <v>1809</v>
      </c>
      <c r="N1253" s="118">
        <v>2.8</v>
      </c>
      <c r="O1253" s="118">
        <v>7.5</v>
      </c>
      <c r="P1253" s="119">
        <f t="shared" si="21"/>
        <v>2.8</v>
      </c>
      <c r="Q1253" s="122" t="s">
        <v>166</v>
      </c>
      <c r="R1253" s="121" t="s">
        <v>3953</v>
      </c>
      <c r="S1253" s="122">
        <v>2.8</v>
      </c>
      <c r="T1253" s="122" t="s">
        <v>141</v>
      </c>
    </row>
    <row r="1254" spans="7:20" s="145" customFormat="1" hidden="1">
      <c r="G1254" s="152"/>
      <c r="K1254" s="128"/>
      <c r="M1254" s="114" t="s">
        <v>1810</v>
      </c>
      <c r="N1254" s="118">
        <v>27.6</v>
      </c>
      <c r="O1254" s="118">
        <v>0</v>
      </c>
      <c r="P1254" s="119">
        <f t="shared" si="21"/>
        <v>3.4</v>
      </c>
      <c r="Q1254" s="122" t="s">
        <v>234</v>
      </c>
      <c r="R1254" s="121" t="s">
        <v>3962</v>
      </c>
      <c r="S1254" s="122">
        <v>3.4</v>
      </c>
      <c r="T1254" s="122" t="s">
        <v>213</v>
      </c>
    </row>
    <row r="1255" spans="7:20" s="145" customFormat="1" hidden="1">
      <c r="G1255" s="152"/>
      <c r="K1255" s="128"/>
      <c r="M1255" s="114" t="s">
        <v>1932</v>
      </c>
      <c r="N1255" s="118">
        <v>12.7</v>
      </c>
      <c r="O1255" s="118">
        <v>0</v>
      </c>
      <c r="P1255" s="119">
        <f t="shared" si="21"/>
        <v>3.3</v>
      </c>
      <c r="Q1255" s="122" t="s">
        <v>343</v>
      </c>
      <c r="R1255" s="121" t="s">
        <v>3890</v>
      </c>
      <c r="S1255" s="122">
        <v>3.3</v>
      </c>
      <c r="T1255" s="122" t="s">
        <v>468</v>
      </c>
    </row>
    <row r="1256" spans="7:20" s="145" customFormat="1" hidden="1">
      <c r="G1256" s="152"/>
      <c r="K1256" s="128"/>
      <c r="M1256" s="114" t="s">
        <v>1933</v>
      </c>
      <c r="N1256" s="118">
        <v>1.4</v>
      </c>
      <c r="O1256" s="118">
        <v>2.2000000000000002</v>
      </c>
      <c r="P1256" s="119">
        <f t="shared" si="21"/>
        <v>2.76</v>
      </c>
      <c r="Q1256" s="122" t="s">
        <v>668</v>
      </c>
      <c r="R1256" s="121" t="s">
        <v>3962</v>
      </c>
      <c r="S1256" s="122">
        <v>2.76</v>
      </c>
      <c r="T1256" s="122" t="s">
        <v>3159</v>
      </c>
    </row>
    <row r="1257" spans="7:20" s="145" customFormat="1" hidden="1">
      <c r="G1257" s="152"/>
      <c r="K1257" s="128"/>
      <c r="M1257" s="114" t="s">
        <v>1934</v>
      </c>
      <c r="N1257" s="118">
        <v>0.8</v>
      </c>
      <c r="O1257" s="118">
        <v>5</v>
      </c>
      <c r="P1257" s="119">
        <f t="shared" si="21"/>
        <v>3.19</v>
      </c>
      <c r="Q1257" s="120" t="s">
        <v>147</v>
      </c>
      <c r="R1257" s="121" t="s">
        <v>3778</v>
      </c>
      <c r="S1257" s="122">
        <v>3.19</v>
      </c>
      <c r="T1257" s="122" t="s">
        <v>392</v>
      </c>
    </row>
    <row r="1258" spans="7:20" s="145" customFormat="1" hidden="1">
      <c r="G1258" s="152"/>
      <c r="K1258" s="128"/>
      <c r="M1258" s="114" t="s">
        <v>1935</v>
      </c>
      <c r="N1258" s="118">
        <v>0.7</v>
      </c>
      <c r="O1258" s="118">
        <v>4.5</v>
      </c>
      <c r="P1258" s="119">
        <f t="shared" si="21"/>
        <v>3.27</v>
      </c>
      <c r="Q1258" s="120" t="s">
        <v>147</v>
      </c>
      <c r="R1258" s="121" t="s">
        <v>4540</v>
      </c>
      <c r="S1258" s="122">
        <v>3.27</v>
      </c>
      <c r="T1258" s="122" t="s">
        <v>628</v>
      </c>
    </row>
    <row r="1259" spans="7:20" s="145" customFormat="1" hidden="1">
      <c r="G1259" s="152"/>
      <c r="K1259" s="128"/>
      <c r="M1259" s="114" t="s">
        <v>1936</v>
      </c>
      <c r="N1259" s="118">
        <v>6.5</v>
      </c>
      <c r="O1259" s="118">
        <v>49.9</v>
      </c>
      <c r="P1259" s="119">
        <f t="shared" si="21"/>
        <v>2.34</v>
      </c>
      <c r="Q1259" s="122" t="s">
        <v>982</v>
      </c>
      <c r="R1259" s="121" t="s">
        <v>4374</v>
      </c>
      <c r="S1259" s="122">
        <v>2.34</v>
      </c>
      <c r="T1259" s="122" t="s">
        <v>210</v>
      </c>
    </row>
    <row r="1260" spans="7:20" s="145" customFormat="1" hidden="1">
      <c r="G1260" s="152"/>
      <c r="K1260" s="128"/>
      <c r="M1260" s="114" t="s">
        <v>1937</v>
      </c>
      <c r="N1260" s="118">
        <v>7.2</v>
      </c>
      <c r="O1260" s="118">
        <v>43.3</v>
      </c>
      <c r="P1260" s="119">
        <f t="shared" si="21"/>
        <v>2.2599999999999998</v>
      </c>
      <c r="Q1260" s="122" t="s">
        <v>1938</v>
      </c>
      <c r="R1260" s="121" t="s">
        <v>4143</v>
      </c>
      <c r="S1260" s="122">
        <v>2.2599999999999998</v>
      </c>
      <c r="T1260" s="122" t="s">
        <v>1552</v>
      </c>
    </row>
    <row r="1261" spans="7:20" s="145" customFormat="1" hidden="1">
      <c r="G1261" s="152"/>
      <c r="K1261" s="128"/>
      <c r="M1261" s="114" t="s">
        <v>1943</v>
      </c>
      <c r="N1261" s="118">
        <v>14.7</v>
      </c>
      <c r="O1261" s="118">
        <v>12.6</v>
      </c>
      <c r="P1261" s="119">
        <f t="shared" si="21"/>
        <v>2.54</v>
      </c>
      <c r="Q1261" s="120" t="s">
        <v>147</v>
      </c>
      <c r="R1261" s="121" t="s">
        <v>4025</v>
      </c>
      <c r="S1261" s="122">
        <v>2.54</v>
      </c>
      <c r="T1261" s="122" t="s">
        <v>2399</v>
      </c>
    </row>
    <row r="1262" spans="7:20" s="145" customFormat="1" hidden="1">
      <c r="G1262" s="152"/>
      <c r="K1262" s="128"/>
      <c r="M1262" s="114" t="s">
        <v>1944</v>
      </c>
      <c r="N1262" s="118">
        <v>11.8</v>
      </c>
      <c r="O1262" s="118">
        <v>10.1</v>
      </c>
      <c r="P1262" s="119">
        <f t="shared" si="21"/>
        <v>3.21</v>
      </c>
      <c r="Q1262" s="120" t="s">
        <v>147</v>
      </c>
      <c r="R1262" s="121" t="s">
        <v>4076</v>
      </c>
      <c r="S1262" s="122">
        <v>3.21</v>
      </c>
      <c r="T1262" s="122" t="s">
        <v>468</v>
      </c>
    </row>
    <row r="1263" spans="7:20" s="145" customFormat="1" hidden="1">
      <c r="G1263" s="152"/>
      <c r="K1263" s="128"/>
      <c r="M1263" s="114" t="s">
        <v>1828</v>
      </c>
      <c r="N1263" s="118">
        <v>13.8</v>
      </c>
      <c r="O1263" s="118">
        <v>10.5</v>
      </c>
      <c r="P1263" s="119">
        <f t="shared" si="21"/>
        <v>3</v>
      </c>
      <c r="Q1263" s="120" t="s">
        <v>147</v>
      </c>
      <c r="R1263" s="121" t="s">
        <v>3908</v>
      </c>
      <c r="S1263" s="122">
        <v>3</v>
      </c>
      <c r="T1263" s="122" t="s">
        <v>436</v>
      </c>
    </row>
    <row r="1264" spans="7:20" s="145" customFormat="1" hidden="1">
      <c r="G1264" s="152"/>
      <c r="K1264" s="128"/>
      <c r="M1264" s="114" t="s">
        <v>1834</v>
      </c>
      <c r="N1264" s="118">
        <v>18.399999999999999</v>
      </c>
      <c r="O1264" s="118">
        <v>3.9</v>
      </c>
      <c r="P1264" s="119">
        <f t="shared" si="21"/>
        <v>2.2000000000000002</v>
      </c>
      <c r="Q1264" s="122" t="s">
        <v>468</v>
      </c>
      <c r="R1264" s="121" t="s">
        <v>4270</v>
      </c>
      <c r="S1264" s="122">
        <v>2.2000000000000002</v>
      </c>
      <c r="T1264" s="122" t="s">
        <v>661</v>
      </c>
    </row>
    <row r="1265" spans="7:20" s="145" customFormat="1" hidden="1">
      <c r="G1265" s="152"/>
      <c r="K1265" s="128"/>
      <c r="M1265" s="114" t="s">
        <v>1835</v>
      </c>
      <c r="N1265" s="118">
        <v>21.1</v>
      </c>
      <c r="O1265" s="118">
        <v>4.5</v>
      </c>
      <c r="P1265" s="119">
        <f t="shared" si="21"/>
        <v>2.6</v>
      </c>
      <c r="Q1265" s="122" t="s">
        <v>285</v>
      </c>
      <c r="R1265" s="121" t="s">
        <v>4032</v>
      </c>
      <c r="S1265" s="122">
        <v>2.6</v>
      </c>
      <c r="T1265" s="122" t="s">
        <v>377</v>
      </c>
    </row>
    <row r="1266" spans="7:20" s="145" customFormat="1" hidden="1">
      <c r="G1266" s="152"/>
      <c r="K1266" s="128"/>
      <c r="M1266" s="114" t="s">
        <v>1836</v>
      </c>
      <c r="N1266" s="118">
        <v>18.399999999999999</v>
      </c>
      <c r="O1266" s="118">
        <v>3.9</v>
      </c>
      <c r="P1266" s="119">
        <f t="shared" si="21"/>
        <v>0.74</v>
      </c>
      <c r="Q1266" s="122" t="s">
        <v>332</v>
      </c>
      <c r="R1266" s="121" t="s">
        <v>4270</v>
      </c>
      <c r="S1266" s="122">
        <v>0.74</v>
      </c>
      <c r="T1266" s="122" t="s">
        <v>3811</v>
      </c>
    </row>
    <row r="1267" spans="7:20" s="145" customFormat="1" hidden="1">
      <c r="G1267" s="152"/>
      <c r="K1267" s="128"/>
      <c r="M1267" s="114" t="s">
        <v>1837</v>
      </c>
      <c r="N1267" s="118">
        <v>21.1</v>
      </c>
      <c r="O1267" s="118">
        <v>4.5</v>
      </c>
      <c r="P1267" s="119">
        <f t="shared" si="21"/>
        <v>2.2999999999999998</v>
      </c>
      <c r="Q1267" s="122" t="s">
        <v>234</v>
      </c>
      <c r="R1267" s="121" t="s">
        <v>4032</v>
      </c>
      <c r="S1267" s="122">
        <v>2.2999999999999998</v>
      </c>
      <c r="T1267" s="122" t="s">
        <v>1146</v>
      </c>
    </row>
    <row r="1268" spans="7:20" s="145" customFormat="1" hidden="1">
      <c r="G1268" s="152"/>
      <c r="K1268" s="128"/>
      <c r="M1268" s="114" t="s">
        <v>1711</v>
      </c>
      <c r="N1268" s="118">
        <v>18.399999999999999</v>
      </c>
      <c r="O1268" s="118">
        <v>3.9</v>
      </c>
      <c r="P1268" s="119">
        <f t="shared" si="21"/>
        <v>3.3</v>
      </c>
      <c r="Q1268" s="122" t="s">
        <v>468</v>
      </c>
      <c r="R1268" s="121" t="s">
        <v>4270</v>
      </c>
      <c r="S1268" s="122">
        <v>3.3</v>
      </c>
      <c r="T1268" s="122" t="s">
        <v>213</v>
      </c>
    </row>
    <row r="1269" spans="7:20" s="145" customFormat="1" hidden="1">
      <c r="G1269" s="152"/>
      <c r="K1269" s="128"/>
      <c r="M1269" s="114" t="s">
        <v>1712</v>
      </c>
      <c r="N1269" s="118">
        <v>23.9</v>
      </c>
      <c r="O1269" s="118">
        <v>0</v>
      </c>
      <c r="P1269" s="119">
        <f t="shared" si="21"/>
        <v>3.17</v>
      </c>
      <c r="Q1269" s="122" t="s">
        <v>176</v>
      </c>
      <c r="R1269" s="121" t="s">
        <v>4119</v>
      </c>
      <c r="S1269" s="122">
        <v>3.17</v>
      </c>
      <c r="T1269" s="122" t="s">
        <v>734</v>
      </c>
    </row>
    <row r="1270" spans="7:20" s="145" customFormat="1" hidden="1">
      <c r="G1270" s="152"/>
      <c r="K1270" s="128"/>
      <c r="M1270" s="114" t="s">
        <v>1840</v>
      </c>
      <c r="N1270" s="118">
        <v>21</v>
      </c>
      <c r="O1270" s="118">
        <v>0</v>
      </c>
      <c r="P1270" s="119">
        <f t="shared" si="21"/>
        <v>2.39</v>
      </c>
      <c r="Q1270" s="122" t="s">
        <v>172</v>
      </c>
      <c r="R1270" s="121" t="s">
        <v>4416</v>
      </c>
      <c r="S1270" s="122">
        <v>2.39</v>
      </c>
      <c r="T1270" s="122" t="s">
        <v>1392</v>
      </c>
    </row>
    <row r="1271" spans="7:20" s="145" customFormat="1" hidden="1">
      <c r="G1271" s="152"/>
      <c r="K1271" s="128"/>
      <c r="M1271" s="114" t="s">
        <v>1962</v>
      </c>
      <c r="N1271" s="118">
        <v>22.8</v>
      </c>
      <c r="O1271" s="118">
        <v>0</v>
      </c>
      <c r="P1271" s="119">
        <f t="shared" si="21"/>
        <v>3.09</v>
      </c>
      <c r="Q1271" s="122" t="s">
        <v>841</v>
      </c>
      <c r="R1271" s="121" t="s">
        <v>4218</v>
      </c>
      <c r="S1271" s="122">
        <v>3.09</v>
      </c>
      <c r="T1271" s="122" t="s">
        <v>1571</v>
      </c>
    </row>
    <row r="1272" spans="7:20" s="145" customFormat="1" hidden="1">
      <c r="G1272" s="152"/>
      <c r="K1272" s="128"/>
      <c r="M1272" s="114" t="s">
        <v>1718</v>
      </c>
      <c r="N1272" s="118">
        <v>19.8</v>
      </c>
      <c r="O1272" s="118">
        <v>0</v>
      </c>
      <c r="P1272" s="119">
        <f t="shared" si="21"/>
        <v>2.27</v>
      </c>
      <c r="Q1272" s="122" t="s">
        <v>166</v>
      </c>
      <c r="R1272" s="121" t="s">
        <v>3964</v>
      </c>
      <c r="S1272" s="122">
        <v>2.27</v>
      </c>
      <c r="T1272" s="122" t="s">
        <v>1415</v>
      </c>
    </row>
    <row r="1273" spans="7:20" s="145" customFormat="1" hidden="1">
      <c r="G1273" s="152"/>
      <c r="K1273" s="128"/>
      <c r="M1273" s="114" t="s">
        <v>1843</v>
      </c>
      <c r="N1273" s="118">
        <v>17.8</v>
      </c>
      <c r="O1273" s="118">
        <v>0</v>
      </c>
      <c r="P1273" s="119">
        <f t="shared" si="21"/>
        <v>2.19</v>
      </c>
      <c r="Q1273" s="122" t="s">
        <v>287</v>
      </c>
      <c r="R1273" s="121" t="s">
        <v>4419</v>
      </c>
      <c r="S1273" s="122">
        <v>2.19</v>
      </c>
      <c r="T1273" s="122" t="s">
        <v>1340</v>
      </c>
    </row>
    <row r="1274" spans="7:20" s="145" customFormat="1" hidden="1">
      <c r="G1274" s="152"/>
      <c r="K1274" s="128"/>
      <c r="M1274" s="114" t="s">
        <v>1844</v>
      </c>
      <c r="N1274" s="118">
        <v>21.8</v>
      </c>
      <c r="O1274" s="118">
        <v>0</v>
      </c>
      <c r="P1274" s="119">
        <f t="shared" si="21"/>
        <v>2.31</v>
      </c>
      <c r="Q1274" s="122" t="s">
        <v>287</v>
      </c>
      <c r="R1274" s="121" t="s">
        <v>4560</v>
      </c>
      <c r="S1274" s="122">
        <v>2.31</v>
      </c>
      <c r="T1274" s="122" t="s">
        <v>797</v>
      </c>
    </row>
    <row r="1275" spans="7:20" s="145" customFormat="1" hidden="1">
      <c r="G1275" s="152"/>
      <c r="K1275" s="128"/>
      <c r="M1275" s="114" t="s">
        <v>1845</v>
      </c>
      <c r="N1275" s="118">
        <v>19.2</v>
      </c>
      <c r="O1275" s="118">
        <v>0</v>
      </c>
      <c r="P1275" s="119">
        <f t="shared" si="21"/>
        <v>1.5</v>
      </c>
      <c r="Q1275" s="122" t="s">
        <v>476</v>
      </c>
      <c r="R1275" s="121" t="s">
        <v>4130</v>
      </c>
      <c r="S1275" s="122">
        <v>1.5</v>
      </c>
      <c r="T1275" s="122" t="s">
        <v>332</v>
      </c>
    </row>
    <row r="1276" spans="7:20" s="145" customFormat="1" hidden="1">
      <c r="G1276" s="152"/>
      <c r="K1276" s="128"/>
      <c r="M1276" s="114" t="s">
        <v>2081</v>
      </c>
      <c r="N1276" s="118">
        <v>19.7</v>
      </c>
      <c r="O1276" s="118">
        <v>0</v>
      </c>
      <c r="P1276" s="119">
        <f t="shared" si="21"/>
        <v>1.4</v>
      </c>
      <c r="Q1276" s="122" t="s">
        <v>476</v>
      </c>
      <c r="R1276" s="121" t="s">
        <v>3971</v>
      </c>
      <c r="S1276" s="122">
        <v>1.4</v>
      </c>
      <c r="T1276" s="122" t="s">
        <v>548</v>
      </c>
    </row>
    <row r="1277" spans="7:20" s="145" customFormat="1" hidden="1">
      <c r="G1277" s="152"/>
      <c r="K1277" s="128"/>
      <c r="M1277" s="114" t="s">
        <v>2082</v>
      </c>
      <c r="N1277" s="118">
        <v>22.5</v>
      </c>
      <c r="O1277" s="118">
        <v>0</v>
      </c>
      <c r="P1277" s="119">
        <f t="shared" si="21"/>
        <v>2.1</v>
      </c>
      <c r="Q1277" s="122" t="s">
        <v>287</v>
      </c>
      <c r="R1277" s="121" t="s">
        <v>3898</v>
      </c>
      <c r="S1277" s="122">
        <v>2.1</v>
      </c>
      <c r="T1277" s="122" t="s">
        <v>661</v>
      </c>
    </row>
    <row r="1278" spans="7:20" s="145" customFormat="1" hidden="1">
      <c r="G1278" s="152"/>
      <c r="K1278" s="128"/>
      <c r="M1278" s="114" t="s">
        <v>2083</v>
      </c>
      <c r="N1278" s="118">
        <v>20</v>
      </c>
      <c r="O1278" s="118">
        <v>0</v>
      </c>
      <c r="P1278" s="119">
        <f t="shared" si="21"/>
        <v>2.7</v>
      </c>
      <c r="Q1278" s="122" t="s">
        <v>476</v>
      </c>
      <c r="R1278" s="121" t="s">
        <v>3964</v>
      </c>
      <c r="S1278" s="122">
        <v>2.7</v>
      </c>
      <c r="T1278" s="122" t="s">
        <v>728</v>
      </c>
    </row>
    <row r="1279" spans="7:20" s="145" customFormat="1" hidden="1">
      <c r="G1279" s="152"/>
      <c r="K1279" s="128"/>
      <c r="M1279" s="114" t="s">
        <v>2187</v>
      </c>
      <c r="N1279" s="118">
        <v>21.8</v>
      </c>
      <c r="O1279" s="118">
        <v>0</v>
      </c>
      <c r="P1279" s="119">
        <f t="shared" si="21"/>
        <v>1.3</v>
      </c>
      <c r="Q1279" s="122" t="s">
        <v>56</v>
      </c>
      <c r="R1279" s="121" t="s">
        <v>4300</v>
      </c>
      <c r="S1279" s="122">
        <v>1.3</v>
      </c>
      <c r="T1279" s="122" t="s">
        <v>254</v>
      </c>
    </row>
    <row r="1280" spans="7:20" s="145" customFormat="1" hidden="1">
      <c r="G1280" s="152"/>
      <c r="K1280" s="128"/>
      <c r="M1280" s="114" t="s">
        <v>2085</v>
      </c>
      <c r="N1280" s="118">
        <v>19</v>
      </c>
      <c r="O1280" s="118">
        <v>0</v>
      </c>
      <c r="P1280" s="119">
        <f t="shared" si="21"/>
        <v>2.68</v>
      </c>
      <c r="Q1280" s="122" t="s">
        <v>166</v>
      </c>
      <c r="R1280" s="121" t="s">
        <v>4555</v>
      </c>
      <c r="S1280" s="122">
        <v>2.68</v>
      </c>
      <c r="T1280" s="122" t="s">
        <v>1921</v>
      </c>
    </row>
    <row r="1281" spans="7:20" s="145" customFormat="1" hidden="1">
      <c r="G1281" s="152"/>
      <c r="K1281" s="128"/>
      <c r="M1281" s="114" t="s">
        <v>2190</v>
      </c>
      <c r="N1281" s="118">
        <v>17.100000000000001</v>
      </c>
      <c r="O1281" s="118">
        <v>10</v>
      </c>
      <c r="P1281" s="119">
        <f t="shared" si="21"/>
        <v>0.6</v>
      </c>
      <c r="Q1281" s="122" t="s">
        <v>338</v>
      </c>
      <c r="R1281" s="121" t="s">
        <v>4045</v>
      </c>
      <c r="S1281" s="122">
        <v>0.6</v>
      </c>
      <c r="T1281" s="122" t="s">
        <v>369</v>
      </c>
    </row>
    <row r="1282" spans="7:20" s="145" customFormat="1" hidden="1">
      <c r="G1282" s="152"/>
      <c r="K1282" s="128"/>
      <c r="M1282" s="114" t="s">
        <v>1980</v>
      </c>
      <c r="N1282" s="118">
        <v>17.100000000000001</v>
      </c>
      <c r="O1282" s="118">
        <v>10</v>
      </c>
      <c r="P1282" s="119">
        <f t="shared" si="21"/>
        <v>3</v>
      </c>
      <c r="Q1282" s="122" t="s">
        <v>34</v>
      </c>
      <c r="R1282" s="121" t="s">
        <v>4045</v>
      </c>
      <c r="S1282" s="122">
        <v>3</v>
      </c>
      <c r="T1282" s="122" t="s">
        <v>234</v>
      </c>
    </row>
    <row r="1283" spans="7:20" s="145" customFormat="1" hidden="1">
      <c r="G1283" s="152"/>
      <c r="K1283" s="128"/>
      <c r="M1283" s="114" t="s">
        <v>2086</v>
      </c>
      <c r="N1283" s="118">
        <v>17.100000000000001</v>
      </c>
      <c r="O1283" s="118">
        <v>10</v>
      </c>
      <c r="P1283" s="119">
        <f t="shared" si="21"/>
        <v>3.2</v>
      </c>
      <c r="Q1283" s="122" t="s">
        <v>2087</v>
      </c>
      <c r="R1283" s="121" t="s">
        <v>4045</v>
      </c>
      <c r="S1283" s="122">
        <v>3.2</v>
      </c>
      <c r="T1283" s="122" t="s">
        <v>213</v>
      </c>
    </row>
    <row r="1284" spans="7:20" s="145" customFormat="1" hidden="1">
      <c r="G1284" s="152"/>
      <c r="K1284" s="128"/>
      <c r="M1284" s="114" t="s">
        <v>1982</v>
      </c>
      <c r="N1284" s="118">
        <v>17.100000000000001</v>
      </c>
      <c r="O1284" s="118">
        <v>10</v>
      </c>
      <c r="P1284" s="119">
        <f t="shared" si="21"/>
        <v>1.5</v>
      </c>
      <c r="Q1284" s="122" t="s">
        <v>332</v>
      </c>
      <c r="R1284" s="121" t="s">
        <v>4045</v>
      </c>
      <c r="S1284" s="122">
        <v>1.5</v>
      </c>
      <c r="T1284" s="122" t="s">
        <v>332</v>
      </c>
    </row>
    <row r="1285" spans="7:20" s="145" customFormat="1" hidden="1">
      <c r="G1285" s="152"/>
      <c r="K1285" s="128"/>
      <c r="M1285" s="114" t="s">
        <v>1983</v>
      </c>
      <c r="N1285" s="118">
        <v>10.7</v>
      </c>
      <c r="O1285" s="118">
        <v>19.2</v>
      </c>
      <c r="P1285" s="119">
        <f t="shared" si="21"/>
        <v>3.1</v>
      </c>
      <c r="Q1285" s="122" t="s">
        <v>347</v>
      </c>
      <c r="R1285" s="121" t="s">
        <v>4131</v>
      </c>
      <c r="S1285" s="122">
        <v>3.1</v>
      </c>
      <c r="T1285" s="122" t="s">
        <v>468</v>
      </c>
    </row>
    <row r="1286" spans="7:20" s="145" customFormat="1" hidden="1">
      <c r="G1286" s="152"/>
      <c r="K1286" s="128"/>
      <c r="M1286" s="114" t="s">
        <v>1984</v>
      </c>
      <c r="N1286" s="118">
        <v>22.2</v>
      </c>
      <c r="O1286" s="118">
        <v>0</v>
      </c>
      <c r="P1286" s="119">
        <f t="shared" si="21"/>
        <v>3.1</v>
      </c>
      <c r="Q1286" s="122" t="s">
        <v>468</v>
      </c>
      <c r="R1286" s="121" t="s">
        <v>3935</v>
      </c>
      <c r="S1286" s="122">
        <v>3.1</v>
      </c>
      <c r="T1286" s="122" t="s">
        <v>468</v>
      </c>
    </row>
    <row r="1287" spans="7:20" s="145" customFormat="1" hidden="1">
      <c r="G1287" s="152"/>
      <c r="K1287" s="128"/>
      <c r="M1287" s="114" t="s">
        <v>1981</v>
      </c>
      <c r="N1287" s="118">
        <v>14.4</v>
      </c>
      <c r="O1287" s="118">
        <v>0</v>
      </c>
      <c r="P1287" s="119">
        <f t="shared" si="21"/>
        <v>3.1</v>
      </c>
      <c r="Q1287" s="122" t="s">
        <v>213</v>
      </c>
      <c r="R1287" s="121" t="s">
        <v>4320</v>
      </c>
      <c r="S1287" s="122">
        <v>3.1</v>
      </c>
      <c r="T1287" s="122" t="s">
        <v>468</v>
      </c>
    </row>
    <row r="1288" spans="7:20" s="145" customFormat="1" hidden="1">
      <c r="G1288" s="152"/>
      <c r="K1288" s="128"/>
      <c r="M1288" s="114" t="s">
        <v>1858</v>
      </c>
      <c r="N1288" s="118">
        <v>18</v>
      </c>
      <c r="O1288" s="118">
        <v>0</v>
      </c>
      <c r="P1288" s="119">
        <f t="shared" si="21"/>
        <v>2.97</v>
      </c>
      <c r="Q1288" s="122" t="s">
        <v>213</v>
      </c>
      <c r="R1288" s="121" t="s">
        <v>4560</v>
      </c>
      <c r="S1288" s="122">
        <v>2.97</v>
      </c>
      <c r="T1288" s="122" t="s">
        <v>459</v>
      </c>
    </row>
    <row r="1289" spans="7:20" s="145" customFormat="1" hidden="1">
      <c r="G1289" s="152"/>
      <c r="K1289" s="128"/>
      <c r="M1289" s="114" t="s">
        <v>1859</v>
      </c>
      <c r="N1289" s="118">
        <v>25.3</v>
      </c>
      <c r="O1289" s="118">
        <v>0</v>
      </c>
      <c r="P1289" s="119">
        <f t="shared" si="21"/>
        <v>3</v>
      </c>
      <c r="Q1289" s="122" t="s">
        <v>468</v>
      </c>
      <c r="R1289" s="121" t="s">
        <v>3896</v>
      </c>
      <c r="S1289" s="122">
        <v>3</v>
      </c>
      <c r="T1289" s="122" t="s">
        <v>426</v>
      </c>
    </row>
    <row r="1290" spans="7:20" s="145" customFormat="1" hidden="1">
      <c r="G1290" s="152"/>
      <c r="K1290" s="128"/>
      <c r="M1290" s="114" t="s">
        <v>1860</v>
      </c>
      <c r="N1290" s="118">
        <v>24.7</v>
      </c>
      <c r="O1290" s="118">
        <v>1.1000000000000001</v>
      </c>
      <c r="P1290" s="119">
        <f t="shared" ref="P1290:P1353" si="22">SUM(S1290:T1290)</f>
        <v>2.9</v>
      </c>
      <c r="Q1290" s="122" t="s">
        <v>1098</v>
      </c>
      <c r="R1290" s="121" t="s">
        <v>4273</v>
      </c>
      <c r="S1290" s="122">
        <v>2.9</v>
      </c>
      <c r="T1290" s="122" t="s">
        <v>642</v>
      </c>
    </row>
    <row r="1291" spans="7:20" s="145" customFormat="1" hidden="1">
      <c r="G1291" s="152"/>
      <c r="K1291" s="128"/>
      <c r="M1291" s="114" t="s">
        <v>1861</v>
      </c>
      <c r="N1291" s="118">
        <v>22.7</v>
      </c>
      <c r="O1291" s="118">
        <v>1</v>
      </c>
      <c r="P1291" s="119">
        <f t="shared" si="22"/>
        <v>3.04</v>
      </c>
      <c r="Q1291" s="122" t="s">
        <v>217</v>
      </c>
      <c r="R1291" s="121" t="s">
        <v>4457</v>
      </c>
      <c r="S1291" s="122">
        <v>3.04</v>
      </c>
      <c r="T1291" s="122" t="s">
        <v>628</v>
      </c>
    </row>
    <row r="1292" spans="7:20" s="145" customFormat="1" hidden="1">
      <c r="G1292" s="152"/>
      <c r="K1292" s="128"/>
      <c r="M1292" s="114" t="s">
        <v>1862</v>
      </c>
      <c r="N1292" s="118">
        <v>21.5</v>
      </c>
      <c r="O1292" s="118">
        <v>0</v>
      </c>
      <c r="P1292" s="119">
        <f t="shared" si="22"/>
        <v>2.52</v>
      </c>
      <c r="Q1292" s="122" t="s">
        <v>213</v>
      </c>
      <c r="R1292" s="121" t="s">
        <v>3891</v>
      </c>
      <c r="S1292" s="122">
        <v>2.52</v>
      </c>
      <c r="T1292" s="122" t="s">
        <v>141</v>
      </c>
    </row>
    <row r="1293" spans="7:20" s="145" customFormat="1" hidden="1">
      <c r="G1293" s="152"/>
      <c r="K1293" s="128"/>
      <c r="M1293" s="114" t="s">
        <v>1997</v>
      </c>
      <c r="N1293" s="118">
        <v>19.7</v>
      </c>
      <c r="O1293" s="118">
        <v>0</v>
      </c>
      <c r="P1293" s="119">
        <f t="shared" si="22"/>
        <v>2.72</v>
      </c>
      <c r="Q1293" s="122" t="s">
        <v>213</v>
      </c>
      <c r="R1293" s="121" t="s">
        <v>3898</v>
      </c>
      <c r="S1293" s="122">
        <v>2.72</v>
      </c>
      <c r="T1293" s="122" t="s">
        <v>466</v>
      </c>
    </row>
    <row r="1294" spans="7:20" s="145" customFormat="1" hidden="1">
      <c r="G1294" s="152"/>
      <c r="K1294" s="128"/>
      <c r="M1294" s="114" t="s">
        <v>1998</v>
      </c>
      <c r="N1294" s="118">
        <v>4.8</v>
      </c>
      <c r="O1294" s="118">
        <v>44</v>
      </c>
      <c r="P1294" s="119">
        <f t="shared" si="22"/>
        <v>2.8</v>
      </c>
      <c r="Q1294" s="122" t="s">
        <v>1549</v>
      </c>
      <c r="R1294" s="121" t="s">
        <v>4055</v>
      </c>
      <c r="S1294" s="122">
        <v>2.8</v>
      </c>
      <c r="T1294" s="122" t="s">
        <v>982</v>
      </c>
    </row>
    <row r="1295" spans="7:20" s="145" customFormat="1" hidden="1">
      <c r="G1295" s="152"/>
      <c r="K1295" s="128"/>
      <c r="M1295" s="114" t="s">
        <v>1999</v>
      </c>
      <c r="N1295" s="118">
        <v>2.2000000000000002</v>
      </c>
      <c r="O1295" s="118">
        <v>49.1</v>
      </c>
      <c r="P1295" s="119">
        <f t="shared" si="22"/>
        <v>2.86</v>
      </c>
      <c r="Q1295" s="122" t="s">
        <v>2000</v>
      </c>
      <c r="R1295" s="121" t="s">
        <v>4474</v>
      </c>
      <c r="S1295" s="122">
        <v>2.86</v>
      </c>
      <c r="T1295" s="122" t="s">
        <v>731</v>
      </c>
    </row>
    <row r="1296" spans="7:20" s="145" customFormat="1" hidden="1">
      <c r="G1296" s="152"/>
      <c r="K1296" s="128"/>
      <c r="M1296" s="114" t="s">
        <v>2001</v>
      </c>
      <c r="N1296" s="118">
        <v>18.399999999999999</v>
      </c>
      <c r="O1296" s="118">
        <v>1</v>
      </c>
      <c r="P1296" s="119">
        <f t="shared" si="22"/>
        <v>0.8</v>
      </c>
      <c r="Q1296" s="122" t="s">
        <v>543</v>
      </c>
      <c r="R1296" s="121" t="s">
        <v>3774</v>
      </c>
      <c r="S1296" s="122">
        <v>0.8</v>
      </c>
      <c r="T1296" s="122" t="s">
        <v>663</v>
      </c>
    </row>
    <row r="1297" spans="7:20" s="145" customFormat="1" hidden="1">
      <c r="G1297" s="152"/>
      <c r="K1297" s="128"/>
      <c r="M1297" s="114" t="s">
        <v>1875</v>
      </c>
      <c r="N1297" s="118">
        <v>23.3</v>
      </c>
      <c r="O1297" s="118">
        <v>0</v>
      </c>
      <c r="P1297" s="119">
        <f t="shared" si="22"/>
        <v>2.6</v>
      </c>
      <c r="Q1297" s="122" t="s">
        <v>1876</v>
      </c>
      <c r="R1297" s="121" t="s">
        <v>4151</v>
      </c>
      <c r="S1297" s="122">
        <v>2.6</v>
      </c>
      <c r="T1297" s="122" t="s">
        <v>728</v>
      </c>
    </row>
    <row r="1298" spans="7:20" s="145" customFormat="1" hidden="1">
      <c r="G1298" s="152"/>
      <c r="K1298" s="128"/>
      <c r="M1298" s="114" t="s">
        <v>1877</v>
      </c>
      <c r="N1298" s="118">
        <v>17.5</v>
      </c>
      <c r="O1298" s="118">
        <v>0</v>
      </c>
      <c r="P1298" s="119">
        <f t="shared" si="22"/>
        <v>2.7</v>
      </c>
      <c r="Q1298" s="122" t="s">
        <v>217</v>
      </c>
      <c r="R1298" s="121" t="s">
        <v>4032</v>
      </c>
      <c r="S1298" s="122">
        <v>2.7</v>
      </c>
      <c r="T1298" s="122" t="s">
        <v>466</v>
      </c>
    </row>
    <row r="1299" spans="7:20" s="145" customFormat="1" hidden="1">
      <c r="G1299" s="152"/>
      <c r="K1299" s="128"/>
      <c r="M1299" s="114" t="s">
        <v>1878</v>
      </c>
      <c r="N1299" s="118">
        <v>27.5</v>
      </c>
      <c r="O1299" s="118">
        <v>0</v>
      </c>
      <c r="P1299" s="119">
        <f t="shared" si="22"/>
        <v>2.4</v>
      </c>
      <c r="Q1299" s="122" t="s">
        <v>532</v>
      </c>
      <c r="R1299" s="121" t="s">
        <v>3734</v>
      </c>
      <c r="S1299" s="122">
        <v>2.4</v>
      </c>
      <c r="T1299" s="122" t="s">
        <v>377</v>
      </c>
    </row>
    <row r="1300" spans="7:20" s="145" customFormat="1" hidden="1">
      <c r="G1300" s="152"/>
      <c r="K1300" s="128"/>
      <c r="M1300" s="114" t="s">
        <v>1879</v>
      </c>
      <c r="N1300" s="118">
        <v>29.9</v>
      </c>
      <c r="O1300" s="118">
        <v>0</v>
      </c>
      <c r="P1300" s="119">
        <f t="shared" si="22"/>
        <v>2.4</v>
      </c>
      <c r="Q1300" s="120" t="s">
        <v>147</v>
      </c>
      <c r="R1300" s="121" t="s">
        <v>4122</v>
      </c>
      <c r="S1300" s="122">
        <v>2.4</v>
      </c>
      <c r="T1300" s="122" t="s">
        <v>377</v>
      </c>
    </row>
    <row r="1301" spans="7:20" s="145" customFormat="1" hidden="1">
      <c r="G1301" s="152"/>
      <c r="K1301" s="128"/>
      <c r="M1301" s="114" t="s">
        <v>2003</v>
      </c>
      <c r="N1301" s="118">
        <v>21.8</v>
      </c>
      <c r="O1301" s="118">
        <v>0</v>
      </c>
      <c r="P1301" s="119">
        <f t="shared" si="22"/>
        <v>2.4</v>
      </c>
      <c r="Q1301" s="120" t="s">
        <v>147</v>
      </c>
      <c r="R1301" s="121" t="s">
        <v>3918</v>
      </c>
      <c r="S1301" s="122">
        <v>2.4</v>
      </c>
      <c r="T1301" s="122" t="s">
        <v>377</v>
      </c>
    </row>
    <row r="1302" spans="7:20" s="145" customFormat="1" hidden="1">
      <c r="G1302" s="152"/>
      <c r="K1302" s="128"/>
      <c r="M1302" s="114" t="s">
        <v>2004</v>
      </c>
      <c r="N1302" s="118">
        <v>14.1</v>
      </c>
      <c r="O1302" s="118">
        <v>6</v>
      </c>
      <c r="P1302" s="119">
        <f t="shared" si="22"/>
        <v>2.4</v>
      </c>
      <c r="Q1302" s="122" t="s">
        <v>2005</v>
      </c>
      <c r="R1302" s="121" t="s">
        <v>4132</v>
      </c>
      <c r="S1302" s="122">
        <v>2.4</v>
      </c>
      <c r="T1302" s="122" t="s">
        <v>377</v>
      </c>
    </row>
    <row r="1303" spans="7:20" s="145" customFormat="1" hidden="1">
      <c r="G1303" s="152"/>
      <c r="K1303" s="128"/>
      <c r="M1303" s="114" t="s">
        <v>2006</v>
      </c>
      <c r="N1303" s="118">
        <v>5.4</v>
      </c>
      <c r="O1303" s="118">
        <v>2.2999999999999998</v>
      </c>
      <c r="P1303" s="119">
        <f t="shared" si="22"/>
        <v>2.4</v>
      </c>
      <c r="Q1303" s="122" t="s">
        <v>1686</v>
      </c>
      <c r="R1303" s="121" t="s">
        <v>3732</v>
      </c>
      <c r="S1303" s="122">
        <v>2.4</v>
      </c>
      <c r="T1303" s="122" t="s">
        <v>377</v>
      </c>
    </row>
    <row r="1304" spans="7:20" s="145" customFormat="1" hidden="1">
      <c r="G1304" s="152"/>
      <c r="K1304" s="128"/>
      <c r="M1304" s="114" t="s">
        <v>2007</v>
      </c>
      <c r="N1304" s="118">
        <v>17.100000000000001</v>
      </c>
      <c r="O1304" s="118">
        <v>0</v>
      </c>
      <c r="P1304" s="119">
        <f t="shared" si="22"/>
        <v>1.77</v>
      </c>
      <c r="Q1304" s="122" t="s">
        <v>548</v>
      </c>
      <c r="R1304" s="121" t="s">
        <v>4148</v>
      </c>
      <c r="S1304" s="122">
        <v>1.77</v>
      </c>
      <c r="T1304" s="122" t="s">
        <v>283</v>
      </c>
    </row>
    <row r="1305" spans="7:20" s="145" customFormat="1" hidden="1">
      <c r="G1305" s="152"/>
      <c r="K1305" s="128"/>
      <c r="M1305" s="114" t="s">
        <v>2008</v>
      </c>
      <c r="N1305" s="118">
        <v>25.3</v>
      </c>
      <c r="O1305" s="118">
        <v>0</v>
      </c>
      <c r="P1305" s="119">
        <f t="shared" si="22"/>
        <v>1.9</v>
      </c>
      <c r="Q1305" s="120" t="s">
        <v>147</v>
      </c>
      <c r="R1305" s="121" t="s">
        <v>3808</v>
      </c>
      <c r="S1305" s="122">
        <v>1.9</v>
      </c>
      <c r="T1305" s="122" t="s">
        <v>42</v>
      </c>
    </row>
    <row r="1306" spans="7:20" s="145" customFormat="1" hidden="1">
      <c r="G1306" s="152"/>
      <c r="K1306" s="128"/>
      <c r="M1306" s="114" t="s">
        <v>1884</v>
      </c>
      <c r="N1306" s="118">
        <v>18.2</v>
      </c>
      <c r="O1306" s="118">
        <v>0</v>
      </c>
      <c r="P1306" s="119">
        <f t="shared" si="22"/>
        <v>2.73</v>
      </c>
      <c r="Q1306" s="122" t="s">
        <v>223</v>
      </c>
      <c r="R1306" s="121" t="s">
        <v>4077</v>
      </c>
      <c r="S1306" s="122">
        <v>2.73</v>
      </c>
      <c r="T1306" s="122" t="s">
        <v>1383</v>
      </c>
    </row>
    <row r="1307" spans="7:20" s="145" customFormat="1" hidden="1">
      <c r="G1307" s="152"/>
      <c r="K1307" s="128"/>
      <c r="M1307" s="114" t="s">
        <v>1885</v>
      </c>
      <c r="N1307" s="118">
        <v>27.8</v>
      </c>
      <c r="O1307" s="118">
        <v>0</v>
      </c>
      <c r="P1307" s="119">
        <f t="shared" si="22"/>
        <v>2.31</v>
      </c>
      <c r="Q1307" s="122" t="s">
        <v>217</v>
      </c>
      <c r="R1307" s="121" t="s">
        <v>4076</v>
      </c>
      <c r="S1307" s="122">
        <v>2.31</v>
      </c>
      <c r="T1307" s="122" t="s">
        <v>2172</v>
      </c>
    </row>
    <row r="1308" spans="7:20" s="145" customFormat="1" hidden="1">
      <c r="G1308" s="152"/>
      <c r="K1308" s="128"/>
      <c r="M1308" s="114" t="s">
        <v>1765</v>
      </c>
      <c r="N1308" s="118">
        <v>17.100000000000001</v>
      </c>
      <c r="O1308" s="118">
        <v>0</v>
      </c>
      <c r="P1308" s="119">
        <f t="shared" si="22"/>
        <v>2.73</v>
      </c>
      <c r="Q1308" s="122" t="s">
        <v>797</v>
      </c>
      <c r="R1308" s="121" t="s">
        <v>3967</v>
      </c>
      <c r="S1308" s="122">
        <v>2.73</v>
      </c>
      <c r="T1308" s="122" t="s">
        <v>1383</v>
      </c>
    </row>
    <row r="1309" spans="7:20" s="145" customFormat="1" hidden="1">
      <c r="G1309" s="152"/>
      <c r="K1309" s="128"/>
      <c r="M1309" s="114" t="s">
        <v>1887</v>
      </c>
      <c r="N1309" s="118">
        <v>25.1</v>
      </c>
      <c r="O1309" s="118">
        <v>0</v>
      </c>
      <c r="P1309" s="119">
        <f t="shared" si="22"/>
        <v>1.8</v>
      </c>
      <c r="Q1309" s="120" t="s">
        <v>147</v>
      </c>
      <c r="R1309" s="121" t="s">
        <v>3726</v>
      </c>
      <c r="S1309" s="122">
        <v>1.8</v>
      </c>
      <c r="T1309" s="122" t="s">
        <v>3813</v>
      </c>
    </row>
    <row r="1310" spans="7:20" s="145" customFormat="1" hidden="1">
      <c r="G1310" s="152"/>
      <c r="K1310" s="128"/>
      <c r="M1310" s="114" t="s">
        <v>1888</v>
      </c>
      <c r="N1310" s="118">
        <v>20.100000000000001</v>
      </c>
      <c r="O1310" s="118">
        <v>0</v>
      </c>
      <c r="P1310" s="119">
        <f t="shared" si="22"/>
        <v>3.16</v>
      </c>
      <c r="Q1310" s="122" t="s">
        <v>558</v>
      </c>
      <c r="R1310" s="121" t="s">
        <v>3737</v>
      </c>
      <c r="S1310" s="122">
        <v>3.16</v>
      </c>
      <c r="T1310" s="122" t="s">
        <v>343</v>
      </c>
    </row>
    <row r="1311" spans="7:20" s="145" customFormat="1" hidden="1">
      <c r="G1311" s="152"/>
      <c r="K1311" s="128"/>
      <c r="M1311" s="114" t="s">
        <v>1889</v>
      </c>
      <c r="N1311" s="118">
        <v>13.7</v>
      </c>
      <c r="O1311" s="118">
        <v>0</v>
      </c>
      <c r="P1311" s="119">
        <f t="shared" si="22"/>
        <v>2.17</v>
      </c>
      <c r="Q1311" s="122" t="s">
        <v>670</v>
      </c>
      <c r="R1311" s="121" t="s">
        <v>4421</v>
      </c>
      <c r="S1311" s="122">
        <v>2.17</v>
      </c>
      <c r="T1311" s="122" t="s">
        <v>1244</v>
      </c>
    </row>
    <row r="1312" spans="7:20" s="145" customFormat="1" hidden="1">
      <c r="G1312" s="152"/>
      <c r="K1312" s="128"/>
      <c r="M1312" s="114" t="s">
        <v>1890</v>
      </c>
      <c r="N1312" s="118">
        <v>17.8</v>
      </c>
      <c r="O1312" s="118">
        <v>0</v>
      </c>
      <c r="P1312" s="119">
        <f t="shared" si="22"/>
        <v>1.66</v>
      </c>
      <c r="Q1312" s="122" t="s">
        <v>986</v>
      </c>
      <c r="R1312" s="121" t="s">
        <v>3784</v>
      </c>
      <c r="S1312" s="122">
        <v>1.66</v>
      </c>
      <c r="T1312" s="122" t="s">
        <v>3550</v>
      </c>
    </row>
    <row r="1313" spans="7:20" s="145" customFormat="1" hidden="1">
      <c r="G1313" s="152"/>
      <c r="K1313" s="128"/>
      <c r="M1313" s="114" t="s">
        <v>1891</v>
      </c>
      <c r="N1313" s="118">
        <v>16.7</v>
      </c>
      <c r="O1313" s="120">
        <v>10</v>
      </c>
      <c r="P1313" s="119">
        <f t="shared" si="22"/>
        <v>2.93</v>
      </c>
      <c r="Q1313" s="120" t="s">
        <v>147</v>
      </c>
      <c r="R1313" s="121" t="s">
        <v>3933</v>
      </c>
      <c r="S1313" s="122">
        <v>2.93</v>
      </c>
      <c r="T1313" s="122" t="s">
        <v>628</v>
      </c>
    </row>
    <row r="1314" spans="7:20" s="145" customFormat="1" hidden="1">
      <c r="G1314" s="152"/>
      <c r="K1314" s="128"/>
      <c r="M1314" s="114" t="s">
        <v>1892</v>
      </c>
      <c r="N1314" s="118">
        <v>0.1</v>
      </c>
      <c r="O1314" s="118">
        <v>8.5</v>
      </c>
      <c r="P1314" s="119">
        <f t="shared" si="22"/>
        <v>2.78</v>
      </c>
      <c r="Q1314" s="120" t="s">
        <v>30</v>
      </c>
      <c r="R1314" s="121" t="s">
        <v>4036</v>
      </c>
      <c r="S1314" s="122">
        <v>2.78</v>
      </c>
      <c r="T1314" s="122" t="s">
        <v>642</v>
      </c>
    </row>
    <row r="1315" spans="7:20" s="145" customFormat="1" hidden="1">
      <c r="G1315" s="152"/>
      <c r="K1315" s="128"/>
      <c r="M1315" s="114" t="s">
        <v>1893</v>
      </c>
      <c r="N1315" s="118">
        <v>0.3</v>
      </c>
      <c r="O1315" s="118">
        <v>4.5999999999999996</v>
      </c>
      <c r="P1315" s="119">
        <f t="shared" si="22"/>
        <v>2.59</v>
      </c>
      <c r="Q1315" s="120" t="s">
        <v>30</v>
      </c>
      <c r="R1315" s="121" t="s">
        <v>4544</v>
      </c>
      <c r="S1315" s="122">
        <v>2.59</v>
      </c>
      <c r="T1315" s="122" t="s">
        <v>873</v>
      </c>
    </row>
    <row r="1316" spans="7:20" s="145" customFormat="1" hidden="1">
      <c r="G1316" s="152"/>
      <c r="K1316" s="128"/>
      <c r="M1316" s="114" t="s">
        <v>1779</v>
      </c>
      <c r="N1316" s="118">
        <v>0.3</v>
      </c>
      <c r="O1316" s="118">
        <v>42.6</v>
      </c>
      <c r="P1316" s="119">
        <f t="shared" si="22"/>
        <v>2.14</v>
      </c>
      <c r="Q1316" s="120" t="s">
        <v>30</v>
      </c>
      <c r="R1316" s="121" t="s">
        <v>3970</v>
      </c>
      <c r="S1316" s="122">
        <v>2.14</v>
      </c>
      <c r="T1316" s="122" t="s">
        <v>738</v>
      </c>
    </row>
    <row r="1317" spans="7:20" s="145" customFormat="1" hidden="1">
      <c r="G1317" s="152"/>
      <c r="K1317" s="128"/>
      <c r="M1317" s="114" t="s">
        <v>1780</v>
      </c>
      <c r="N1317" s="118">
        <v>21.8</v>
      </c>
      <c r="O1317" s="118">
        <v>0</v>
      </c>
      <c r="P1317" s="119">
        <f t="shared" si="22"/>
        <v>2.2999999999999998</v>
      </c>
      <c r="Q1317" s="120" t="s">
        <v>147</v>
      </c>
      <c r="R1317" s="121" t="s">
        <v>4196</v>
      </c>
      <c r="S1317" s="122">
        <v>2.2999999999999998</v>
      </c>
      <c r="T1317" s="122" t="s">
        <v>189</v>
      </c>
    </row>
    <row r="1318" spans="7:20" s="145" customFormat="1" hidden="1">
      <c r="G1318" s="152"/>
      <c r="K1318" s="128"/>
      <c r="M1318" s="114" t="s">
        <v>1781</v>
      </c>
      <c r="N1318" s="118">
        <v>24.1</v>
      </c>
      <c r="O1318" s="118">
        <v>0</v>
      </c>
      <c r="P1318" s="119">
        <f t="shared" si="22"/>
        <v>2.2000000000000002</v>
      </c>
      <c r="Q1318" s="122" t="s">
        <v>234</v>
      </c>
      <c r="R1318" s="121" t="s">
        <v>3896</v>
      </c>
      <c r="S1318" s="122">
        <v>2.2000000000000002</v>
      </c>
      <c r="T1318" s="122" t="s">
        <v>543</v>
      </c>
    </row>
    <row r="1319" spans="7:20" s="145" customFormat="1" hidden="1">
      <c r="G1319" s="152"/>
      <c r="K1319" s="128"/>
      <c r="M1319" s="114" t="s">
        <v>1896</v>
      </c>
      <c r="N1319" s="118">
        <v>16.899999999999999</v>
      </c>
      <c r="O1319" s="118">
        <v>0</v>
      </c>
      <c r="P1319" s="119">
        <f t="shared" si="22"/>
        <v>2.2400000000000002</v>
      </c>
      <c r="Q1319" s="122" t="s">
        <v>213</v>
      </c>
      <c r="R1319" s="121" t="s">
        <v>3965</v>
      </c>
      <c r="S1319" s="122">
        <v>2.2400000000000002</v>
      </c>
      <c r="T1319" s="122" t="s">
        <v>2172</v>
      </c>
    </row>
    <row r="1320" spans="7:20" s="145" customFormat="1" hidden="1">
      <c r="G1320" s="152"/>
      <c r="K1320" s="128"/>
      <c r="M1320" s="114" t="s">
        <v>1897</v>
      </c>
      <c r="N1320" s="118">
        <v>5.0999999999999996</v>
      </c>
      <c r="O1320" s="118">
        <v>0.9</v>
      </c>
      <c r="P1320" s="119">
        <f t="shared" si="22"/>
        <v>2.5</v>
      </c>
      <c r="Q1320" s="122" t="s">
        <v>1898</v>
      </c>
      <c r="R1320" s="121" t="s">
        <v>4133</v>
      </c>
      <c r="S1320" s="122">
        <v>2.5</v>
      </c>
      <c r="T1320" s="122" t="s">
        <v>728</v>
      </c>
    </row>
    <row r="1321" spans="7:20" s="145" customFormat="1" hidden="1">
      <c r="G1321" s="152"/>
      <c r="K1321" s="128"/>
      <c r="M1321" s="114" t="s">
        <v>1899</v>
      </c>
      <c r="N1321" s="118">
        <v>0.4</v>
      </c>
      <c r="O1321" s="118">
        <v>76.400000000000006</v>
      </c>
      <c r="P1321" s="119">
        <f t="shared" si="22"/>
        <v>2.9</v>
      </c>
      <c r="Q1321" s="122" t="s">
        <v>418</v>
      </c>
      <c r="R1321" s="121" t="s">
        <v>4293</v>
      </c>
      <c r="S1321" s="122">
        <v>2.9</v>
      </c>
      <c r="T1321" s="122" t="s">
        <v>468</v>
      </c>
    </row>
    <row r="1322" spans="7:20" s="145" customFormat="1" hidden="1">
      <c r="G1322" s="152"/>
      <c r="K1322" s="128"/>
      <c r="M1322" s="114" t="s">
        <v>1900</v>
      </c>
      <c r="N1322" s="118">
        <v>0.6</v>
      </c>
      <c r="O1322" s="118">
        <v>74.400000000000006</v>
      </c>
      <c r="P1322" s="119">
        <f t="shared" si="22"/>
        <v>2.2000000000000002</v>
      </c>
      <c r="Q1322" s="122" t="s">
        <v>418</v>
      </c>
      <c r="R1322" s="121" t="s">
        <v>4134</v>
      </c>
      <c r="S1322" s="122">
        <v>2.2000000000000002</v>
      </c>
      <c r="T1322" s="122" t="s">
        <v>2399</v>
      </c>
    </row>
    <row r="1323" spans="7:20" s="145" customFormat="1" hidden="1">
      <c r="G1323" s="152"/>
      <c r="K1323" s="128"/>
      <c r="M1323" s="114" t="s">
        <v>2022</v>
      </c>
      <c r="N1323" s="118">
        <v>4.0999999999999996</v>
      </c>
      <c r="O1323" s="118">
        <v>13.5</v>
      </c>
      <c r="P1323" s="119">
        <f t="shared" si="22"/>
        <v>2.44</v>
      </c>
      <c r="Q1323" s="122" t="s">
        <v>543</v>
      </c>
      <c r="R1323" s="121" t="s">
        <v>3971</v>
      </c>
      <c r="S1323" s="122">
        <v>2.44</v>
      </c>
      <c r="T1323" s="122" t="s">
        <v>193</v>
      </c>
    </row>
    <row r="1324" spans="7:20" s="145" customFormat="1" hidden="1">
      <c r="G1324" s="152"/>
      <c r="K1324" s="128"/>
      <c r="M1324" s="114" t="s">
        <v>1904</v>
      </c>
      <c r="N1324" s="118">
        <v>4.0999999999999996</v>
      </c>
      <c r="O1324" s="118">
        <v>13.5</v>
      </c>
      <c r="P1324" s="119">
        <f t="shared" si="22"/>
        <v>2.76</v>
      </c>
      <c r="Q1324" s="122" t="s">
        <v>444</v>
      </c>
      <c r="R1324" s="121" t="s">
        <v>4565</v>
      </c>
      <c r="S1324" s="122">
        <v>2.76</v>
      </c>
      <c r="T1324" s="122" t="s">
        <v>774</v>
      </c>
    </row>
    <row r="1325" spans="7:20" s="145" customFormat="1" hidden="1">
      <c r="G1325" s="152"/>
      <c r="K1325" s="128"/>
      <c r="M1325" s="114" t="s">
        <v>1905</v>
      </c>
      <c r="N1325" s="118">
        <v>4.0999999999999996</v>
      </c>
      <c r="O1325" s="118">
        <v>13.3</v>
      </c>
      <c r="P1325" s="119">
        <f t="shared" si="22"/>
        <v>3.03</v>
      </c>
      <c r="Q1325" s="122" t="s">
        <v>360</v>
      </c>
      <c r="R1325" s="121" t="s">
        <v>4119</v>
      </c>
      <c r="S1325" s="122">
        <v>3.03</v>
      </c>
      <c r="T1325" s="122" t="s">
        <v>444</v>
      </c>
    </row>
    <row r="1326" spans="7:20" s="145" customFormat="1" hidden="1">
      <c r="G1326" s="152"/>
      <c r="K1326" s="128"/>
      <c r="M1326" s="114" t="s">
        <v>1906</v>
      </c>
      <c r="N1326" s="118">
        <v>9.4</v>
      </c>
      <c r="O1326" s="118">
        <v>83.7</v>
      </c>
      <c r="P1326" s="119">
        <f t="shared" si="22"/>
        <v>2.88</v>
      </c>
      <c r="Q1326" s="122" t="s">
        <v>1146</v>
      </c>
      <c r="R1326" s="121" t="s">
        <v>4341</v>
      </c>
      <c r="S1326" s="122">
        <v>2.88</v>
      </c>
      <c r="T1326" s="122" t="s">
        <v>734</v>
      </c>
    </row>
    <row r="1327" spans="7:20" s="145" customFormat="1" hidden="1">
      <c r="G1327" s="152"/>
      <c r="K1327" s="128"/>
      <c r="M1327" s="114" t="s">
        <v>1907</v>
      </c>
      <c r="N1327" s="118">
        <v>2.5</v>
      </c>
      <c r="O1327" s="118">
        <v>17.899999999999999</v>
      </c>
      <c r="P1327" s="119">
        <f t="shared" si="22"/>
        <v>2.81</v>
      </c>
      <c r="Q1327" s="122" t="s">
        <v>543</v>
      </c>
      <c r="R1327" s="121" t="s">
        <v>4230</v>
      </c>
      <c r="S1327" s="122">
        <v>2.81</v>
      </c>
      <c r="T1327" s="122" t="s">
        <v>450</v>
      </c>
    </row>
    <row r="1328" spans="7:20" s="145" customFormat="1" hidden="1">
      <c r="G1328" s="152"/>
      <c r="K1328" s="128"/>
      <c r="M1328" s="114" t="s">
        <v>1908</v>
      </c>
      <c r="N1328" s="118">
        <v>4.5</v>
      </c>
      <c r="O1328" s="118">
        <v>11</v>
      </c>
      <c r="P1328" s="119">
        <f t="shared" si="22"/>
        <v>2.2599999999999998</v>
      </c>
      <c r="Q1328" s="120" t="s">
        <v>147</v>
      </c>
      <c r="R1328" s="121" t="s">
        <v>4306</v>
      </c>
      <c r="S1328" s="122">
        <v>2.2599999999999998</v>
      </c>
      <c r="T1328" s="122" t="s">
        <v>446</v>
      </c>
    </row>
    <row r="1329" spans="7:20" s="145" customFormat="1" hidden="1">
      <c r="G1329" s="152"/>
      <c r="K1329" s="128"/>
      <c r="M1329" s="114" t="s">
        <v>1909</v>
      </c>
      <c r="N1329" s="118">
        <v>7.3</v>
      </c>
      <c r="O1329" s="118">
        <v>58.3</v>
      </c>
      <c r="P1329" s="119">
        <f t="shared" si="22"/>
        <v>2.09</v>
      </c>
      <c r="Q1329" s="122" t="s">
        <v>1910</v>
      </c>
      <c r="R1329" s="121" t="s">
        <v>4388</v>
      </c>
      <c r="S1329" s="122">
        <v>2.09</v>
      </c>
      <c r="T1329" s="122" t="s">
        <v>54</v>
      </c>
    </row>
    <row r="1330" spans="7:20" s="145" customFormat="1" hidden="1">
      <c r="G1330" s="152"/>
      <c r="K1330" s="128"/>
      <c r="M1330" s="114" t="s">
        <v>2029</v>
      </c>
      <c r="N1330" s="118">
        <v>7.2</v>
      </c>
      <c r="O1330" s="118">
        <v>10.6</v>
      </c>
      <c r="P1330" s="119">
        <f t="shared" si="22"/>
        <v>2.2599999999999998</v>
      </c>
      <c r="Q1330" s="122" t="s">
        <v>223</v>
      </c>
      <c r="R1330" s="121" t="s">
        <v>3961</v>
      </c>
      <c r="S1330" s="122">
        <v>2.2599999999999998</v>
      </c>
      <c r="T1330" s="122" t="s">
        <v>377</v>
      </c>
    </row>
    <row r="1331" spans="7:20" s="145" customFormat="1" hidden="1">
      <c r="G1331" s="152"/>
      <c r="K1331" s="128"/>
      <c r="M1331" s="114" t="s">
        <v>2127</v>
      </c>
      <c r="N1331" s="118">
        <v>6.8</v>
      </c>
      <c r="O1331" s="118">
        <v>10.5</v>
      </c>
      <c r="P1331" s="119">
        <f t="shared" si="22"/>
        <v>1.45</v>
      </c>
      <c r="Q1331" s="120" t="s">
        <v>147</v>
      </c>
      <c r="R1331" s="121" t="s">
        <v>4401</v>
      </c>
      <c r="S1331" s="122">
        <v>1.45</v>
      </c>
      <c r="T1331" s="122" t="s">
        <v>452</v>
      </c>
    </row>
    <row r="1332" spans="7:20" s="145" customFormat="1" hidden="1">
      <c r="G1332" s="152"/>
      <c r="K1332" s="128"/>
      <c r="M1332" s="114" t="s">
        <v>2128</v>
      </c>
      <c r="N1332" s="118">
        <v>3.9</v>
      </c>
      <c r="O1332" s="118">
        <v>34.9</v>
      </c>
      <c r="P1332" s="119">
        <f t="shared" si="22"/>
        <v>2.31</v>
      </c>
      <c r="Q1332" s="122" t="s">
        <v>2129</v>
      </c>
      <c r="R1332" s="121" t="s">
        <v>4153</v>
      </c>
      <c r="S1332" s="122">
        <v>2.31</v>
      </c>
      <c r="T1332" s="122" t="s">
        <v>3159</v>
      </c>
    </row>
    <row r="1333" spans="7:20" s="145" customFormat="1" hidden="1">
      <c r="G1333" s="152"/>
      <c r="K1333" s="128"/>
      <c r="M1333" s="114" t="s">
        <v>2130</v>
      </c>
      <c r="N1333" s="118">
        <v>3.2</v>
      </c>
      <c r="O1333" s="118">
        <v>23.2</v>
      </c>
      <c r="P1333" s="119">
        <f t="shared" si="22"/>
        <v>1.66</v>
      </c>
      <c r="Q1333" s="122" t="s">
        <v>1150</v>
      </c>
      <c r="R1333" s="121" t="s">
        <v>4424</v>
      </c>
      <c r="S1333" s="122">
        <v>1.66</v>
      </c>
      <c r="T1333" s="122" t="s">
        <v>1539</v>
      </c>
    </row>
    <row r="1334" spans="7:20" s="145" customFormat="1" hidden="1">
      <c r="G1334" s="152"/>
      <c r="K1334" s="128"/>
      <c r="M1334" s="114" t="s">
        <v>2134</v>
      </c>
      <c r="N1334" s="118">
        <v>3.5</v>
      </c>
      <c r="O1334" s="118">
        <v>21</v>
      </c>
      <c r="P1334" s="119">
        <f t="shared" si="22"/>
        <v>1.35</v>
      </c>
      <c r="Q1334" s="122" t="s">
        <v>2135</v>
      </c>
      <c r="R1334" s="121" t="s">
        <v>4272</v>
      </c>
      <c r="S1334" s="122">
        <v>1.35</v>
      </c>
      <c r="T1334" s="122" t="s">
        <v>2472</v>
      </c>
    </row>
    <row r="1335" spans="7:20" s="145" customFormat="1" hidden="1">
      <c r="G1335" s="152"/>
      <c r="K1335" s="128"/>
      <c r="M1335" s="114" t="s">
        <v>2138</v>
      </c>
      <c r="N1335" s="118">
        <v>0.4</v>
      </c>
      <c r="O1335" s="118">
        <v>72.7</v>
      </c>
      <c r="P1335" s="119">
        <f t="shared" si="22"/>
        <v>2.41</v>
      </c>
      <c r="Q1335" s="120" t="s">
        <v>30</v>
      </c>
      <c r="R1335" s="121" t="s">
        <v>4371</v>
      </c>
      <c r="S1335" s="122">
        <v>2.41</v>
      </c>
      <c r="T1335" s="122" t="s">
        <v>1921</v>
      </c>
    </row>
    <row r="1336" spans="7:20" s="145" customFormat="1" hidden="1">
      <c r="G1336" s="152"/>
      <c r="K1336" s="128"/>
      <c r="M1336" s="114" t="s">
        <v>2136</v>
      </c>
      <c r="N1336" s="118">
        <v>2.9</v>
      </c>
      <c r="O1336" s="118">
        <v>32</v>
      </c>
      <c r="P1336" s="119">
        <f t="shared" si="22"/>
        <v>2.0699999999999998</v>
      </c>
      <c r="Q1336" s="122" t="s">
        <v>2137</v>
      </c>
      <c r="R1336" s="121" t="s">
        <v>4124</v>
      </c>
      <c r="S1336" s="122">
        <v>2.0699999999999998</v>
      </c>
      <c r="T1336" s="122" t="s">
        <v>1816</v>
      </c>
    </row>
    <row r="1337" spans="7:20" s="145" customFormat="1" hidden="1">
      <c r="G1337" s="152"/>
      <c r="K1337" s="128"/>
      <c r="M1337" s="114" t="s">
        <v>2038</v>
      </c>
      <c r="N1337" s="118">
        <v>2.9</v>
      </c>
      <c r="O1337" s="118">
        <v>31.7</v>
      </c>
      <c r="P1337" s="119">
        <f t="shared" si="22"/>
        <v>2.23</v>
      </c>
      <c r="Q1337" s="122" t="s">
        <v>2039</v>
      </c>
      <c r="R1337" s="121" t="s">
        <v>3734</v>
      </c>
      <c r="S1337" s="122">
        <v>2.23</v>
      </c>
      <c r="T1337" s="122" t="s">
        <v>745</v>
      </c>
    </row>
    <row r="1338" spans="7:20" s="145" customFormat="1" hidden="1">
      <c r="G1338" s="152"/>
      <c r="K1338" s="128"/>
      <c r="M1338" s="114" t="s">
        <v>2040</v>
      </c>
      <c r="N1338" s="118">
        <v>4.2</v>
      </c>
      <c r="O1338" s="118">
        <v>32.200000000000003</v>
      </c>
      <c r="P1338" s="119">
        <f t="shared" si="22"/>
        <v>2.14</v>
      </c>
      <c r="Q1338" s="122" t="s">
        <v>1022</v>
      </c>
      <c r="R1338" s="121" t="s">
        <v>4196</v>
      </c>
      <c r="S1338" s="122">
        <v>2.14</v>
      </c>
      <c r="T1338" s="122" t="s">
        <v>2172</v>
      </c>
    </row>
    <row r="1339" spans="7:20" s="145" customFormat="1" hidden="1">
      <c r="G1339" s="152"/>
      <c r="K1339" s="128"/>
      <c r="M1339" s="114" t="s">
        <v>2037</v>
      </c>
      <c r="N1339" s="118">
        <v>3.2</v>
      </c>
      <c r="O1339" s="118">
        <v>22</v>
      </c>
      <c r="P1339" s="119">
        <f t="shared" si="22"/>
        <v>1.9</v>
      </c>
      <c r="Q1339" s="122" t="s">
        <v>776</v>
      </c>
      <c r="R1339" s="121" t="s">
        <v>3969</v>
      </c>
      <c r="S1339" s="122">
        <v>1.9</v>
      </c>
      <c r="T1339" s="122" t="s">
        <v>1146</v>
      </c>
    </row>
    <row r="1340" spans="7:20" s="145" customFormat="1" hidden="1">
      <c r="G1340" s="152"/>
      <c r="K1340" s="128"/>
      <c r="M1340" s="114" t="s">
        <v>1923</v>
      </c>
      <c r="N1340" s="118">
        <v>2.6</v>
      </c>
      <c r="O1340" s="118">
        <v>29.8</v>
      </c>
      <c r="P1340" s="119">
        <f t="shared" si="22"/>
        <v>2.6</v>
      </c>
      <c r="Q1340" s="122" t="s">
        <v>1924</v>
      </c>
      <c r="R1340" s="121" t="s">
        <v>4122</v>
      </c>
      <c r="S1340" s="122">
        <v>2.6</v>
      </c>
      <c r="T1340" s="122" t="s">
        <v>719</v>
      </c>
    </row>
    <row r="1341" spans="7:20" s="145" customFormat="1" hidden="1">
      <c r="G1341" s="152"/>
      <c r="K1341" s="128"/>
      <c r="M1341" s="114" t="s">
        <v>1925</v>
      </c>
      <c r="N1341" s="118">
        <v>4.4000000000000004</v>
      </c>
      <c r="O1341" s="118">
        <v>20.6</v>
      </c>
      <c r="P1341" s="119">
        <f t="shared" si="22"/>
        <v>2.7</v>
      </c>
      <c r="Q1341" s="120" t="s">
        <v>147</v>
      </c>
      <c r="R1341" s="121" t="s">
        <v>4462</v>
      </c>
      <c r="S1341" s="122">
        <v>2.7</v>
      </c>
      <c r="T1341" s="122" t="s">
        <v>234</v>
      </c>
    </row>
    <row r="1342" spans="7:20" s="145" customFormat="1" hidden="1">
      <c r="G1342" s="152"/>
      <c r="K1342" s="128"/>
      <c r="M1342" s="114" t="s">
        <v>1926</v>
      </c>
      <c r="N1342" s="118">
        <v>6</v>
      </c>
      <c r="O1342" s="118">
        <v>60.8</v>
      </c>
      <c r="P1342" s="119">
        <f t="shared" si="22"/>
        <v>2.9</v>
      </c>
      <c r="Q1342" s="122" t="s">
        <v>1927</v>
      </c>
      <c r="R1342" s="121" t="s">
        <v>4387</v>
      </c>
      <c r="S1342" s="122">
        <v>2.9</v>
      </c>
      <c r="T1342" s="122" t="s">
        <v>213</v>
      </c>
    </row>
    <row r="1343" spans="7:20" s="145" customFormat="1" hidden="1">
      <c r="G1343" s="152"/>
      <c r="K1343" s="128"/>
      <c r="M1343" s="114" t="s">
        <v>1928</v>
      </c>
      <c r="N1343" s="118">
        <v>0.2</v>
      </c>
      <c r="O1343" s="118">
        <v>63.4</v>
      </c>
      <c r="P1343" s="119">
        <f t="shared" si="22"/>
        <v>2.8</v>
      </c>
      <c r="Q1343" s="122" t="s">
        <v>1929</v>
      </c>
      <c r="R1343" s="121" t="s">
        <v>4310</v>
      </c>
      <c r="S1343" s="122">
        <v>2.8</v>
      </c>
      <c r="T1343" s="122" t="s">
        <v>468</v>
      </c>
    </row>
    <row r="1344" spans="7:20" s="145" customFormat="1" hidden="1">
      <c r="G1344" s="152"/>
      <c r="K1344" s="128"/>
      <c r="M1344" s="114" t="s">
        <v>1930</v>
      </c>
      <c r="N1344" s="118">
        <v>1.3</v>
      </c>
      <c r="O1344" s="118">
        <v>90.1</v>
      </c>
      <c r="P1344" s="119">
        <f t="shared" si="22"/>
        <v>2.8</v>
      </c>
      <c r="Q1344" s="120" t="s">
        <v>30</v>
      </c>
      <c r="R1344" s="121" t="s">
        <v>4471</v>
      </c>
      <c r="S1344" s="122">
        <v>2.8</v>
      </c>
      <c r="T1344" s="122" t="s">
        <v>468</v>
      </c>
    </row>
    <row r="1345" spans="7:20" s="145" customFormat="1" hidden="1">
      <c r="G1345" s="152"/>
      <c r="K1345" s="128"/>
      <c r="M1345" s="114" t="s">
        <v>1931</v>
      </c>
      <c r="N1345" s="120" t="s">
        <v>30</v>
      </c>
      <c r="O1345" s="118">
        <v>88.9</v>
      </c>
      <c r="P1345" s="119">
        <f t="shared" si="22"/>
        <v>2.8</v>
      </c>
      <c r="Q1345" s="122" t="s">
        <v>418</v>
      </c>
      <c r="R1345" s="121" t="s">
        <v>3833</v>
      </c>
      <c r="S1345" s="122">
        <v>2.8</v>
      </c>
      <c r="T1345" s="122" t="s">
        <v>468</v>
      </c>
    </row>
    <row r="1346" spans="7:20" s="145" customFormat="1" hidden="1">
      <c r="G1346" s="152"/>
      <c r="K1346" s="128"/>
      <c r="M1346" s="114" t="s">
        <v>2048</v>
      </c>
      <c r="N1346" s="118">
        <v>1.1000000000000001</v>
      </c>
      <c r="O1346" s="118">
        <v>93.4</v>
      </c>
      <c r="P1346" s="119">
        <f t="shared" si="22"/>
        <v>1.6</v>
      </c>
      <c r="Q1346" s="120" t="s">
        <v>30</v>
      </c>
      <c r="R1346" s="121" t="s">
        <v>4055</v>
      </c>
      <c r="S1346" s="122">
        <v>1.6</v>
      </c>
      <c r="T1346" s="122" t="s">
        <v>1539</v>
      </c>
    </row>
    <row r="1347" spans="7:20" s="145" customFormat="1" hidden="1">
      <c r="G1347" s="152"/>
      <c r="K1347" s="128"/>
      <c r="M1347" s="114" t="s">
        <v>2049</v>
      </c>
      <c r="N1347" s="118">
        <v>3.3</v>
      </c>
      <c r="O1347" s="118">
        <v>14.4</v>
      </c>
      <c r="P1347" s="119">
        <f t="shared" si="22"/>
        <v>1.72</v>
      </c>
      <c r="Q1347" s="122" t="s">
        <v>2050</v>
      </c>
      <c r="R1347" s="121" t="s">
        <v>4218</v>
      </c>
      <c r="S1347" s="122">
        <v>1.72</v>
      </c>
      <c r="T1347" s="122" t="s">
        <v>2995</v>
      </c>
    </row>
    <row r="1348" spans="7:20" s="145" customFormat="1" hidden="1">
      <c r="G1348" s="152"/>
      <c r="K1348" s="128"/>
      <c r="M1348" s="114" t="s">
        <v>2051</v>
      </c>
      <c r="N1348" s="118">
        <v>3.2</v>
      </c>
      <c r="O1348" s="118">
        <v>14.3</v>
      </c>
      <c r="P1348" s="119">
        <f t="shared" si="22"/>
        <v>2.02</v>
      </c>
      <c r="Q1348" s="122" t="s">
        <v>2052</v>
      </c>
      <c r="R1348" s="121" t="s">
        <v>3896</v>
      </c>
      <c r="S1348" s="122">
        <v>2.02</v>
      </c>
      <c r="T1348" s="122" t="s">
        <v>1392</v>
      </c>
    </row>
    <row r="1349" spans="7:20" s="145" customFormat="1" hidden="1">
      <c r="G1349" s="152"/>
      <c r="K1349" s="128"/>
      <c r="M1349" s="114" t="s">
        <v>1940</v>
      </c>
      <c r="N1349" s="118">
        <v>16</v>
      </c>
      <c r="O1349" s="118">
        <v>52</v>
      </c>
      <c r="P1349" s="119">
        <f t="shared" si="22"/>
        <v>1.97</v>
      </c>
      <c r="Q1349" s="122" t="s">
        <v>1941</v>
      </c>
      <c r="R1349" s="121" t="s">
        <v>4104</v>
      </c>
      <c r="S1349" s="122">
        <v>1.97</v>
      </c>
      <c r="T1349" s="122" t="s">
        <v>797</v>
      </c>
    </row>
    <row r="1350" spans="7:20" s="145" customFormat="1" hidden="1">
      <c r="G1350" s="152"/>
      <c r="K1350" s="128"/>
      <c r="M1350" s="114" t="s">
        <v>1942</v>
      </c>
      <c r="N1350" s="118">
        <v>5.7</v>
      </c>
      <c r="O1350" s="118">
        <v>82.5</v>
      </c>
      <c r="P1350" s="119">
        <f t="shared" si="22"/>
        <v>2.13</v>
      </c>
      <c r="Q1350" s="122" t="s">
        <v>530</v>
      </c>
      <c r="R1350" s="121" t="s">
        <v>4308</v>
      </c>
      <c r="S1350" s="122">
        <v>2.13</v>
      </c>
      <c r="T1350" s="122" t="s">
        <v>3335</v>
      </c>
    </row>
    <row r="1351" spans="7:20" s="145" customFormat="1" hidden="1">
      <c r="G1351" s="152"/>
      <c r="K1351" s="128"/>
      <c r="M1351" s="114" t="s">
        <v>2055</v>
      </c>
      <c r="N1351" s="118">
        <v>21.7</v>
      </c>
      <c r="O1351" s="118">
        <v>0</v>
      </c>
      <c r="P1351" s="119">
        <f t="shared" si="22"/>
        <v>2.65</v>
      </c>
      <c r="Q1351" s="120" t="s">
        <v>147</v>
      </c>
      <c r="R1351" s="121" t="s">
        <v>3961</v>
      </c>
      <c r="S1351" s="122">
        <v>2.65</v>
      </c>
      <c r="T1351" s="122" t="s">
        <v>459</v>
      </c>
    </row>
    <row r="1352" spans="7:20" s="145" customFormat="1" hidden="1">
      <c r="G1352" s="152"/>
      <c r="K1352" s="128"/>
      <c r="M1352" s="114" t="s">
        <v>2056</v>
      </c>
      <c r="N1352" s="118">
        <v>1.3</v>
      </c>
      <c r="O1352" s="118">
        <v>21.4</v>
      </c>
      <c r="P1352" s="119">
        <f t="shared" si="22"/>
        <v>2.34</v>
      </c>
      <c r="Q1352" s="120" t="s">
        <v>147</v>
      </c>
      <c r="R1352" s="121" t="s">
        <v>4197</v>
      </c>
      <c r="S1352" s="122">
        <v>2.34</v>
      </c>
      <c r="T1352" s="122" t="s">
        <v>1921</v>
      </c>
    </row>
    <row r="1353" spans="7:20" s="145" customFormat="1" hidden="1">
      <c r="G1353" s="152"/>
      <c r="K1353" s="128"/>
      <c r="M1353" s="114" t="s">
        <v>2057</v>
      </c>
      <c r="N1353" s="118">
        <v>4.4000000000000004</v>
      </c>
      <c r="O1353" s="118">
        <v>69.3</v>
      </c>
      <c r="P1353" s="119">
        <f t="shared" si="22"/>
        <v>1.1599999999999999</v>
      </c>
      <c r="Q1353" s="122" t="s">
        <v>2058</v>
      </c>
      <c r="R1353" s="121" t="s">
        <v>4055</v>
      </c>
      <c r="S1353" s="122">
        <v>1.1599999999999999</v>
      </c>
      <c r="T1353" s="122" t="s">
        <v>3663</v>
      </c>
    </row>
    <row r="1354" spans="7:20" s="145" customFormat="1" hidden="1">
      <c r="G1354" s="152"/>
      <c r="K1354" s="128"/>
      <c r="M1354" s="114" t="s">
        <v>2059</v>
      </c>
      <c r="N1354" s="118">
        <v>3.2</v>
      </c>
      <c r="O1354" s="118">
        <v>58.2</v>
      </c>
      <c r="P1354" s="119">
        <f t="shared" ref="P1354:P1417" si="23">SUM(S1354:T1354)</f>
        <v>1.9</v>
      </c>
      <c r="Q1354" s="122" t="s">
        <v>2060</v>
      </c>
      <c r="R1354" s="121" t="s">
        <v>4314</v>
      </c>
      <c r="S1354" s="122">
        <v>1.9</v>
      </c>
      <c r="T1354" s="122" t="s">
        <v>1447</v>
      </c>
    </row>
    <row r="1355" spans="7:20" s="145" customFormat="1" hidden="1">
      <c r="G1355" s="152"/>
      <c r="K1355" s="128"/>
      <c r="M1355" s="114" t="s">
        <v>2061</v>
      </c>
      <c r="N1355" s="118">
        <v>0.6</v>
      </c>
      <c r="O1355" s="118">
        <v>69</v>
      </c>
      <c r="P1355" s="119">
        <f t="shared" si="23"/>
        <v>2.37</v>
      </c>
      <c r="Q1355" s="122" t="s">
        <v>418</v>
      </c>
      <c r="R1355" s="121" t="s">
        <v>3991</v>
      </c>
      <c r="S1355" s="122">
        <v>2.37</v>
      </c>
      <c r="T1355" s="122" t="s">
        <v>1149</v>
      </c>
    </row>
    <row r="1356" spans="7:20" s="145" customFormat="1" hidden="1">
      <c r="G1356" s="152"/>
      <c r="K1356" s="128"/>
      <c r="M1356" s="114" t="s">
        <v>1945</v>
      </c>
      <c r="N1356" s="118">
        <v>0.5</v>
      </c>
      <c r="O1356" s="118">
        <v>31.9</v>
      </c>
      <c r="P1356" s="119">
        <f t="shared" si="23"/>
        <v>2.78</v>
      </c>
      <c r="Q1356" s="120" t="s">
        <v>30</v>
      </c>
      <c r="R1356" s="121" t="s">
        <v>4421</v>
      </c>
      <c r="S1356" s="122">
        <v>2.78</v>
      </c>
      <c r="T1356" s="122" t="s">
        <v>503</v>
      </c>
    </row>
    <row r="1357" spans="7:20" s="145" customFormat="1" hidden="1">
      <c r="G1357" s="152"/>
      <c r="K1357" s="128"/>
      <c r="M1357" s="114" t="s">
        <v>1946</v>
      </c>
      <c r="N1357" s="118">
        <v>0.4</v>
      </c>
      <c r="O1357" s="118">
        <v>69.3</v>
      </c>
      <c r="P1357" s="119">
        <f t="shared" si="23"/>
        <v>0.77</v>
      </c>
      <c r="Q1357" s="122" t="s">
        <v>418</v>
      </c>
      <c r="R1357" s="121" t="s">
        <v>3991</v>
      </c>
      <c r="S1357" s="122">
        <v>0.77</v>
      </c>
      <c r="T1357" s="122" t="s">
        <v>3515</v>
      </c>
    </row>
    <row r="1358" spans="7:20" s="145" customFormat="1" hidden="1">
      <c r="G1358" s="152"/>
      <c r="K1358" s="128"/>
      <c r="M1358" s="114" t="s">
        <v>1947</v>
      </c>
      <c r="N1358" s="118">
        <v>0.7</v>
      </c>
      <c r="O1358" s="118">
        <v>12.4</v>
      </c>
      <c r="P1358" s="119">
        <f t="shared" si="23"/>
        <v>1.81</v>
      </c>
      <c r="Q1358" s="122" t="s">
        <v>166</v>
      </c>
      <c r="R1358" s="121" t="s">
        <v>4463</v>
      </c>
      <c r="S1358" s="122">
        <v>1.81</v>
      </c>
      <c r="T1358" s="122" t="s">
        <v>1146</v>
      </c>
    </row>
    <row r="1359" spans="7:20" s="145" customFormat="1" hidden="1">
      <c r="G1359" s="152"/>
      <c r="K1359" s="128"/>
      <c r="M1359" s="114" t="s">
        <v>1829</v>
      </c>
      <c r="N1359" s="118">
        <v>4.2</v>
      </c>
      <c r="O1359" s="118">
        <v>57.5</v>
      </c>
      <c r="P1359" s="119">
        <f t="shared" si="23"/>
        <v>1.6</v>
      </c>
      <c r="Q1359" s="122" t="s">
        <v>1830</v>
      </c>
      <c r="R1359" s="121" t="s">
        <v>4217</v>
      </c>
      <c r="S1359" s="120">
        <v>1.6</v>
      </c>
      <c r="T1359" s="120" t="s">
        <v>338</v>
      </c>
    </row>
    <row r="1360" spans="7:20" s="145" customFormat="1" hidden="1">
      <c r="G1360" s="152"/>
      <c r="K1360" s="128"/>
      <c r="M1360" s="114" t="s">
        <v>1831</v>
      </c>
      <c r="N1360" s="118">
        <v>2.6</v>
      </c>
      <c r="O1360" s="118">
        <v>16.8</v>
      </c>
      <c r="P1360" s="119">
        <f t="shared" si="23"/>
        <v>2.1</v>
      </c>
      <c r="Q1360" s="120" t="s">
        <v>30</v>
      </c>
      <c r="R1360" s="121" t="s">
        <v>4256</v>
      </c>
      <c r="S1360" s="122">
        <v>2.1</v>
      </c>
      <c r="T1360" s="122" t="s">
        <v>377</v>
      </c>
    </row>
    <row r="1361" spans="7:20" s="145" customFormat="1" hidden="1">
      <c r="G1361" s="152"/>
      <c r="K1361" s="128"/>
      <c r="M1361" s="114" t="s">
        <v>1832</v>
      </c>
      <c r="N1361" s="118">
        <v>1.2</v>
      </c>
      <c r="O1361" s="118">
        <v>15.1</v>
      </c>
      <c r="P1361" s="119">
        <f t="shared" si="23"/>
        <v>1.3</v>
      </c>
      <c r="Q1361" s="122" t="s">
        <v>418</v>
      </c>
      <c r="R1361" s="121" t="s">
        <v>3957</v>
      </c>
      <c r="S1361" s="122">
        <v>1.3</v>
      </c>
      <c r="T1361" s="122" t="s">
        <v>452</v>
      </c>
    </row>
    <row r="1362" spans="7:20" s="145" customFormat="1" hidden="1">
      <c r="G1362" s="152"/>
      <c r="K1362" s="128"/>
      <c r="M1362" s="114" t="s">
        <v>1948</v>
      </c>
      <c r="N1362" s="118">
        <v>1.6</v>
      </c>
      <c r="O1362" s="118" t="s">
        <v>30</v>
      </c>
      <c r="P1362" s="119">
        <f t="shared" si="23"/>
        <v>2.9</v>
      </c>
      <c r="Q1362" s="122" t="s">
        <v>418</v>
      </c>
      <c r="R1362" s="121" t="s">
        <v>4340</v>
      </c>
      <c r="S1362" s="122">
        <v>2.9</v>
      </c>
      <c r="T1362" s="122" t="s">
        <v>343</v>
      </c>
    </row>
    <row r="1363" spans="7:20" s="145" customFormat="1" hidden="1">
      <c r="G1363" s="152"/>
      <c r="K1363" s="128"/>
      <c r="M1363" s="114" t="s">
        <v>1949</v>
      </c>
      <c r="N1363" s="118">
        <v>19</v>
      </c>
      <c r="O1363" s="118">
        <v>0</v>
      </c>
      <c r="P1363" s="119">
        <f t="shared" si="23"/>
        <v>2.5</v>
      </c>
      <c r="Q1363" s="122" t="s">
        <v>213</v>
      </c>
      <c r="R1363" s="121" t="s">
        <v>4220</v>
      </c>
      <c r="S1363" s="122">
        <v>2.5</v>
      </c>
      <c r="T1363" s="122" t="s">
        <v>719</v>
      </c>
    </row>
    <row r="1364" spans="7:20" s="145" customFormat="1" hidden="1">
      <c r="G1364" s="152"/>
      <c r="K1364" s="128"/>
      <c r="M1364" s="114" t="s">
        <v>1950</v>
      </c>
      <c r="N1364" s="118">
        <v>1.5</v>
      </c>
      <c r="O1364" s="118">
        <v>19.7</v>
      </c>
      <c r="P1364" s="119">
        <f t="shared" si="23"/>
        <v>1.97</v>
      </c>
      <c r="Q1364" s="122" t="s">
        <v>166</v>
      </c>
      <c r="R1364" s="121" t="s">
        <v>4416</v>
      </c>
      <c r="S1364" s="122">
        <v>1.97</v>
      </c>
      <c r="T1364" s="122" t="s">
        <v>3575</v>
      </c>
    </row>
    <row r="1365" spans="7:20" s="145" customFormat="1" hidden="1">
      <c r="G1365" s="152"/>
      <c r="K1365" s="128"/>
      <c r="M1365" s="114" t="s">
        <v>1951</v>
      </c>
      <c r="N1365" s="118">
        <v>14.7</v>
      </c>
      <c r="O1365" s="118">
        <v>0</v>
      </c>
      <c r="P1365" s="119">
        <f t="shared" si="23"/>
        <v>1.9</v>
      </c>
      <c r="Q1365" s="120" t="s">
        <v>147</v>
      </c>
      <c r="R1365" s="121" t="s">
        <v>4473</v>
      </c>
      <c r="S1365" s="122">
        <v>1.9</v>
      </c>
      <c r="T1365" s="122" t="s">
        <v>797</v>
      </c>
    </row>
    <row r="1366" spans="7:20" s="145" customFormat="1" hidden="1">
      <c r="G1366" s="152"/>
      <c r="K1366" s="128"/>
      <c r="M1366" s="114" t="s">
        <v>1952</v>
      </c>
      <c r="N1366" s="118">
        <v>19.5</v>
      </c>
      <c r="O1366" s="118">
        <v>0</v>
      </c>
      <c r="P1366" s="119">
        <f t="shared" si="23"/>
        <v>1.9</v>
      </c>
      <c r="Q1366" s="120" t="s">
        <v>147</v>
      </c>
      <c r="R1366" s="121" t="s">
        <v>4051</v>
      </c>
      <c r="S1366" s="122">
        <v>1.9</v>
      </c>
      <c r="T1366" s="122" t="s">
        <v>797</v>
      </c>
    </row>
    <row r="1367" spans="7:20" s="145" customFormat="1" hidden="1">
      <c r="G1367" s="152"/>
      <c r="K1367" s="128"/>
      <c r="M1367" s="114" t="s">
        <v>1953</v>
      </c>
      <c r="N1367" s="118">
        <v>14.4</v>
      </c>
      <c r="O1367" s="118">
        <v>5.9</v>
      </c>
      <c r="P1367" s="119">
        <f t="shared" si="23"/>
        <v>0.7</v>
      </c>
      <c r="Q1367" s="122" t="s">
        <v>1311</v>
      </c>
      <c r="R1367" s="121" t="s">
        <v>4467</v>
      </c>
      <c r="S1367" s="122">
        <v>0.7</v>
      </c>
      <c r="T1367" s="122" t="s">
        <v>404</v>
      </c>
    </row>
    <row r="1368" spans="7:20" s="145" customFormat="1" hidden="1">
      <c r="G1368" s="152"/>
      <c r="K1368" s="128"/>
      <c r="M1368" s="114" t="s">
        <v>1954</v>
      </c>
      <c r="N1368" s="118">
        <v>15.9</v>
      </c>
      <c r="O1368" s="118">
        <v>9.1</v>
      </c>
      <c r="P1368" s="119">
        <f t="shared" si="23"/>
        <v>2.8</v>
      </c>
      <c r="Q1368" s="122" t="s">
        <v>1955</v>
      </c>
      <c r="R1368" s="121" t="s">
        <v>4311</v>
      </c>
      <c r="S1368" s="122">
        <v>2.8</v>
      </c>
      <c r="T1368" s="122" t="s">
        <v>213</v>
      </c>
    </row>
    <row r="1369" spans="7:20" s="145" customFormat="1" hidden="1">
      <c r="G1369" s="152"/>
      <c r="K1369" s="128"/>
      <c r="M1369" s="114" t="s">
        <v>1956</v>
      </c>
      <c r="N1369" s="118">
        <v>3.4</v>
      </c>
      <c r="O1369" s="118">
        <v>6.6</v>
      </c>
      <c r="P1369" s="119">
        <f t="shared" si="23"/>
        <v>0.8</v>
      </c>
      <c r="Q1369" s="122" t="s">
        <v>283</v>
      </c>
      <c r="R1369" s="121" t="s">
        <v>4226</v>
      </c>
      <c r="S1369" s="122">
        <v>0.8</v>
      </c>
      <c r="T1369" s="122" t="s">
        <v>2549</v>
      </c>
    </row>
    <row r="1370" spans="7:20" s="145" customFormat="1" hidden="1">
      <c r="G1370" s="152"/>
      <c r="K1370" s="128"/>
      <c r="M1370" s="114" t="s">
        <v>1838</v>
      </c>
      <c r="N1370" s="118">
        <v>8.5</v>
      </c>
      <c r="O1370" s="118">
        <v>25.8</v>
      </c>
      <c r="P1370" s="119">
        <f t="shared" si="23"/>
        <v>1.1299999999999999</v>
      </c>
      <c r="Q1370" s="122" t="s">
        <v>642</v>
      </c>
      <c r="R1370" s="121" t="s">
        <v>4122</v>
      </c>
      <c r="S1370" s="122">
        <v>1.1299999999999999</v>
      </c>
      <c r="T1370" s="122" t="s">
        <v>3288</v>
      </c>
    </row>
    <row r="1371" spans="7:20" s="145" customFormat="1" hidden="1">
      <c r="G1371" s="152"/>
      <c r="K1371" s="128"/>
      <c r="M1371" s="114" t="s">
        <v>1839</v>
      </c>
      <c r="N1371" s="118">
        <v>11.7</v>
      </c>
      <c r="O1371" s="118">
        <v>4.5999999999999996</v>
      </c>
      <c r="P1371" s="119">
        <f t="shared" si="23"/>
        <v>2.75</v>
      </c>
      <c r="Q1371" s="122" t="s">
        <v>1958</v>
      </c>
      <c r="R1371" s="121" t="s">
        <v>3919</v>
      </c>
      <c r="S1371" s="120">
        <v>2.75</v>
      </c>
      <c r="T1371" s="120" t="s">
        <v>499</v>
      </c>
    </row>
    <row r="1372" spans="7:20" s="145" customFormat="1" hidden="1">
      <c r="G1372" s="152"/>
      <c r="K1372" s="128"/>
      <c r="M1372" s="114" t="s">
        <v>1959</v>
      </c>
      <c r="N1372" s="118">
        <v>11</v>
      </c>
      <c r="O1372" s="118">
        <v>4</v>
      </c>
      <c r="P1372" s="119">
        <f t="shared" si="23"/>
        <v>2.13</v>
      </c>
      <c r="Q1372" s="122" t="s">
        <v>1960</v>
      </c>
      <c r="R1372" s="121" t="s">
        <v>4123</v>
      </c>
      <c r="S1372" s="122">
        <v>2.13</v>
      </c>
      <c r="T1372" s="122" t="s">
        <v>2852</v>
      </c>
    </row>
    <row r="1373" spans="7:20" s="145" customFormat="1" hidden="1">
      <c r="G1373" s="152"/>
      <c r="K1373" s="128"/>
      <c r="M1373" s="114" t="s">
        <v>1961</v>
      </c>
      <c r="N1373" s="118">
        <v>11.4</v>
      </c>
      <c r="O1373" s="118">
        <v>3.2</v>
      </c>
      <c r="P1373" s="119">
        <f t="shared" si="23"/>
        <v>2.41</v>
      </c>
      <c r="Q1373" s="122" t="s">
        <v>1847</v>
      </c>
      <c r="R1373" s="121" t="s">
        <v>4457</v>
      </c>
      <c r="S1373" s="122">
        <v>2.41</v>
      </c>
      <c r="T1373" s="122" t="s">
        <v>982</v>
      </c>
    </row>
    <row r="1374" spans="7:20" s="145" customFormat="1" hidden="1">
      <c r="G1374" s="152"/>
      <c r="K1374" s="128"/>
      <c r="M1374" s="114" t="s">
        <v>1964</v>
      </c>
      <c r="N1374" s="118">
        <v>4.8</v>
      </c>
      <c r="O1374" s="118">
        <v>27.3</v>
      </c>
      <c r="P1374" s="119">
        <f t="shared" si="23"/>
        <v>1.98</v>
      </c>
      <c r="Q1374" s="122" t="s">
        <v>1965</v>
      </c>
      <c r="R1374" s="121" t="s">
        <v>3969</v>
      </c>
      <c r="S1374" s="122">
        <v>1.98</v>
      </c>
      <c r="T1374" s="122" t="s">
        <v>3788</v>
      </c>
    </row>
    <row r="1375" spans="7:20" s="145" customFormat="1" hidden="1">
      <c r="G1375" s="152"/>
      <c r="K1375" s="128"/>
      <c r="M1375" s="114" t="s">
        <v>1963</v>
      </c>
      <c r="N1375" s="118">
        <v>4.8</v>
      </c>
      <c r="O1375" s="118">
        <v>27</v>
      </c>
      <c r="P1375" s="119">
        <f t="shared" si="23"/>
        <v>2.68</v>
      </c>
      <c r="Q1375" s="122" t="s">
        <v>1149</v>
      </c>
      <c r="R1375" s="121" t="s">
        <v>3969</v>
      </c>
      <c r="S1375" s="122">
        <v>2.68</v>
      </c>
      <c r="T1375" s="122" t="s">
        <v>499</v>
      </c>
    </row>
    <row r="1376" spans="7:20" s="145" customFormat="1" hidden="1">
      <c r="G1376" s="152"/>
      <c r="K1376" s="128"/>
      <c r="M1376" s="114" t="s">
        <v>1967</v>
      </c>
      <c r="N1376" s="118">
        <v>23.7</v>
      </c>
      <c r="O1376" s="118">
        <v>0</v>
      </c>
      <c r="P1376" s="119">
        <f t="shared" si="23"/>
        <v>2.44</v>
      </c>
      <c r="Q1376" s="120" t="s">
        <v>147</v>
      </c>
      <c r="R1376" s="121" t="s">
        <v>4559</v>
      </c>
      <c r="S1376" s="122">
        <v>2.44</v>
      </c>
      <c r="T1376" s="122" t="s">
        <v>857</v>
      </c>
    </row>
    <row r="1377" spans="7:20" s="145" customFormat="1" hidden="1">
      <c r="G1377" s="152"/>
      <c r="K1377" s="128"/>
      <c r="M1377" s="114" t="s">
        <v>1968</v>
      </c>
      <c r="N1377" s="118">
        <v>17</v>
      </c>
      <c r="O1377" s="118">
        <v>0</v>
      </c>
      <c r="P1377" s="119">
        <f t="shared" si="23"/>
        <v>1.3</v>
      </c>
      <c r="Q1377" s="122" t="s">
        <v>141</v>
      </c>
      <c r="R1377" s="121" t="s">
        <v>3773</v>
      </c>
      <c r="S1377" s="122">
        <v>1.3</v>
      </c>
      <c r="T1377" s="122" t="s">
        <v>223</v>
      </c>
    </row>
    <row r="1378" spans="7:20" s="145" customFormat="1" hidden="1">
      <c r="G1378" s="152"/>
      <c r="K1378" s="128"/>
      <c r="M1378" s="114" t="s">
        <v>1969</v>
      </c>
      <c r="N1378" s="118">
        <v>17.2</v>
      </c>
      <c r="O1378" s="118">
        <v>0</v>
      </c>
      <c r="P1378" s="119">
        <f t="shared" si="23"/>
        <v>0.7</v>
      </c>
      <c r="Q1378" s="122" t="s">
        <v>728</v>
      </c>
      <c r="R1378" s="121" t="s">
        <v>4197</v>
      </c>
      <c r="S1378" s="122">
        <v>0.7</v>
      </c>
      <c r="T1378" s="122" t="s">
        <v>285</v>
      </c>
    </row>
    <row r="1379" spans="7:20" s="145" customFormat="1" hidden="1">
      <c r="G1379" s="152"/>
      <c r="K1379" s="128"/>
      <c r="M1379" s="114" t="s">
        <v>1970</v>
      </c>
      <c r="N1379" s="118">
        <v>24.5</v>
      </c>
      <c r="O1379" s="118">
        <v>0</v>
      </c>
      <c r="P1379" s="119">
        <f t="shared" si="23"/>
        <v>0.9</v>
      </c>
      <c r="Q1379" s="122" t="s">
        <v>661</v>
      </c>
      <c r="R1379" s="121" t="s">
        <v>4032</v>
      </c>
      <c r="S1379" s="122">
        <v>0.9</v>
      </c>
      <c r="T1379" s="122" t="s">
        <v>548</v>
      </c>
    </row>
    <row r="1380" spans="7:20" s="145" customFormat="1" hidden="1">
      <c r="G1380" s="152"/>
      <c r="K1380" s="128"/>
      <c r="M1380" s="114" t="s">
        <v>1971</v>
      </c>
      <c r="N1380" s="118">
        <v>29.2</v>
      </c>
      <c r="O1380" s="118">
        <v>0</v>
      </c>
      <c r="P1380" s="119">
        <f t="shared" si="23"/>
        <v>2</v>
      </c>
      <c r="Q1380" s="120" t="s">
        <v>147</v>
      </c>
      <c r="R1380" s="121" t="s">
        <v>4279</v>
      </c>
      <c r="S1380" s="120">
        <v>2</v>
      </c>
      <c r="T1380" s="120" t="s">
        <v>377</v>
      </c>
    </row>
    <row r="1381" spans="7:20" s="145" customFormat="1" hidden="1">
      <c r="G1381" s="152"/>
      <c r="K1381" s="128"/>
      <c r="M1381" s="114" t="s">
        <v>1972</v>
      </c>
      <c r="N1381" s="118">
        <v>15.5</v>
      </c>
      <c r="O1381" s="118">
        <v>0</v>
      </c>
      <c r="P1381" s="119">
        <f t="shared" si="23"/>
        <v>1.2</v>
      </c>
      <c r="Q1381" s="122" t="s">
        <v>141</v>
      </c>
      <c r="R1381" s="121" t="s">
        <v>3782</v>
      </c>
      <c r="S1381" s="122">
        <v>1.2</v>
      </c>
      <c r="T1381" s="122" t="s">
        <v>452</v>
      </c>
    </row>
    <row r="1382" spans="7:20" s="145" customFormat="1" hidden="1">
      <c r="G1382" s="152"/>
      <c r="K1382" s="128"/>
      <c r="M1382" s="114" t="s">
        <v>1973</v>
      </c>
      <c r="N1382" s="118">
        <v>24.4</v>
      </c>
      <c r="O1382" s="118">
        <v>0</v>
      </c>
      <c r="P1382" s="119">
        <f t="shared" si="23"/>
        <v>2</v>
      </c>
      <c r="Q1382" s="122" t="s">
        <v>332</v>
      </c>
      <c r="R1382" s="121" t="s">
        <v>4230</v>
      </c>
      <c r="S1382" s="122">
        <v>2</v>
      </c>
      <c r="T1382" s="122" t="s">
        <v>377</v>
      </c>
    </row>
    <row r="1383" spans="7:20" s="145" customFormat="1" hidden="1">
      <c r="G1383" s="152"/>
      <c r="K1383" s="128"/>
      <c r="M1383" s="114" t="s">
        <v>1974</v>
      </c>
      <c r="N1383" s="118">
        <v>18.600000000000001</v>
      </c>
      <c r="O1383" s="118" t="s">
        <v>30</v>
      </c>
      <c r="P1383" s="119">
        <f t="shared" si="23"/>
        <v>2.2999999999999998</v>
      </c>
      <c r="Q1383" s="122" t="s">
        <v>2079</v>
      </c>
      <c r="R1383" s="121" t="s">
        <v>4039</v>
      </c>
      <c r="S1383" s="122">
        <v>2.2999999999999998</v>
      </c>
      <c r="T1383" s="122" t="s">
        <v>466</v>
      </c>
    </row>
    <row r="1384" spans="7:20" s="145" customFormat="1" hidden="1">
      <c r="G1384" s="152"/>
      <c r="K1384" s="128"/>
      <c r="M1384" s="114" t="s">
        <v>2080</v>
      </c>
      <c r="N1384" s="118">
        <v>21.7</v>
      </c>
      <c r="O1384" s="118">
        <v>0</v>
      </c>
      <c r="P1384" s="119">
        <f t="shared" si="23"/>
        <v>2.5</v>
      </c>
      <c r="Q1384" s="122" t="s">
        <v>1778</v>
      </c>
      <c r="R1384" s="121" t="s">
        <v>4044</v>
      </c>
      <c r="S1384" s="122">
        <v>2.5</v>
      </c>
      <c r="T1384" s="122" t="s">
        <v>234</v>
      </c>
    </row>
    <row r="1385" spans="7:20" s="145" customFormat="1" hidden="1">
      <c r="G1385" s="152"/>
      <c r="K1385" s="128"/>
      <c r="M1385" s="114" t="s">
        <v>2182</v>
      </c>
      <c r="N1385" s="118">
        <v>19.3</v>
      </c>
      <c r="O1385" s="118">
        <v>0</v>
      </c>
      <c r="P1385" s="119">
        <f t="shared" si="23"/>
        <v>2.5</v>
      </c>
      <c r="Q1385" s="122" t="s">
        <v>2183</v>
      </c>
      <c r="R1385" s="121" t="s">
        <v>3828</v>
      </c>
      <c r="S1385" s="122">
        <v>2.5</v>
      </c>
      <c r="T1385" s="122" t="s">
        <v>234</v>
      </c>
    </row>
    <row r="1386" spans="7:20" s="145" customFormat="1" hidden="1">
      <c r="G1386" s="152"/>
      <c r="K1386" s="128"/>
      <c r="M1386" s="114" t="s">
        <v>2184</v>
      </c>
      <c r="N1386" s="118">
        <v>1.1000000000000001</v>
      </c>
      <c r="O1386" s="118">
        <v>10.6</v>
      </c>
      <c r="P1386" s="119">
        <f t="shared" si="23"/>
        <v>2.8</v>
      </c>
      <c r="Q1386" s="120" t="s">
        <v>147</v>
      </c>
      <c r="R1386" s="121" t="s">
        <v>4375</v>
      </c>
      <c r="S1386" s="122">
        <v>2.8</v>
      </c>
      <c r="T1386" s="122" t="s">
        <v>343</v>
      </c>
    </row>
    <row r="1387" spans="7:20" s="145" customFormat="1" hidden="1">
      <c r="G1387" s="152"/>
      <c r="K1387" s="128"/>
      <c r="M1387" s="114" t="s">
        <v>2185</v>
      </c>
      <c r="N1387" s="118">
        <v>1</v>
      </c>
      <c r="O1387" s="118">
        <v>9.1</v>
      </c>
      <c r="P1387" s="119">
        <f t="shared" si="23"/>
        <v>2.6</v>
      </c>
      <c r="Q1387" s="120" t="s">
        <v>147</v>
      </c>
      <c r="R1387" s="121" t="s">
        <v>3953</v>
      </c>
      <c r="S1387" s="122">
        <v>2.6</v>
      </c>
      <c r="T1387" s="122" t="s">
        <v>468</v>
      </c>
    </row>
    <row r="1388" spans="7:20" s="145" customFormat="1" hidden="1">
      <c r="G1388" s="152"/>
      <c r="K1388" s="128"/>
      <c r="M1388" s="114" t="s">
        <v>2186</v>
      </c>
      <c r="N1388" s="118">
        <v>2.4</v>
      </c>
      <c r="O1388" s="118">
        <v>16.399999999999999</v>
      </c>
      <c r="P1388" s="119">
        <f t="shared" si="23"/>
        <v>2.7</v>
      </c>
      <c r="Q1388" s="122" t="s">
        <v>2189</v>
      </c>
      <c r="R1388" s="121" t="s">
        <v>3962</v>
      </c>
      <c r="S1388" s="122">
        <v>2.7</v>
      </c>
      <c r="T1388" s="122" t="s">
        <v>213</v>
      </c>
    </row>
    <row r="1389" spans="7:20" s="145" customFormat="1" hidden="1">
      <c r="G1389" s="152"/>
      <c r="K1389" s="128"/>
      <c r="M1389" s="114" t="s">
        <v>2306</v>
      </c>
      <c r="N1389" s="118">
        <v>25.3</v>
      </c>
      <c r="O1389" s="118">
        <v>1.3</v>
      </c>
      <c r="P1389" s="119">
        <f t="shared" si="23"/>
        <v>2.7</v>
      </c>
      <c r="Q1389" s="122" t="s">
        <v>2307</v>
      </c>
      <c r="R1389" s="121" t="s">
        <v>3892</v>
      </c>
      <c r="S1389" s="122">
        <v>2.7</v>
      </c>
      <c r="T1389" s="122" t="s">
        <v>213</v>
      </c>
    </row>
    <row r="1390" spans="7:20" s="145" customFormat="1" hidden="1">
      <c r="G1390" s="152"/>
      <c r="K1390" s="128"/>
      <c r="M1390" s="114" t="s">
        <v>2088</v>
      </c>
      <c r="N1390" s="118">
        <v>23.8</v>
      </c>
      <c r="O1390" s="118">
        <v>9.6999999999999993</v>
      </c>
      <c r="P1390" s="119">
        <f t="shared" si="23"/>
        <v>2.5</v>
      </c>
      <c r="Q1390" s="122" t="s">
        <v>2089</v>
      </c>
      <c r="R1390" s="121" t="s">
        <v>4223</v>
      </c>
      <c r="S1390" s="122">
        <v>2.5</v>
      </c>
      <c r="T1390" s="122" t="s">
        <v>234</v>
      </c>
    </row>
    <row r="1391" spans="7:20" s="145" customFormat="1" hidden="1">
      <c r="G1391" s="152"/>
      <c r="K1391" s="128"/>
      <c r="M1391" s="114" t="s">
        <v>2090</v>
      </c>
      <c r="N1391" s="118">
        <v>1.2</v>
      </c>
      <c r="O1391" s="118">
        <v>3.1</v>
      </c>
      <c r="P1391" s="119">
        <f t="shared" si="23"/>
        <v>2.58</v>
      </c>
      <c r="Q1391" s="120" t="s">
        <v>30</v>
      </c>
      <c r="R1391" s="121" t="s">
        <v>4544</v>
      </c>
      <c r="S1391" s="122">
        <v>2.58</v>
      </c>
      <c r="T1391" s="122" t="s">
        <v>734</v>
      </c>
    </row>
    <row r="1392" spans="7:20" s="145" customFormat="1" hidden="1">
      <c r="G1392" s="152"/>
      <c r="K1392" s="128"/>
      <c r="M1392" s="114" t="s">
        <v>2091</v>
      </c>
      <c r="N1392" s="118">
        <v>1.6</v>
      </c>
      <c r="O1392" s="118">
        <v>3.7</v>
      </c>
      <c r="P1392" s="119">
        <f t="shared" si="23"/>
        <v>2.5099999999999998</v>
      </c>
      <c r="Q1392" s="120" t="s">
        <v>30</v>
      </c>
      <c r="R1392" s="121" t="s">
        <v>4041</v>
      </c>
      <c r="S1392" s="122">
        <v>2.5099999999999998</v>
      </c>
      <c r="T1392" s="122" t="s">
        <v>450</v>
      </c>
    </row>
    <row r="1393" spans="7:20" s="145" customFormat="1" hidden="1">
      <c r="G1393" s="152"/>
      <c r="K1393" s="128"/>
      <c r="M1393" s="114" t="s">
        <v>1985</v>
      </c>
      <c r="N1393" s="118">
        <v>5.7</v>
      </c>
      <c r="O1393" s="118">
        <v>13.8</v>
      </c>
      <c r="P1393" s="119">
        <f t="shared" si="23"/>
        <v>1.76</v>
      </c>
      <c r="Q1393" s="122" t="s">
        <v>1986</v>
      </c>
      <c r="R1393" s="121" t="s">
        <v>4154</v>
      </c>
      <c r="S1393" s="122">
        <v>1.76</v>
      </c>
      <c r="T1393" s="122" t="s">
        <v>1067</v>
      </c>
    </row>
    <row r="1394" spans="7:20" s="145" customFormat="1" hidden="1">
      <c r="G1394" s="152"/>
      <c r="K1394" s="128"/>
      <c r="M1394" s="114" t="s">
        <v>1987</v>
      </c>
      <c r="N1394" s="118">
        <v>0.9</v>
      </c>
      <c r="O1394" s="118">
        <v>9.3000000000000007</v>
      </c>
      <c r="P1394" s="119">
        <f t="shared" si="23"/>
        <v>2.5</v>
      </c>
      <c r="Q1394" s="120" t="s">
        <v>147</v>
      </c>
      <c r="R1394" s="121" t="s">
        <v>4558</v>
      </c>
      <c r="S1394" s="122">
        <v>2.5</v>
      </c>
      <c r="T1394" s="122" t="s">
        <v>450</v>
      </c>
    </row>
    <row r="1395" spans="7:20" s="145" customFormat="1" hidden="1">
      <c r="G1395" s="152"/>
      <c r="K1395" s="128"/>
      <c r="M1395" s="114" t="s">
        <v>1988</v>
      </c>
      <c r="N1395" s="118">
        <v>0.4</v>
      </c>
      <c r="O1395" s="118">
        <v>1.5</v>
      </c>
      <c r="P1395" s="119">
        <f t="shared" si="23"/>
        <v>2.11</v>
      </c>
      <c r="Q1395" s="120" t="s">
        <v>30</v>
      </c>
      <c r="R1395" s="121" t="s">
        <v>4464</v>
      </c>
      <c r="S1395" s="122">
        <v>2.11</v>
      </c>
      <c r="T1395" s="122" t="s">
        <v>322</v>
      </c>
    </row>
    <row r="1396" spans="7:20" s="145" customFormat="1" hidden="1">
      <c r="G1396" s="152"/>
      <c r="K1396" s="128"/>
      <c r="M1396" s="114" t="s">
        <v>1989</v>
      </c>
      <c r="N1396" s="118">
        <v>0.3</v>
      </c>
      <c r="O1396" s="118">
        <v>2.4</v>
      </c>
      <c r="P1396" s="119">
        <f t="shared" si="23"/>
        <v>2.0699999999999998</v>
      </c>
      <c r="Q1396" s="120" t="s">
        <v>30</v>
      </c>
      <c r="R1396" s="121" t="s">
        <v>4297</v>
      </c>
      <c r="S1396" s="122">
        <v>2.0699999999999998</v>
      </c>
      <c r="T1396" s="122" t="s">
        <v>141</v>
      </c>
    </row>
    <row r="1397" spans="7:20" s="145" customFormat="1" hidden="1">
      <c r="G1397" s="152"/>
      <c r="K1397" s="128"/>
      <c r="M1397" s="114" t="s">
        <v>1990</v>
      </c>
      <c r="N1397" s="118">
        <v>0.3</v>
      </c>
      <c r="O1397" s="118">
        <v>0.5</v>
      </c>
      <c r="P1397" s="119">
        <f t="shared" si="23"/>
        <v>2.06</v>
      </c>
      <c r="Q1397" s="120" t="s">
        <v>30</v>
      </c>
      <c r="R1397" s="121" t="s">
        <v>4538</v>
      </c>
      <c r="S1397" s="122">
        <v>2.06</v>
      </c>
      <c r="T1397" s="122" t="s">
        <v>141</v>
      </c>
    </row>
    <row r="1398" spans="7:20" s="145" customFormat="1" hidden="1">
      <c r="G1398" s="152"/>
      <c r="K1398" s="128"/>
      <c r="M1398" s="114" t="s">
        <v>1991</v>
      </c>
      <c r="N1398" s="118">
        <v>0.3</v>
      </c>
      <c r="O1398" s="118" t="s">
        <v>30</v>
      </c>
      <c r="P1398" s="119">
        <f t="shared" si="23"/>
        <v>2.5099999999999998</v>
      </c>
      <c r="Q1398" s="120" t="s">
        <v>30</v>
      </c>
      <c r="R1398" s="121" t="s">
        <v>4563</v>
      </c>
      <c r="S1398" s="122">
        <v>2.5099999999999998</v>
      </c>
      <c r="T1398" s="122" t="s">
        <v>1495</v>
      </c>
    </row>
    <row r="1399" spans="7:20" s="145" customFormat="1" hidden="1">
      <c r="G1399" s="152"/>
      <c r="K1399" s="128"/>
      <c r="M1399" s="114" t="s">
        <v>1992</v>
      </c>
      <c r="N1399" s="118">
        <v>0.3</v>
      </c>
      <c r="O1399" s="120" t="s">
        <v>30</v>
      </c>
      <c r="P1399" s="119">
        <f t="shared" si="23"/>
        <v>2.0099999999999998</v>
      </c>
      <c r="Q1399" s="120" t="s">
        <v>30</v>
      </c>
      <c r="R1399" s="121" t="s">
        <v>4540</v>
      </c>
      <c r="S1399" s="122">
        <v>2.0099999999999998</v>
      </c>
      <c r="T1399" s="122" t="s">
        <v>141</v>
      </c>
    </row>
    <row r="1400" spans="7:20" s="145" customFormat="1" hidden="1">
      <c r="G1400" s="152"/>
      <c r="K1400" s="128"/>
      <c r="M1400" s="114" t="s">
        <v>1993</v>
      </c>
      <c r="N1400" s="118">
        <v>16.399999999999999</v>
      </c>
      <c r="O1400" s="118">
        <v>2.2999999999999998</v>
      </c>
      <c r="P1400" s="119">
        <f t="shared" si="23"/>
        <v>2.59</v>
      </c>
      <c r="Q1400" s="122" t="s">
        <v>1994</v>
      </c>
      <c r="R1400" s="121" t="s">
        <v>3950</v>
      </c>
      <c r="S1400" s="122">
        <v>2.59</v>
      </c>
      <c r="T1400" s="122" t="s">
        <v>454</v>
      </c>
    </row>
    <row r="1401" spans="7:20" s="145" customFormat="1" hidden="1">
      <c r="G1401" s="152"/>
      <c r="K1401" s="128"/>
      <c r="M1401" s="114" t="s">
        <v>1995</v>
      </c>
      <c r="N1401" s="118">
        <v>19</v>
      </c>
      <c r="O1401" s="118">
        <v>0</v>
      </c>
      <c r="P1401" s="119">
        <f t="shared" si="23"/>
        <v>0.7</v>
      </c>
      <c r="Q1401" s="122" t="s">
        <v>1996</v>
      </c>
      <c r="R1401" s="121" t="s">
        <v>4155</v>
      </c>
      <c r="S1401" s="122">
        <v>0.7</v>
      </c>
      <c r="T1401" s="122" t="s">
        <v>254</v>
      </c>
    </row>
    <row r="1402" spans="7:20" s="145" customFormat="1" hidden="1">
      <c r="G1402" s="152"/>
      <c r="K1402" s="128"/>
      <c r="M1402" s="114" t="s">
        <v>2097</v>
      </c>
      <c r="N1402" s="118">
        <v>27.7</v>
      </c>
      <c r="O1402" s="118">
        <v>0</v>
      </c>
      <c r="P1402" s="119">
        <f t="shared" si="23"/>
        <v>1.8</v>
      </c>
      <c r="Q1402" s="122" t="s">
        <v>397</v>
      </c>
      <c r="R1402" s="121" t="s">
        <v>4146</v>
      </c>
      <c r="S1402" s="122">
        <v>1.8</v>
      </c>
      <c r="T1402" s="122" t="s">
        <v>543</v>
      </c>
    </row>
    <row r="1403" spans="7:20" s="145" customFormat="1" hidden="1">
      <c r="G1403" s="152"/>
      <c r="K1403" s="128"/>
      <c r="M1403" s="114" t="s">
        <v>2098</v>
      </c>
      <c r="N1403" s="118">
        <v>24.3</v>
      </c>
      <c r="O1403" s="118">
        <v>0</v>
      </c>
      <c r="P1403" s="119">
        <f t="shared" si="23"/>
        <v>2.2000000000000002</v>
      </c>
      <c r="Q1403" s="122" t="s">
        <v>2099</v>
      </c>
      <c r="R1403" s="121" t="s">
        <v>4474</v>
      </c>
      <c r="S1403" s="122">
        <v>2.2000000000000002</v>
      </c>
      <c r="T1403" s="122" t="s">
        <v>466</v>
      </c>
    </row>
    <row r="1404" spans="7:20" s="145" customFormat="1" hidden="1">
      <c r="G1404" s="152"/>
      <c r="K1404" s="128"/>
      <c r="M1404" s="114" t="s">
        <v>2100</v>
      </c>
      <c r="N1404" s="118">
        <v>17.5</v>
      </c>
      <c r="O1404" s="118">
        <v>0</v>
      </c>
      <c r="P1404" s="119">
        <f t="shared" si="23"/>
        <v>2.7</v>
      </c>
      <c r="Q1404" s="122" t="s">
        <v>961</v>
      </c>
      <c r="R1404" s="121" t="s">
        <v>3916</v>
      </c>
      <c r="S1404" s="122">
        <v>2.7</v>
      </c>
      <c r="T1404" s="122" t="s">
        <v>343</v>
      </c>
    </row>
    <row r="1405" spans="7:20" s="145" customFormat="1" hidden="1">
      <c r="G1405" s="152"/>
      <c r="K1405" s="128"/>
      <c r="M1405" s="114" t="s">
        <v>2002</v>
      </c>
      <c r="N1405" s="118">
        <v>14.1</v>
      </c>
      <c r="O1405" s="118">
        <v>0</v>
      </c>
      <c r="P1405" s="119">
        <f t="shared" si="23"/>
        <v>1.3</v>
      </c>
      <c r="Q1405" s="122" t="s">
        <v>240</v>
      </c>
      <c r="R1405" s="121" t="s">
        <v>4270</v>
      </c>
      <c r="S1405" s="122">
        <v>1.3</v>
      </c>
      <c r="T1405" s="122" t="s">
        <v>283</v>
      </c>
    </row>
    <row r="1406" spans="7:20" s="145" customFormat="1" hidden="1">
      <c r="G1406" s="152"/>
      <c r="K1406" s="128"/>
      <c r="M1406" s="114" t="s">
        <v>2102</v>
      </c>
      <c r="N1406" s="118">
        <v>28.5</v>
      </c>
      <c r="O1406" s="118">
        <v>0</v>
      </c>
      <c r="P1406" s="119">
        <f t="shared" si="23"/>
        <v>1.6</v>
      </c>
      <c r="Q1406" s="122" t="s">
        <v>397</v>
      </c>
      <c r="R1406" s="121" t="s">
        <v>4556</v>
      </c>
      <c r="S1406" s="122">
        <v>1.6</v>
      </c>
      <c r="T1406" s="122" t="s">
        <v>1146</v>
      </c>
    </row>
    <row r="1407" spans="7:20" s="145" customFormat="1" hidden="1">
      <c r="G1407" s="152"/>
      <c r="K1407" s="128"/>
      <c r="M1407" s="114" t="s">
        <v>2103</v>
      </c>
      <c r="N1407" s="118">
        <v>24.5</v>
      </c>
      <c r="O1407" s="118">
        <v>0</v>
      </c>
      <c r="P1407" s="119">
        <f t="shared" si="23"/>
        <v>2.5</v>
      </c>
      <c r="Q1407" s="122" t="s">
        <v>2104</v>
      </c>
      <c r="R1407" s="121" t="s">
        <v>3831</v>
      </c>
      <c r="S1407" s="122">
        <v>2.5</v>
      </c>
      <c r="T1407" s="122" t="s">
        <v>468</v>
      </c>
    </row>
    <row r="1408" spans="7:20" s="145" customFormat="1" hidden="1">
      <c r="G1408" s="152"/>
      <c r="K1408" s="128"/>
      <c r="M1408" s="114" t="s">
        <v>2009</v>
      </c>
      <c r="N1408" s="118">
        <v>17.600000000000001</v>
      </c>
      <c r="O1408" s="118">
        <v>0</v>
      </c>
      <c r="P1408" s="119">
        <f t="shared" si="23"/>
        <v>2.5299999999999998</v>
      </c>
      <c r="Q1408" s="122" t="s">
        <v>2108</v>
      </c>
      <c r="R1408" s="121" t="s">
        <v>4028</v>
      </c>
      <c r="S1408" s="122">
        <v>2.5299999999999998</v>
      </c>
      <c r="T1408" s="122" t="s">
        <v>772</v>
      </c>
    </row>
    <row r="1409" spans="7:20" s="145" customFormat="1" hidden="1">
      <c r="G1409" s="152"/>
      <c r="K1409" s="128"/>
      <c r="M1409" s="114" t="s">
        <v>1886</v>
      </c>
      <c r="N1409" s="118">
        <v>13.7</v>
      </c>
      <c r="O1409" s="118">
        <v>0</v>
      </c>
      <c r="P1409" s="119">
        <f t="shared" si="23"/>
        <v>1.57</v>
      </c>
      <c r="Q1409" s="122" t="s">
        <v>403</v>
      </c>
      <c r="R1409" s="121" t="s">
        <v>3894</v>
      </c>
      <c r="S1409" s="122">
        <v>1.57</v>
      </c>
      <c r="T1409" s="122" t="s">
        <v>1307</v>
      </c>
    </row>
    <row r="1410" spans="7:20" s="145" customFormat="1" hidden="1">
      <c r="G1410" s="152"/>
      <c r="K1410" s="128"/>
      <c r="M1410" s="114" t="s">
        <v>2010</v>
      </c>
      <c r="N1410" s="118">
        <v>16.3</v>
      </c>
      <c r="O1410" s="118">
        <v>0</v>
      </c>
      <c r="P1410" s="119">
        <f t="shared" si="23"/>
        <v>2.35</v>
      </c>
      <c r="Q1410" s="122" t="s">
        <v>1205</v>
      </c>
      <c r="R1410" s="121" t="s">
        <v>4080</v>
      </c>
      <c r="S1410" s="122">
        <v>2.35</v>
      </c>
      <c r="T1410" s="122" t="s">
        <v>497</v>
      </c>
    </row>
    <row r="1411" spans="7:20" s="145" customFormat="1" hidden="1">
      <c r="G1411" s="152"/>
      <c r="K1411" s="128"/>
      <c r="M1411" s="114" t="s">
        <v>2011</v>
      </c>
      <c r="N1411" s="118">
        <v>11.9</v>
      </c>
      <c r="O1411" s="118">
        <v>0</v>
      </c>
      <c r="P1411" s="119">
        <f t="shared" si="23"/>
        <v>0.95</v>
      </c>
      <c r="Q1411" s="122" t="s">
        <v>899</v>
      </c>
      <c r="R1411" s="121" t="s">
        <v>4156</v>
      </c>
      <c r="S1411" s="122">
        <v>0.95</v>
      </c>
      <c r="T1411" s="122" t="s">
        <v>1411</v>
      </c>
    </row>
    <row r="1412" spans="7:20" s="145" customFormat="1" hidden="1">
      <c r="G1412" s="152"/>
      <c r="K1412" s="128"/>
      <c r="M1412" s="114" t="s">
        <v>2012</v>
      </c>
      <c r="N1412" s="118">
        <v>19.600000000000001</v>
      </c>
      <c r="O1412" s="118">
        <v>0</v>
      </c>
      <c r="P1412" s="119">
        <f t="shared" si="23"/>
        <v>1.63</v>
      </c>
      <c r="Q1412" s="122" t="s">
        <v>681</v>
      </c>
      <c r="R1412" s="121" t="s">
        <v>3911</v>
      </c>
      <c r="S1412" s="122">
        <v>1.63</v>
      </c>
      <c r="T1412" s="122" t="s">
        <v>1244</v>
      </c>
    </row>
    <row r="1413" spans="7:20" s="145" customFormat="1" hidden="1">
      <c r="G1413" s="152"/>
      <c r="K1413" s="128"/>
      <c r="M1413" s="114" t="s">
        <v>2013</v>
      </c>
      <c r="N1413" s="118">
        <v>16.2</v>
      </c>
      <c r="O1413" s="118">
        <v>0</v>
      </c>
      <c r="P1413" s="119">
        <f t="shared" si="23"/>
        <v>2.5299999999999998</v>
      </c>
      <c r="Q1413" s="122" t="s">
        <v>2014</v>
      </c>
      <c r="R1413" s="121" t="s">
        <v>4399</v>
      </c>
      <c r="S1413" s="122">
        <v>2.5299999999999998</v>
      </c>
      <c r="T1413" s="122" t="s">
        <v>1626</v>
      </c>
    </row>
    <row r="1414" spans="7:20" s="145" customFormat="1" hidden="1">
      <c r="G1414" s="152"/>
      <c r="K1414" s="128"/>
      <c r="M1414" s="114" t="s">
        <v>2015</v>
      </c>
      <c r="N1414" s="118">
        <v>26.7</v>
      </c>
      <c r="O1414" s="118">
        <v>0</v>
      </c>
      <c r="P1414" s="119">
        <f t="shared" si="23"/>
        <v>1.1000000000000001</v>
      </c>
      <c r="Q1414" s="122" t="s">
        <v>2016</v>
      </c>
      <c r="R1414" s="121" t="s">
        <v>4374</v>
      </c>
      <c r="S1414" s="122">
        <v>1.1000000000000001</v>
      </c>
      <c r="T1414" s="122" t="s">
        <v>223</v>
      </c>
    </row>
    <row r="1415" spans="7:20" s="145" customFormat="1" hidden="1">
      <c r="G1415" s="152"/>
      <c r="K1415" s="128"/>
      <c r="M1415" s="114" t="s">
        <v>1894</v>
      </c>
      <c r="N1415" s="118">
        <v>22.4</v>
      </c>
      <c r="O1415" s="118">
        <v>0</v>
      </c>
      <c r="P1415" s="119">
        <f t="shared" si="23"/>
        <v>0.8</v>
      </c>
      <c r="Q1415" s="122" t="s">
        <v>1895</v>
      </c>
      <c r="R1415" s="121" t="s">
        <v>4104</v>
      </c>
      <c r="S1415" s="122">
        <v>0.8</v>
      </c>
      <c r="T1415" s="122" t="s">
        <v>332</v>
      </c>
    </row>
    <row r="1416" spans="7:20" s="145" customFormat="1" hidden="1">
      <c r="G1416" s="152"/>
      <c r="K1416" s="128"/>
      <c r="M1416" s="114" t="s">
        <v>2019</v>
      </c>
      <c r="N1416" s="118">
        <v>28.1</v>
      </c>
      <c r="O1416" s="118">
        <v>0</v>
      </c>
      <c r="P1416" s="119">
        <f t="shared" si="23"/>
        <v>1.6</v>
      </c>
      <c r="Q1416" s="122" t="s">
        <v>44</v>
      </c>
      <c r="R1416" s="121" t="s">
        <v>4422</v>
      </c>
      <c r="S1416" s="122">
        <v>1.6</v>
      </c>
      <c r="T1416" s="122" t="s">
        <v>797</v>
      </c>
    </row>
    <row r="1417" spans="7:20" s="145" customFormat="1" hidden="1">
      <c r="G1417" s="152"/>
      <c r="K1417" s="128"/>
      <c r="M1417" s="114" t="s">
        <v>2020</v>
      </c>
      <c r="N1417" s="118">
        <v>24.7</v>
      </c>
      <c r="O1417" s="118">
        <v>0</v>
      </c>
      <c r="P1417" s="119">
        <f t="shared" si="23"/>
        <v>1.7</v>
      </c>
      <c r="Q1417" s="122" t="s">
        <v>2021</v>
      </c>
      <c r="R1417" s="121" t="s">
        <v>4157</v>
      </c>
      <c r="S1417" s="122">
        <v>1.7</v>
      </c>
      <c r="T1417" s="122" t="s">
        <v>543</v>
      </c>
    </row>
    <row r="1418" spans="7:20" s="145" customFormat="1" hidden="1">
      <c r="G1418" s="152"/>
      <c r="K1418" s="128"/>
      <c r="M1418" s="114" t="s">
        <v>1903</v>
      </c>
      <c r="N1418" s="118">
        <v>20.5</v>
      </c>
      <c r="O1418" s="118">
        <v>0</v>
      </c>
      <c r="P1418" s="119">
        <f t="shared" ref="P1418:P1481" si="24">SUM(S1418:T1418)</f>
        <v>2.1</v>
      </c>
      <c r="Q1418" s="122" t="s">
        <v>659</v>
      </c>
      <c r="R1418" s="121" t="s">
        <v>3809</v>
      </c>
      <c r="S1418" s="122">
        <v>2.1</v>
      </c>
      <c r="T1418" s="122" t="s">
        <v>466</v>
      </c>
    </row>
    <row r="1419" spans="7:20" s="145" customFormat="1" hidden="1">
      <c r="G1419" s="152"/>
      <c r="K1419" s="128"/>
      <c r="M1419" s="114" t="s">
        <v>2025</v>
      </c>
      <c r="N1419" s="118">
        <v>17.7</v>
      </c>
      <c r="O1419" s="118">
        <v>0</v>
      </c>
      <c r="P1419" s="119">
        <f t="shared" si="24"/>
        <v>1.8</v>
      </c>
      <c r="Q1419" s="122" t="s">
        <v>551</v>
      </c>
      <c r="R1419" s="121" t="s">
        <v>4418</v>
      </c>
      <c r="S1419" s="122">
        <v>1.8</v>
      </c>
      <c r="T1419" s="122" t="s">
        <v>377</v>
      </c>
    </row>
    <row r="1420" spans="7:20" s="145" customFormat="1" hidden="1">
      <c r="G1420" s="152"/>
      <c r="K1420" s="128"/>
      <c r="M1420" s="114" t="s">
        <v>2026</v>
      </c>
      <c r="N1420" s="118">
        <v>18.3</v>
      </c>
      <c r="O1420" s="118">
        <v>0</v>
      </c>
      <c r="P1420" s="119">
        <f t="shared" si="24"/>
        <v>2.5</v>
      </c>
      <c r="Q1420" s="122" t="s">
        <v>258</v>
      </c>
      <c r="R1420" s="121" t="s">
        <v>4299</v>
      </c>
      <c r="S1420" s="122">
        <v>2.5</v>
      </c>
      <c r="T1420" s="122" t="s">
        <v>213</v>
      </c>
    </row>
    <row r="1421" spans="7:20" s="145" customFormat="1" hidden="1">
      <c r="G1421" s="152"/>
      <c r="K1421" s="128"/>
      <c r="M1421" s="114" t="s">
        <v>2027</v>
      </c>
      <c r="N1421" s="118">
        <v>15.9</v>
      </c>
      <c r="O1421" s="118">
        <v>0</v>
      </c>
      <c r="P1421" s="119">
        <f t="shared" si="24"/>
        <v>2.4</v>
      </c>
      <c r="Q1421" s="122" t="s">
        <v>347</v>
      </c>
      <c r="R1421" s="121" t="s">
        <v>3963</v>
      </c>
      <c r="S1421" s="122">
        <v>2.4</v>
      </c>
      <c r="T1421" s="122" t="s">
        <v>468</v>
      </c>
    </row>
    <row r="1422" spans="7:20" s="145" customFormat="1" hidden="1">
      <c r="G1422" s="152"/>
      <c r="K1422" s="128"/>
      <c r="M1422" s="114" t="s">
        <v>2028</v>
      </c>
      <c r="N1422" s="118">
        <v>24.8</v>
      </c>
      <c r="O1422" s="118">
        <v>0</v>
      </c>
      <c r="P1422" s="119">
        <f t="shared" si="24"/>
        <v>2</v>
      </c>
      <c r="Q1422" s="122" t="s">
        <v>1589</v>
      </c>
      <c r="R1422" s="121" t="s">
        <v>4227</v>
      </c>
      <c r="S1422" s="122">
        <v>2</v>
      </c>
      <c r="T1422" s="122" t="s">
        <v>728</v>
      </c>
    </row>
    <row r="1423" spans="7:20" s="145" customFormat="1" hidden="1">
      <c r="G1423" s="152"/>
      <c r="K1423" s="128"/>
      <c r="M1423" s="114" t="s">
        <v>2126</v>
      </c>
      <c r="N1423" s="118">
        <v>18.600000000000001</v>
      </c>
      <c r="O1423" s="118">
        <v>0</v>
      </c>
      <c r="P1423" s="119">
        <f t="shared" si="24"/>
        <v>1.51</v>
      </c>
      <c r="Q1423" s="122" t="s">
        <v>347</v>
      </c>
      <c r="R1423" s="121" t="s">
        <v>3949</v>
      </c>
      <c r="S1423" s="122">
        <v>1.51</v>
      </c>
      <c r="T1423" s="122" t="s">
        <v>1307</v>
      </c>
    </row>
    <row r="1424" spans="7:20" s="145" customFormat="1" hidden="1">
      <c r="G1424" s="152"/>
      <c r="K1424" s="128"/>
      <c r="M1424" s="114" t="s">
        <v>2241</v>
      </c>
      <c r="N1424" s="118">
        <v>15.4</v>
      </c>
      <c r="O1424" s="118">
        <v>0</v>
      </c>
      <c r="P1424" s="119">
        <f t="shared" si="24"/>
        <v>2.2400000000000002</v>
      </c>
      <c r="Q1424" s="122" t="s">
        <v>2242</v>
      </c>
      <c r="R1424" s="121" t="s">
        <v>4158</v>
      </c>
      <c r="S1424" s="122">
        <v>2.2400000000000002</v>
      </c>
      <c r="T1424" s="122" t="s">
        <v>459</v>
      </c>
    </row>
    <row r="1425" spans="7:20" s="145" customFormat="1" hidden="1">
      <c r="G1425" s="152"/>
      <c r="K1425" s="128"/>
      <c r="M1425" s="114" t="s">
        <v>2243</v>
      </c>
      <c r="N1425" s="118">
        <v>13.3</v>
      </c>
      <c r="O1425" s="118">
        <v>0</v>
      </c>
      <c r="P1425" s="119">
        <f t="shared" si="24"/>
        <v>2.23</v>
      </c>
      <c r="Q1425" s="122" t="s">
        <v>2244</v>
      </c>
      <c r="R1425" s="121" t="s">
        <v>4159</v>
      </c>
      <c r="S1425" s="122">
        <v>2.23</v>
      </c>
      <c r="T1425" s="122" t="s">
        <v>774</v>
      </c>
    </row>
    <row r="1426" spans="7:20" s="145" customFormat="1" hidden="1">
      <c r="G1426" s="152"/>
      <c r="K1426" s="128"/>
      <c r="M1426" s="114" t="s">
        <v>2245</v>
      </c>
      <c r="N1426" s="118">
        <v>6.5</v>
      </c>
      <c r="O1426" s="118">
        <v>0</v>
      </c>
      <c r="P1426" s="119">
        <f t="shared" si="24"/>
        <v>2.11</v>
      </c>
      <c r="Q1426" s="120" t="s">
        <v>147</v>
      </c>
      <c r="R1426" s="121" t="s">
        <v>4160</v>
      </c>
      <c r="S1426" s="122">
        <v>2.11</v>
      </c>
      <c r="T1426" s="122" t="s">
        <v>1418</v>
      </c>
    </row>
    <row r="1427" spans="7:20" s="145" customFormat="1" hidden="1">
      <c r="G1427" s="152"/>
      <c r="K1427" s="128"/>
      <c r="M1427" s="114" t="s">
        <v>2246</v>
      </c>
      <c r="N1427" s="118">
        <v>20.2</v>
      </c>
      <c r="O1427" s="118">
        <v>0</v>
      </c>
      <c r="P1427" s="119">
        <f t="shared" si="24"/>
        <v>1.96</v>
      </c>
      <c r="Q1427" s="122" t="s">
        <v>2247</v>
      </c>
      <c r="R1427" s="121" t="s">
        <v>4230</v>
      </c>
      <c r="S1427" s="122">
        <v>1.96</v>
      </c>
      <c r="T1427" s="122" t="s">
        <v>4019</v>
      </c>
    </row>
    <row r="1428" spans="7:20" s="145" customFormat="1" hidden="1">
      <c r="G1428" s="152"/>
      <c r="K1428" s="128"/>
      <c r="M1428" s="114" t="s">
        <v>2249</v>
      </c>
      <c r="N1428" s="118">
        <v>20</v>
      </c>
      <c r="O1428" s="118">
        <v>0</v>
      </c>
      <c r="P1428" s="119">
        <f t="shared" si="24"/>
        <v>2.1</v>
      </c>
      <c r="Q1428" s="120" t="s">
        <v>147</v>
      </c>
      <c r="R1428" s="121" t="s">
        <v>4277</v>
      </c>
      <c r="S1428" s="122">
        <v>2.1</v>
      </c>
      <c r="T1428" s="122" t="s">
        <v>1418</v>
      </c>
    </row>
    <row r="1429" spans="7:20" s="145" customFormat="1" hidden="1">
      <c r="G1429" s="152"/>
      <c r="K1429" s="128"/>
      <c r="M1429" s="114" t="s">
        <v>2139</v>
      </c>
      <c r="N1429" s="118">
        <v>28.3</v>
      </c>
      <c r="O1429" s="118">
        <v>0</v>
      </c>
      <c r="P1429" s="119">
        <f t="shared" si="24"/>
        <v>2.4</v>
      </c>
      <c r="Q1429" s="122" t="s">
        <v>44</v>
      </c>
      <c r="R1429" s="121" t="s">
        <v>4161</v>
      </c>
      <c r="S1429" s="122">
        <v>2.4</v>
      </c>
      <c r="T1429" s="122" t="s">
        <v>503</v>
      </c>
    </row>
    <row r="1430" spans="7:20" s="145" customFormat="1" hidden="1">
      <c r="G1430" s="152"/>
      <c r="K1430" s="128"/>
      <c r="M1430" s="114" t="s">
        <v>2140</v>
      </c>
      <c r="N1430" s="118">
        <v>23.8</v>
      </c>
      <c r="O1430" s="118">
        <v>0</v>
      </c>
      <c r="P1430" s="119">
        <f t="shared" si="24"/>
        <v>2.1800000000000002</v>
      </c>
      <c r="Q1430" s="122" t="s">
        <v>578</v>
      </c>
      <c r="R1430" s="121" t="s">
        <v>4229</v>
      </c>
      <c r="S1430" s="122">
        <v>2.1800000000000002</v>
      </c>
      <c r="T1430" s="122" t="s">
        <v>1615</v>
      </c>
    </row>
    <row r="1431" spans="7:20" s="145" customFormat="1" hidden="1">
      <c r="G1431" s="152"/>
      <c r="K1431" s="128"/>
      <c r="M1431" s="114" t="s">
        <v>2141</v>
      </c>
      <c r="N1431" s="118">
        <v>30.8</v>
      </c>
      <c r="O1431" s="118">
        <v>0</v>
      </c>
      <c r="P1431" s="119">
        <f t="shared" si="24"/>
        <v>2.14</v>
      </c>
      <c r="Q1431" s="122" t="s">
        <v>532</v>
      </c>
      <c r="R1431" s="121" t="s">
        <v>4033</v>
      </c>
      <c r="S1431" s="122">
        <v>2.14</v>
      </c>
      <c r="T1431" s="122" t="s">
        <v>719</v>
      </c>
    </row>
    <row r="1432" spans="7:20" s="145" customFormat="1" hidden="1">
      <c r="G1432" s="152"/>
      <c r="K1432" s="128"/>
      <c r="M1432" s="114" t="s">
        <v>2041</v>
      </c>
      <c r="N1432" s="118">
        <v>29.7</v>
      </c>
      <c r="O1432" s="118">
        <v>0</v>
      </c>
      <c r="P1432" s="119">
        <f t="shared" si="24"/>
        <v>1.77</v>
      </c>
      <c r="Q1432" s="122" t="s">
        <v>221</v>
      </c>
      <c r="R1432" s="121" t="s">
        <v>4146</v>
      </c>
      <c r="S1432" s="122">
        <v>1.77</v>
      </c>
      <c r="T1432" s="122" t="s">
        <v>1172</v>
      </c>
    </row>
    <row r="1433" spans="7:20" s="145" customFormat="1" hidden="1">
      <c r="G1433" s="152"/>
      <c r="K1433" s="128"/>
      <c r="M1433" s="114" t="s">
        <v>2042</v>
      </c>
      <c r="N1433" s="118">
        <v>29.2</v>
      </c>
      <c r="O1433" s="118">
        <v>0</v>
      </c>
      <c r="P1433" s="119">
        <f t="shared" si="24"/>
        <v>1.98</v>
      </c>
      <c r="Q1433" s="122" t="s">
        <v>553</v>
      </c>
      <c r="R1433" s="121" t="s">
        <v>3738</v>
      </c>
      <c r="S1433" s="122">
        <v>1.98</v>
      </c>
      <c r="T1433" s="122" t="s">
        <v>2603</v>
      </c>
    </row>
    <row r="1434" spans="7:20" s="145" customFormat="1" hidden="1">
      <c r="G1434" s="152"/>
      <c r="K1434" s="128"/>
      <c r="M1434" s="114" t="s">
        <v>2043</v>
      </c>
      <c r="N1434" s="118">
        <v>28</v>
      </c>
      <c r="O1434" s="118">
        <v>0</v>
      </c>
      <c r="P1434" s="119">
        <f t="shared" si="24"/>
        <v>2.2200000000000002</v>
      </c>
      <c r="Q1434" s="122" t="s">
        <v>2044</v>
      </c>
      <c r="R1434" s="121" t="s">
        <v>4156</v>
      </c>
      <c r="S1434" s="122">
        <v>2.2200000000000002</v>
      </c>
      <c r="T1434" s="122" t="s">
        <v>234</v>
      </c>
    </row>
    <row r="1435" spans="7:20" s="145" customFormat="1" hidden="1">
      <c r="G1435" s="152"/>
      <c r="K1435" s="128"/>
      <c r="M1435" s="114" t="s">
        <v>2045</v>
      </c>
      <c r="N1435" s="118">
        <v>27.3</v>
      </c>
      <c r="O1435" s="118">
        <v>0</v>
      </c>
      <c r="P1435" s="119">
        <f t="shared" si="24"/>
        <v>2.14</v>
      </c>
      <c r="Q1435" s="122" t="s">
        <v>129</v>
      </c>
      <c r="R1435" s="121" t="s">
        <v>4151</v>
      </c>
      <c r="S1435" s="122">
        <v>2.14</v>
      </c>
      <c r="T1435" s="122" t="s">
        <v>737</v>
      </c>
    </row>
    <row r="1436" spans="7:20" s="145" customFormat="1" hidden="1">
      <c r="G1436" s="152"/>
      <c r="K1436" s="128"/>
      <c r="M1436" s="114" t="s">
        <v>2046</v>
      </c>
      <c r="N1436" s="118">
        <v>25.6</v>
      </c>
      <c r="O1436" s="118">
        <v>0</v>
      </c>
      <c r="P1436" s="119">
        <f t="shared" si="24"/>
        <v>1.46</v>
      </c>
      <c r="Q1436" s="122" t="s">
        <v>324</v>
      </c>
      <c r="R1436" s="121" t="s">
        <v>3809</v>
      </c>
      <c r="S1436" s="122">
        <v>1.46</v>
      </c>
      <c r="T1436" s="122" t="s">
        <v>1415</v>
      </c>
    </row>
    <row r="1437" spans="7:20" s="145" customFormat="1" hidden="1">
      <c r="G1437" s="152"/>
      <c r="K1437" s="128"/>
      <c r="M1437" s="114" t="s">
        <v>2047</v>
      </c>
      <c r="N1437" s="118">
        <v>29.4</v>
      </c>
      <c r="O1437" s="118">
        <v>0</v>
      </c>
      <c r="P1437" s="119">
        <f t="shared" si="24"/>
        <v>2.37</v>
      </c>
      <c r="Q1437" s="122" t="s">
        <v>422</v>
      </c>
      <c r="R1437" s="121" t="s">
        <v>3945</v>
      </c>
      <c r="S1437" s="122">
        <v>2.37</v>
      </c>
      <c r="T1437" s="122" t="s">
        <v>499</v>
      </c>
    </row>
    <row r="1438" spans="7:20" s="145" customFormat="1" hidden="1">
      <c r="G1438" s="152"/>
      <c r="K1438" s="128"/>
      <c r="M1438" s="114" t="s">
        <v>2150</v>
      </c>
      <c r="N1438" s="118">
        <v>28.1</v>
      </c>
      <c r="O1438" s="118">
        <v>0</v>
      </c>
      <c r="P1438" s="119">
        <f t="shared" si="24"/>
        <v>0.95</v>
      </c>
      <c r="Q1438" s="122" t="s">
        <v>74</v>
      </c>
      <c r="R1438" s="121" t="s">
        <v>4200</v>
      </c>
      <c r="S1438" s="122">
        <v>0.95</v>
      </c>
      <c r="T1438" s="122" t="s">
        <v>3048</v>
      </c>
    </row>
    <row r="1439" spans="7:20" s="145" customFormat="1" hidden="1">
      <c r="G1439" s="152"/>
      <c r="K1439" s="128"/>
      <c r="M1439" s="114" t="s">
        <v>2151</v>
      </c>
      <c r="N1439" s="118">
        <v>20.5</v>
      </c>
      <c r="O1439" s="118">
        <v>0</v>
      </c>
      <c r="P1439" s="119">
        <f t="shared" si="24"/>
        <v>1.6</v>
      </c>
      <c r="Q1439" s="122" t="s">
        <v>556</v>
      </c>
      <c r="R1439" s="121" t="s">
        <v>22</v>
      </c>
      <c r="S1439" s="122">
        <v>1.6</v>
      </c>
      <c r="T1439" s="122" t="s">
        <v>543</v>
      </c>
    </row>
    <row r="1440" spans="7:20" s="145" customFormat="1" hidden="1">
      <c r="G1440" s="152"/>
      <c r="K1440" s="128"/>
      <c r="M1440" s="114" t="s">
        <v>2053</v>
      </c>
      <c r="N1440" s="118">
        <v>31.3</v>
      </c>
      <c r="O1440" s="118">
        <v>0</v>
      </c>
      <c r="P1440" s="119">
        <f t="shared" si="24"/>
        <v>1.8</v>
      </c>
      <c r="Q1440" s="122" t="s">
        <v>666</v>
      </c>
      <c r="R1440" s="121" t="s">
        <v>3730</v>
      </c>
      <c r="S1440" s="122">
        <v>1.8</v>
      </c>
      <c r="T1440" s="122" t="s">
        <v>141</v>
      </c>
    </row>
    <row r="1441" spans="7:20" s="145" customFormat="1" hidden="1">
      <c r="G1441" s="152"/>
      <c r="K1441" s="128"/>
      <c r="M1441" s="114" t="s">
        <v>2054</v>
      </c>
      <c r="N1441" s="118">
        <v>29.8</v>
      </c>
      <c r="O1441" s="118">
        <v>0</v>
      </c>
      <c r="P1441" s="119">
        <f t="shared" si="24"/>
        <v>1.8</v>
      </c>
      <c r="Q1441" s="122" t="s">
        <v>315</v>
      </c>
      <c r="R1441" s="121" t="s">
        <v>4299</v>
      </c>
      <c r="S1441" s="122">
        <v>1.8</v>
      </c>
      <c r="T1441" s="122" t="s">
        <v>141</v>
      </c>
    </row>
    <row r="1442" spans="7:20" s="145" customFormat="1" hidden="1">
      <c r="G1442" s="152"/>
      <c r="K1442" s="128"/>
      <c r="M1442" s="114" t="s">
        <v>2266</v>
      </c>
      <c r="N1442" s="118">
        <v>28.1</v>
      </c>
      <c r="O1442" s="118">
        <v>0</v>
      </c>
      <c r="P1442" s="119">
        <f t="shared" si="24"/>
        <v>2</v>
      </c>
      <c r="Q1442" s="122" t="s">
        <v>2267</v>
      </c>
      <c r="R1442" s="121" t="s">
        <v>4391</v>
      </c>
      <c r="S1442" s="122">
        <v>2</v>
      </c>
      <c r="T1442" s="122" t="s">
        <v>466</v>
      </c>
    </row>
    <row r="1443" spans="7:20" s="145" customFormat="1" hidden="1">
      <c r="G1443" s="152"/>
      <c r="K1443" s="128"/>
      <c r="M1443" s="114" t="s">
        <v>2268</v>
      </c>
      <c r="N1443" s="118">
        <v>29.7</v>
      </c>
      <c r="O1443" s="118">
        <v>0</v>
      </c>
      <c r="P1443" s="119">
        <f t="shared" si="24"/>
        <v>1.7</v>
      </c>
      <c r="Q1443" s="122" t="s">
        <v>530</v>
      </c>
      <c r="R1443" s="121" t="s">
        <v>3937</v>
      </c>
      <c r="S1443" s="122">
        <v>1.7</v>
      </c>
      <c r="T1443" s="122" t="s">
        <v>377</v>
      </c>
    </row>
    <row r="1444" spans="7:20" s="145" customFormat="1" hidden="1">
      <c r="G1444" s="152"/>
      <c r="K1444" s="128"/>
      <c r="M1444" s="114" t="s">
        <v>2152</v>
      </c>
      <c r="N1444" s="118">
        <v>29.2</v>
      </c>
      <c r="O1444" s="118">
        <v>0</v>
      </c>
      <c r="P1444" s="119">
        <f t="shared" si="24"/>
        <v>2.5</v>
      </c>
      <c r="Q1444" s="122" t="s">
        <v>604</v>
      </c>
      <c r="R1444" s="121" t="s">
        <v>4422</v>
      </c>
      <c r="S1444" s="122">
        <v>2.5</v>
      </c>
      <c r="T1444" s="122" t="s">
        <v>343</v>
      </c>
    </row>
    <row r="1445" spans="7:20" s="145" customFormat="1" hidden="1">
      <c r="G1445" s="152"/>
      <c r="K1445" s="128"/>
      <c r="M1445" s="114" t="s">
        <v>2153</v>
      </c>
      <c r="N1445" s="118">
        <v>26.5</v>
      </c>
      <c r="O1445" s="118">
        <v>0</v>
      </c>
      <c r="P1445" s="119">
        <f t="shared" si="24"/>
        <v>2.4</v>
      </c>
      <c r="Q1445" s="122" t="s">
        <v>2154</v>
      </c>
      <c r="R1445" s="121" t="s">
        <v>4162</v>
      </c>
      <c r="S1445" s="122">
        <v>2.4</v>
      </c>
      <c r="T1445" s="122" t="s">
        <v>213</v>
      </c>
    </row>
    <row r="1446" spans="7:20" s="145" customFormat="1" hidden="1">
      <c r="G1446" s="152"/>
      <c r="K1446" s="128"/>
      <c r="M1446" s="114" t="s">
        <v>2062</v>
      </c>
      <c r="N1446" s="118">
        <v>21.5</v>
      </c>
      <c r="O1446" s="118">
        <v>0</v>
      </c>
      <c r="P1446" s="119">
        <f t="shared" si="24"/>
        <v>2.4</v>
      </c>
      <c r="Q1446" s="122" t="s">
        <v>805</v>
      </c>
      <c r="R1446" s="121" t="s">
        <v>3732</v>
      </c>
      <c r="S1446" s="122">
        <v>2.4</v>
      </c>
      <c r="T1446" s="122" t="s">
        <v>213</v>
      </c>
    </row>
    <row r="1447" spans="7:20" s="145" customFormat="1" hidden="1">
      <c r="G1447" s="152"/>
      <c r="K1447" s="128"/>
      <c r="M1447" s="114" t="s">
        <v>2063</v>
      </c>
      <c r="N1447" s="118">
        <v>17.8</v>
      </c>
      <c r="O1447" s="118">
        <v>0</v>
      </c>
      <c r="P1447" s="119">
        <f t="shared" si="24"/>
        <v>2.4</v>
      </c>
      <c r="Q1447" s="122" t="s">
        <v>514</v>
      </c>
      <c r="R1447" s="121" t="s">
        <v>3932</v>
      </c>
      <c r="S1447" s="122">
        <v>2.4</v>
      </c>
      <c r="T1447" s="122" t="s">
        <v>213</v>
      </c>
    </row>
    <row r="1448" spans="7:20" s="145" customFormat="1" hidden="1">
      <c r="G1448" s="152"/>
      <c r="K1448" s="128"/>
      <c r="M1448" s="114" t="s">
        <v>2064</v>
      </c>
      <c r="N1448" s="118">
        <v>32.4</v>
      </c>
      <c r="O1448" s="118">
        <v>0</v>
      </c>
      <c r="P1448" s="119">
        <f t="shared" si="24"/>
        <v>2.52</v>
      </c>
      <c r="Q1448" s="122" t="s">
        <v>315</v>
      </c>
      <c r="R1448" s="121" t="s">
        <v>4299</v>
      </c>
      <c r="S1448" s="122">
        <v>2.52</v>
      </c>
      <c r="T1448" s="122" t="s">
        <v>2803</v>
      </c>
    </row>
    <row r="1449" spans="7:20" s="145" customFormat="1" hidden="1">
      <c r="G1449" s="152"/>
      <c r="K1449" s="128"/>
      <c r="M1449" s="114" t="s">
        <v>2065</v>
      </c>
      <c r="N1449" s="118">
        <v>27.5</v>
      </c>
      <c r="O1449" s="118">
        <v>0</v>
      </c>
      <c r="P1449" s="119">
        <f t="shared" si="24"/>
        <v>2.04</v>
      </c>
      <c r="Q1449" s="122" t="s">
        <v>1305</v>
      </c>
      <c r="R1449" s="121" t="s">
        <v>4065</v>
      </c>
      <c r="S1449" s="122">
        <v>2.04</v>
      </c>
      <c r="T1449" s="122" t="s">
        <v>1383</v>
      </c>
    </row>
    <row r="1450" spans="7:20" s="145" customFormat="1" hidden="1">
      <c r="G1450" s="152"/>
      <c r="K1450" s="128"/>
      <c r="M1450" s="114" t="s">
        <v>2066</v>
      </c>
      <c r="N1450" s="118">
        <v>22.5</v>
      </c>
      <c r="O1450" s="118">
        <v>0</v>
      </c>
      <c r="P1450" s="119">
        <f t="shared" si="24"/>
        <v>2.0299999999999998</v>
      </c>
      <c r="Q1450" s="122" t="s">
        <v>2154</v>
      </c>
      <c r="R1450" s="121" t="s">
        <v>4233</v>
      </c>
      <c r="S1450" s="122">
        <v>2.0299999999999998</v>
      </c>
      <c r="T1450" s="122" t="s">
        <v>1383</v>
      </c>
    </row>
    <row r="1451" spans="7:20" s="145" customFormat="1" hidden="1">
      <c r="G1451" s="152"/>
      <c r="K1451" s="128"/>
      <c r="M1451" s="114" t="s">
        <v>2067</v>
      </c>
      <c r="N1451" s="118">
        <v>18.8</v>
      </c>
      <c r="O1451" s="118">
        <v>0</v>
      </c>
      <c r="P1451" s="119">
        <f t="shared" si="24"/>
        <v>1.94</v>
      </c>
      <c r="Q1451" s="122" t="s">
        <v>240</v>
      </c>
      <c r="R1451" s="121" t="s">
        <v>3908</v>
      </c>
      <c r="S1451" s="122">
        <v>1.94</v>
      </c>
      <c r="T1451" s="122" t="s">
        <v>873</v>
      </c>
    </row>
    <row r="1452" spans="7:20" s="145" customFormat="1" hidden="1">
      <c r="G1452" s="152"/>
      <c r="K1452" s="128"/>
      <c r="M1452" s="114" t="s">
        <v>1957</v>
      </c>
      <c r="N1452" s="118">
        <v>17.600000000000001</v>
      </c>
      <c r="O1452" s="118">
        <v>0</v>
      </c>
      <c r="P1452" s="119">
        <f t="shared" si="24"/>
        <v>1.2</v>
      </c>
      <c r="Q1452" s="122" t="s">
        <v>2021</v>
      </c>
      <c r="R1452" s="121" t="s">
        <v>4223</v>
      </c>
      <c r="S1452" s="122">
        <v>1.2</v>
      </c>
      <c r="T1452" s="122" t="s">
        <v>2995</v>
      </c>
    </row>
    <row r="1453" spans="7:20" s="145" customFormat="1" hidden="1">
      <c r="G1453" s="152"/>
      <c r="K1453" s="128"/>
      <c r="M1453" s="114" t="s">
        <v>2069</v>
      </c>
      <c r="N1453" s="118">
        <v>13.7</v>
      </c>
      <c r="O1453" s="118">
        <v>0</v>
      </c>
      <c r="P1453" s="119">
        <f t="shared" si="24"/>
        <v>2.15</v>
      </c>
      <c r="Q1453" s="122" t="s">
        <v>274</v>
      </c>
      <c r="R1453" s="121" t="s">
        <v>3944</v>
      </c>
      <c r="S1453" s="122">
        <v>2.15</v>
      </c>
      <c r="T1453" s="122" t="s">
        <v>497</v>
      </c>
    </row>
    <row r="1454" spans="7:20" s="145" customFormat="1" hidden="1">
      <c r="G1454" s="152"/>
      <c r="K1454" s="128"/>
      <c r="M1454" s="114" t="s">
        <v>2070</v>
      </c>
      <c r="N1454" s="118">
        <v>34.4</v>
      </c>
      <c r="O1454" s="118">
        <v>0</v>
      </c>
      <c r="P1454" s="119">
        <f t="shared" si="24"/>
        <v>1.72</v>
      </c>
      <c r="Q1454" s="122" t="s">
        <v>2071</v>
      </c>
      <c r="R1454" s="121" t="s">
        <v>4423</v>
      </c>
      <c r="S1454" s="122">
        <v>1.72</v>
      </c>
      <c r="T1454" s="122" t="s">
        <v>141</v>
      </c>
    </row>
    <row r="1455" spans="7:20" s="145" customFormat="1" hidden="1">
      <c r="G1455" s="152"/>
      <c r="K1455" s="128"/>
      <c r="M1455" s="114" t="s">
        <v>2072</v>
      </c>
      <c r="N1455" s="118">
        <v>29.1</v>
      </c>
      <c r="O1455" s="118">
        <v>0</v>
      </c>
      <c r="P1455" s="119">
        <f t="shared" si="24"/>
        <v>1.39</v>
      </c>
      <c r="Q1455" s="122" t="s">
        <v>1305</v>
      </c>
      <c r="R1455" s="121" t="s">
        <v>4104</v>
      </c>
      <c r="S1455" s="122">
        <v>1.39</v>
      </c>
      <c r="T1455" s="122" t="s">
        <v>1067</v>
      </c>
    </row>
    <row r="1456" spans="7:20" s="145" customFormat="1" hidden="1">
      <c r="G1456" s="152"/>
      <c r="K1456" s="128"/>
      <c r="M1456" s="114" t="s">
        <v>1966</v>
      </c>
      <c r="N1456" s="118">
        <v>22.4</v>
      </c>
      <c r="O1456" s="118">
        <v>0</v>
      </c>
      <c r="P1456" s="119">
        <f t="shared" si="24"/>
        <v>1.8</v>
      </c>
      <c r="Q1456" s="122" t="s">
        <v>1278</v>
      </c>
      <c r="R1456" s="121" t="s">
        <v>4080</v>
      </c>
      <c r="S1456" s="122">
        <v>1.8</v>
      </c>
      <c r="T1456" s="122" t="s">
        <v>728</v>
      </c>
    </row>
    <row r="1457" spans="7:20" s="145" customFormat="1" hidden="1">
      <c r="G1457" s="152"/>
      <c r="K1457" s="128"/>
      <c r="M1457" s="114" t="s">
        <v>2074</v>
      </c>
      <c r="N1457" s="118">
        <v>19.3</v>
      </c>
      <c r="O1457" s="118">
        <v>0</v>
      </c>
      <c r="P1457" s="119">
        <f t="shared" si="24"/>
        <v>2.2000000000000002</v>
      </c>
      <c r="Q1457" s="122" t="s">
        <v>532</v>
      </c>
      <c r="R1457" s="121" t="s">
        <v>4276</v>
      </c>
      <c r="S1457" s="122">
        <v>2.2000000000000002</v>
      </c>
      <c r="T1457" s="122" t="s">
        <v>468</v>
      </c>
    </row>
    <row r="1458" spans="7:20" s="145" customFormat="1" hidden="1">
      <c r="G1458" s="152"/>
      <c r="K1458" s="128"/>
      <c r="M1458" s="114" t="s">
        <v>2075</v>
      </c>
      <c r="N1458" s="118">
        <v>16.899999999999999</v>
      </c>
      <c r="O1458" s="118">
        <v>0</v>
      </c>
      <c r="P1458" s="119">
        <f t="shared" si="24"/>
        <v>1.2</v>
      </c>
      <c r="Q1458" s="122" t="s">
        <v>2076</v>
      </c>
      <c r="R1458" s="121" t="s">
        <v>4401</v>
      </c>
      <c r="S1458" s="122">
        <v>1.2</v>
      </c>
      <c r="T1458" s="122" t="s">
        <v>661</v>
      </c>
    </row>
    <row r="1459" spans="7:20" s="145" customFormat="1" hidden="1">
      <c r="G1459" s="152"/>
      <c r="K1459" s="128"/>
      <c r="M1459" s="114" t="s">
        <v>2077</v>
      </c>
      <c r="N1459" s="118">
        <v>13</v>
      </c>
      <c r="O1459" s="118">
        <v>0</v>
      </c>
      <c r="P1459" s="119">
        <f t="shared" si="24"/>
        <v>2.0099999999999998</v>
      </c>
      <c r="Q1459" s="122" t="s">
        <v>1450</v>
      </c>
      <c r="R1459" s="121" t="s">
        <v>4146</v>
      </c>
      <c r="S1459" s="122">
        <v>2.0099999999999998</v>
      </c>
      <c r="T1459" s="122" t="s">
        <v>737</v>
      </c>
    </row>
    <row r="1460" spans="7:20" s="145" customFormat="1" hidden="1">
      <c r="G1460" s="152"/>
      <c r="K1460" s="128"/>
      <c r="M1460" s="114" t="s">
        <v>2078</v>
      </c>
      <c r="N1460" s="118">
        <v>28.2</v>
      </c>
      <c r="O1460" s="118">
        <v>0</v>
      </c>
      <c r="P1460" s="119">
        <f t="shared" si="24"/>
        <v>1.26</v>
      </c>
      <c r="Q1460" s="122" t="s">
        <v>604</v>
      </c>
      <c r="R1460" s="121" t="s">
        <v>3933</v>
      </c>
      <c r="S1460" s="122">
        <v>1.26</v>
      </c>
      <c r="T1460" s="122" t="s">
        <v>2898</v>
      </c>
    </row>
    <row r="1461" spans="7:20" s="145" customFormat="1" hidden="1">
      <c r="G1461" s="152"/>
      <c r="K1461" s="128"/>
      <c r="M1461" s="114" t="s">
        <v>2302</v>
      </c>
      <c r="N1461" s="118">
        <v>25.3</v>
      </c>
      <c r="O1461" s="118">
        <v>0</v>
      </c>
      <c r="P1461" s="119">
        <f t="shared" si="24"/>
        <v>1.64</v>
      </c>
      <c r="Q1461" s="122" t="s">
        <v>2303</v>
      </c>
      <c r="R1461" s="121" t="s">
        <v>4319</v>
      </c>
      <c r="S1461" s="122">
        <v>1.64</v>
      </c>
      <c r="T1461" s="122" t="s">
        <v>3159</v>
      </c>
    </row>
    <row r="1462" spans="7:20" s="145" customFormat="1" hidden="1">
      <c r="G1462" s="152"/>
      <c r="K1462" s="128"/>
      <c r="M1462" s="114" t="s">
        <v>2304</v>
      </c>
      <c r="N1462" s="118">
        <v>18.7</v>
      </c>
      <c r="O1462" s="118">
        <v>0</v>
      </c>
      <c r="P1462" s="119">
        <f t="shared" si="24"/>
        <v>1.62</v>
      </c>
      <c r="Q1462" s="122" t="s">
        <v>34</v>
      </c>
      <c r="R1462" s="121" t="s">
        <v>3939</v>
      </c>
      <c r="S1462" s="122">
        <v>1.62</v>
      </c>
      <c r="T1462" s="122" t="s">
        <v>2852</v>
      </c>
    </row>
    <row r="1463" spans="7:20" s="145" customFormat="1" hidden="1">
      <c r="G1463" s="152"/>
      <c r="K1463" s="128"/>
      <c r="M1463" s="114" t="s">
        <v>2188</v>
      </c>
      <c r="N1463" s="118">
        <v>19.100000000000001</v>
      </c>
      <c r="O1463" s="118">
        <v>0</v>
      </c>
      <c r="P1463" s="119">
        <f t="shared" si="24"/>
        <v>1.92</v>
      </c>
      <c r="Q1463" s="122" t="s">
        <v>32</v>
      </c>
      <c r="R1463" s="121" t="s">
        <v>4025</v>
      </c>
      <c r="S1463" s="122">
        <v>1.92</v>
      </c>
      <c r="T1463" s="122" t="s">
        <v>1383</v>
      </c>
    </row>
    <row r="1464" spans="7:20" s="145" customFormat="1" hidden="1">
      <c r="G1464" s="152"/>
      <c r="K1464" s="128"/>
      <c r="M1464" s="114" t="s">
        <v>2305</v>
      </c>
      <c r="N1464" s="118">
        <v>24.4</v>
      </c>
      <c r="O1464" s="118">
        <v>0</v>
      </c>
      <c r="P1464" s="119">
        <f t="shared" si="24"/>
        <v>2.11</v>
      </c>
      <c r="Q1464" s="122" t="s">
        <v>644</v>
      </c>
      <c r="R1464" s="121" t="s">
        <v>3730</v>
      </c>
      <c r="S1464" s="122">
        <v>2.11</v>
      </c>
      <c r="T1464" s="122" t="s">
        <v>1571</v>
      </c>
    </row>
    <row r="1465" spans="7:20" s="145" customFormat="1" hidden="1">
      <c r="G1465" s="152"/>
      <c r="K1465" s="128"/>
      <c r="M1465" s="114" t="s">
        <v>2427</v>
      </c>
      <c r="N1465" s="118">
        <v>10.6</v>
      </c>
      <c r="O1465" s="118">
        <v>2.8</v>
      </c>
      <c r="P1465" s="119">
        <f t="shared" si="24"/>
        <v>1.1399999999999999</v>
      </c>
      <c r="Q1465" s="122" t="s">
        <v>2428</v>
      </c>
      <c r="R1465" s="121" t="s">
        <v>4148</v>
      </c>
      <c r="S1465" s="122">
        <v>1.1399999999999999</v>
      </c>
      <c r="T1465" s="122" t="s">
        <v>3815</v>
      </c>
    </row>
    <row r="1466" spans="7:20" s="145" customFormat="1" hidden="1">
      <c r="G1466" s="152"/>
      <c r="K1466" s="128"/>
      <c r="M1466" s="114" t="s">
        <v>2528</v>
      </c>
      <c r="N1466" s="118">
        <v>19.399999999999999</v>
      </c>
      <c r="O1466" s="118">
        <v>0</v>
      </c>
      <c r="P1466" s="119">
        <f t="shared" si="24"/>
        <v>2.13</v>
      </c>
      <c r="Q1466" s="122" t="s">
        <v>2308</v>
      </c>
      <c r="R1466" s="121" t="s">
        <v>3937</v>
      </c>
      <c r="S1466" s="122">
        <v>2.13</v>
      </c>
      <c r="T1466" s="122" t="s">
        <v>751</v>
      </c>
    </row>
    <row r="1467" spans="7:20" s="145" customFormat="1" hidden="1">
      <c r="G1467" s="152"/>
      <c r="K1467" s="128"/>
      <c r="M1467" s="114" t="s">
        <v>2309</v>
      </c>
      <c r="N1467" s="118">
        <v>18.399999999999999</v>
      </c>
      <c r="O1467" s="118">
        <v>0</v>
      </c>
      <c r="P1467" s="119">
        <f t="shared" si="24"/>
        <v>2.25</v>
      </c>
      <c r="Q1467" s="122" t="s">
        <v>19</v>
      </c>
      <c r="R1467" s="121" t="s">
        <v>4045</v>
      </c>
      <c r="S1467" s="122">
        <v>2.25</v>
      </c>
      <c r="T1467" s="122" t="s">
        <v>213</v>
      </c>
    </row>
    <row r="1468" spans="7:20" s="145" customFormat="1" hidden="1">
      <c r="G1468" s="152"/>
      <c r="K1468" s="128"/>
      <c r="M1468" s="114" t="s">
        <v>2191</v>
      </c>
      <c r="N1468" s="118">
        <v>27.9</v>
      </c>
      <c r="O1468" s="118">
        <v>0</v>
      </c>
      <c r="P1468" s="119">
        <f t="shared" si="24"/>
        <v>2.2999999999999998</v>
      </c>
      <c r="Q1468" s="122" t="s">
        <v>185</v>
      </c>
      <c r="R1468" s="121" t="s">
        <v>4079</v>
      </c>
      <c r="S1468" s="120">
        <v>2.2999999999999998</v>
      </c>
      <c r="T1468" s="120" t="s">
        <v>438</v>
      </c>
    </row>
    <row r="1469" spans="7:20" s="145" customFormat="1" hidden="1">
      <c r="G1469" s="152"/>
      <c r="K1469" s="128"/>
      <c r="M1469" s="114" t="s">
        <v>2192</v>
      </c>
      <c r="N1469" s="118">
        <v>26.3</v>
      </c>
      <c r="O1469" s="118">
        <v>0</v>
      </c>
      <c r="P1469" s="119">
        <f t="shared" si="24"/>
        <v>1.24</v>
      </c>
      <c r="Q1469" s="122" t="s">
        <v>1761</v>
      </c>
      <c r="R1469" s="121" t="s">
        <v>3779</v>
      </c>
      <c r="S1469" s="122">
        <v>1.24</v>
      </c>
      <c r="T1469" s="122" t="s">
        <v>1485</v>
      </c>
    </row>
    <row r="1470" spans="7:20" s="145" customFormat="1" hidden="1">
      <c r="G1470" s="152"/>
      <c r="K1470" s="128"/>
      <c r="M1470" s="114" t="s">
        <v>2092</v>
      </c>
      <c r="N1470" s="118">
        <v>24.4</v>
      </c>
      <c r="O1470" s="118">
        <v>0</v>
      </c>
      <c r="P1470" s="119">
        <f t="shared" si="24"/>
        <v>2.12</v>
      </c>
      <c r="Q1470" s="122" t="s">
        <v>2093</v>
      </c>
      <c r="R1470" s="121" t="s">
        <v>4452</v>
      </c>
      <c r="S1470" s="122">
        <v>2.12</v>
      </c>
      <c r="T1470" s="122" t="s">
        <v>468</v>
      </c>
    </row>
    <row r="1471" spans="7:20" s="145" customFormat="1" hidden="1">
      <c r="G1471" s="152"/>
      <c r="K1471" s="128"/>
      <c r="M1471" s="114" t="s">
        <v>2094</v>
      </c>
      <c r="N1471" s="118">
        <v>23.2</v>
      </c>
      <c r="O1471" s="118">
        <v>0</v>
      </c>
      <c r="P1471" s="119">
        <f t="shared" si="24"/>
        <v>1.46</v>
      </c>
      <c r="Q1471" s="122" t="s">
        <v>899</v>
      </c>
      <c r="R1471" s="121" t="s">
        <v>4336</v>
      </c>
      <c r="S1471" s="122">
        <v>1.46</v>
      </c>
      <c r="T1471" s="122" t="s">
        <v>3335</v>
      </c>
    </row>
    <row r="1472" spans="7:20" s="145" customFormat="1" hidden="1">
      <c r="G1472" s="152"/>
      <c r="K1472" s="128"/>
      <c r="M1472" s="114" t="s">
        <v>2095</v>
      </c>
      <c r="N1472" s="118">
        <v>28.8</v>
      </c>
      <c r="O1472" s="118">
        <v>0</v>
      </c>
      <c r="P1472" s="119">
        <f t="shared" si="24"/>
        <v>1.6</v>
      </c>
      <c r="Q1472" s="122" t="s">
        <v>556</v>
      </c>
      <c r="R1472" s="121" t="s">
        <v>3913</v>
      </c>
      <c r="S1472" s="122">
        <v>1.6</v>
      </c>
      <c r="T1472" s="122" t="s">
        <v>141</v>
      </c>
    </row>
    <row r="1473" spans="7:20" s="145" customFormat="1" hidden="1">
      <c r="G1473" s="152"/>
      <c r="K1473" s="128"/>
      <c r="M1473" s="114" t="s">
        <v>2096</v>
      </c>
      <c r="N1473" s="118">
        <v>28</v>
      </c>
      <c r="O1473" s="118">
        <v>0</v>
      </c>
      <c r="P1473" s="119">
        <f t="shared" si="24"/>
        <v>1.2</v>
      </c>
      <c r="Q1473" s="122" t="s">
        <v>394</v>
      </c>
      <c r="R1473" s="121" t="s">
        <v>3827</v>
      </c>
      <c r="S1473" s="122">
        <v>1.2</v>
      </c>
      <c r="T1473" s="122" t="s">
        <v>1146</v>
      </c>
    </row>
    <row r="1474" spans="7:20" s="145" customFormat="1" hidden="1">
      <c r="G1474" s="152"/>
      <c r="K1474" s="128"/>
      <c r="M1474" s="114" t="s">
        <v>2204</v>
      </c>
      <c r="N1474" s="118">
        <v>15</v>
      </c>
      <c r="O1474" s="118">
        <v>0</v>
      </c>
      <c r="P1474" s="119">
        <f t="shared" si="24"/>
        <v>1.5</v>
      </c>
      <c r="Q1474" s="122" t="s">
        <v>666</v>
      </c>
      <c r="R1474" s="121" t="s">
        <v>3919</v>
      </c>
      <c r="S1474" s="122">
        <v>1.5</v>
      </c>
      <c r="T1474" s="122" t="s">
        <v>377</v>
      </c>
    </row>
    <row r="1475" spans="7:20" s="145" customFormat="1" hidden="1">
      <c r="G1475" s="152"/>
      <c r="K1475" s="128"/>
      <c r="M1475" s="114" t="s">
        <v>2205</v>
      </c>
      <c r="N1475" s="118">
        <v>30.6</v>
      </c>
      <c r="O1475" s="118">
        <v>0</v>
      </c>
      <c r="P1475" s="119">
        <f t="shared" si="24"/>
        <v>1.6</v>
      </c>
      <c r="Q1475" s="122" t="s">
        <v>602</v>
      </c>
      <c r="R1475" s="121" t="s">
        <v>4099</v>
      </c>
      <c r="S1475" s="122">
        <v>1.6</v>
      </c>
      <c r="T1475" s="122" t="s">
        <v>141</v>
      </c>
    </row>
    <row r="1476" spans="7:20" s="145" customFormat="1" hidden="1">
      <c r="G1476" s="152"/>
      <c r="K1476" s="128"/>
      <c r="M1476" s="114" t="s">
        <v>2101</v>
      </c>
      <c r="N1476" s="118">
        <v>29</v>
      </c>
      <c r="O1476" s="118">
        <v>0</v>
      </c>
      <c r="P1476" s="119">
        <f t="shared" si="24"/>
        <v>2.2999999999999998</v>
      </c>
      <c r="Q1476" s="122" t="s">
        <v>397</v>
      </c>
      <c r="R1476" s="121" t="s">
        <v>4129</v>
      </c>
      <c r="S1476" s="122">
        <v>2.2999999999999998</v>
      </c>
      <c r="T1476" s="122" t="s">
        <v>343</v>
      </c>
    </row>
    <row r="1477" spans="7:20" s="145" customFormat="1" hidden="1">
      <c r="G1477" s="152"/>
      <c r="K1477" s="128"/>
      <c r="M1477" s="114" t="s">
        <v>2322</v>
      </c>
      <c r="N1477" s="118">
        <v>21.2</v>
      </c>
      <c r="O1477" s="118">
        <v>0</v>
      </c>
      <c r="P1477" s="119">
        <f t="shared" si="24"/>
        <v>2.2000000000000002</v>
      </c>
      <c r="Q1477" s="122" t="s">
        <v>604</v>
      </c>
      <c r="R1477" s="121" t="s">
        <v>4123</v>
      </c>
      <c r="S1477" s="122">
        <v>2.2000000000000002</v>
      </c>
      <c r="T1477" s="122" t="s">
        <v>213</v>
      </c>
    </row>
    <row r="1478" spans="7:20" s="145" customFormat="1" hidden="1">
      <c r="G1478" s="152"/>
      <c r="K1478" s="128"/>
      <c r="M1478" s="114" t="s">
        <v>2323</v>
      </c>
      <c r="N1478" s="118">
        <v>31.4</v>
      </c>
      <c r="O1478" s="118">
        <v>0</v>
      </c>
      <c r="P1478" s="119">
        <f t="shared" si="24"/>
        <v>1.65</v>
      </c>
      <c r="Q1478" s="122" t="s">
        <v>32</v>
      </c>
      <c r="R1478" s="121" t="s">
        <v>4453</v>
      </c>
      <c r="S1478" s="122">
        <v>1.65</v>
      </c>
      <c r="T1478" s="122" t="s">
        <v>193</v>
      </c>
    </row>
    <row r="1479" spans="7:20" s="145" customFormat="1" hidden="1">
      <c r="G1479" s="152"/>
      <c r="K1479" s="128"/>
      <c r="M1479" s="114" t="s">
        <v>2206</v>
      </c>
      <c r="N1479" s="118">
        <v>26.9</v>
      </c>
      <c r="O1479" s="118">
        <v>0</v>
      </c>
      <c r="P1479" s="119">
        <f t="shared" si="24"/>
        <v>1.37</v>
      </c>
      <c r="Q1479" s="122" t="s">
        <v>2207</v>
      </c>
      <c r="R1479" s="121" t="s">
        <v>4290</v>
      </c>
      <c r="S1479" s="122">
        <v>1.37</v>
      </c>
      <c r="T1479" s="122" t="s">
        <v>543</v>
      </c>
    </row>
    <row r="1480" spans="7:20" s="145" customFormat="1" hidden="1">
      <c r="G1480" s="152"/>
      <c r="K1480" s="128"/>
      <c r="M1480" s="114" t="s">
        <v>2109</v>
      </c>
      <c r="N1480" s="118">
        <v>21.2</v>
      </c>
      <c r="O1480" s="118">
        <v>0</v>
      </c>
      <c r="P1480" s="119">
        <f t="shared" si="24"/>
        <v>1.53</v>
      </c>
      <c r="Q1480" s="122" t="s">
        <v>991</v>
      </c>
      <c r="R1480" s="121" t="s">
        <v>4399</v>
      </c>
      <c r="S1480" s="122">
        <v>1.53</v>
      </c>
      <c r="T1480" s="122" t="s">
        <v>3159</v>
      </c>
    </row>
    <row r="1481" spans="7:20" s="145" customFormat="1" hidden="1">
      <c r="G1481" s="152"/>
      <c r="K1481" s="128"/>
      <c r="M1481" s="114" t="s">
        <v>2110</v>
      </c>
      <c r="N1481" s="118">
        <v>18.5</v>
      </c>
      <c r="O1481" s="118">
        <v>0</v>
      </c>
      <c r="P1481" s="119">
        <f t="shared" si="24"/>
        <v>1.84</v>
      </c>
      <c r="Q1481" s="122" t="s">
        <v>666</v>
      </c>
      <c r="R1481" s="121" t="s">
        <v>4249</v>
      </c>
      <c r="S1481" s="122">
        <v>1.84</v>
      </c>
      <c r="T1481" s="122" t="s">
        <v>982</v>
      </c>
    </row>
    <row r="1482" spans="7:20" s="145" customFormat="1" hidden="1">
      <c r="G1482" s="152"/>
      <c r="K1482" s="128"/>
      <c r="M1482" s="114" t="s">
        <v>2111</v>
      </c>
      <c r="N1482" s="118">
        <v>20.9</v>
      </c>
      <c r="O1482" s="118">
        <v>0</v>
      </c>
      <c r="P1482" s="119">
        <f t="shared" ref="P1482:P1545" si="25">SUM(S1482:T1482)</f>
        <v>2.13</v>
      </c>
      <c r="Q1482" s="122" t="s">
        <v>258</v>
      </c>
      <c r="R1482" s="121" t="s">
        <v>4129</v>
      </c>
      <c r="S1482" s="122">
        <v>2.13</v>
      </c>
      <c r="T1482" s="122" t="s">
        <v>454</v>
      </c>
    </row>
    <row r="1483" spans="7:20" s="145" customFormat="1" hidden="1">
      <c r="G1483" s="152"/>
      <c r="K1483" s="128"/>
      <c r="M1483" s="114" t="s">
        <v>2112</v>
      </c>
      <c r="N1483" s="118">
        <v>27.6</v>
      </c>
      <c r="O1483" s="118">
        <v>0</v>
      </c>
      <c r="P1483" s="119">
        <f t="shared" si="25"/>
        <v>1.82</v>
      </c>
      <c r="Q1483" s="122" t="s">
        <v>27</v>
      </c>
      <c r="R1483" s="121" t="s">
        <v>4272</v>
      </c>
      <c r="S1483" s="122">
        <v>1.82</v>
      </c>
      <c r="T1483" s="122" t="s">
        <v>982</v>
      </c>
    </row>
    <row r="1484" spans="7:20" s="145" customFormat="1" hidden="1">
      <c r="G1484" s="152"/>
      <c r="K1484" s="128"/>
      <c r="M1484" s="114" t="s">
        <v>2221</v>
      </c>
      <c r="N1484" s="118">
        <v>24.6</v>
      </c>
      <c r="O1484" s="118">
        <v>0</v>
      </c>
      <c r="P1484" s="119">
        <f t="shared" si="25"/>
        <v>1.22</v>
      </c>
      <c r="Q1484" s="122" t="s">
        <v>2017</v>
      </c>
      <c r="R1484" s="121" t="s">
        <v>4478</v>
      </c>
      <c r="S1484" s="122">
        <v>1.22</v>
      </c>
      <c r="T1484" s="122" t="s">
        <v>2555</v>
      </c>
    </row>
    <row r="1485" spans="7:20" s="145" customFormat="1" hidden="1">
      <c r="G1485" s="152"/>
      <c r="K1485" s="128"/>
      <c r="M1485" s="114" t="s">
        <v>2018</v>
      </c>
      <c r="N1485" s="118">
        <v>27.1</v>
      </c>
      <c r="O1485" s="118">
        <v>0</v>
      </c>
      <c r="P1485" s="119">
        <f t="shared" si="25"/>
        <v>1.26</v>
      </c>
      <c r="Q1485" s="122" t="s">
        <v>32</v>
      </c>
      <c r="R1485" s="121" t="s">
        <v>3917</v>
      </c>
      <c r="S1485" s="122">
        <v>1.26</v>
      </c>
      <c r="T1485" s="122" t="s">
        <v>1392</v>
      </c>
    </row>
    <row r="1486" spans="7:20" s="145" customFormat="1" hidden="1">
      <c r="G1486" s="152"/>
      <c r="K1486" s="128"/>
      <c r="M1486" s="114" t="s">
        <v>2113</v>
      </c>
      <c r="N1486" s="118">
        <v>17.3</v>
      </c>
      <c r="O1486" s="118">
        <v>0</v>
      </c>
      <c r="P1486" s="119">
        <f t="shared" si="25"/>
        <v>1.86</v>
      </c>
      <c r="Q1486" s="122" t="s">
        <v>2114</v>
      </c>
      <c r="R1486" s="121" t="s">
        <v>4227</v>
      </c>
      <c r="S1486" s="122">
        <v>1.86</v>
      </c>
      <c r="T1486" s="122" t="s">
        <v>731</v>
      </c>
    </row>
    <row r="1487" spans="7:20" s="145" customFormat="1" hidden="1">
      <c r="G1487" s="152"/>
      <c r="K1487" s="128"/>
      <c r="M1487" s="114" t="s">
        <v>2115</v>
      </c>
      <c r="N1487" s="118">
        <v>12.5</v>
      </c>
      <c r="O1487" s="118">
        <v>0</v>
      </c>
      <c r="P1487" s="119">
        <f t="shared" si="25"/>
        <v>1.6</v>
      </c>
      <c r="Q1487" s="122" t="s">
        <v>19</v>
      </c>
      <c r="R1487" s="121" t="s">
        <v>4151</v>
      </c>
      <c r="S1487" s="122">
        <v>1.6</v>
      </c>
      <c r="T1487" s="122" t="s">
        <v>728</v>
      </c>
    </row>
    <row r="1488" spans="7:20" s="145" customFormat="1" hidden="1">
      <c r="G1488" s="152"/>
      <c r="K1488" s="128"/>
      <c r="M1488" s="114" t="s">
        <v>2116</v>
      </c>
      <c r="N1488" s="118">
        <v>23</v>
      </c>
      <c r="O1488" s="118">
        <v>0</v>
      </c>
      <c r="P1488" s="119">
        <f t="shared" si="25"/>
        <v>1.6</v>
      </c>
      <c r="Q1488" s="122" t="s">
        <v>2117</v>
      </c>
      <c r="R1488" s="121" t="s">
        <v>3968</v>
      </c>
      <c r="S1488" s="122">
        <v>1.6</v>
      </c>
      <c r="T1488" s="122" t="s">
        <v>728</v>
      </c>
    </row>
    <row r="1489" spans="7:20" s="145" customFormat="1" hidden="1">
      <c r="G1489" s="152"/>
      <c r="K1489" s="128"/>
      <c r="M1489" s="114" t="s">
        <v>2023</v>
      </c>
      <c r="N1489" s="118">
        <v>28.4</v>
      </c>
      <c r="O1489" s="118">
        <v>0</v>
      </c>
      <c r="P1489" s="119">
        <f t="shared" si="25"/>
        <v>1.9</v>
      </c>
      <c r="Q1489" s="122" t="s">
        <v>32</v>
      </c>
      <c r="R1489" s="121" t="s">
        <v>4046</v>
      </c>
      <c r="S1489" s="122">
        <v>1.9</v>
      </c>
      <c r="T1489" s="122" t="s">
        <v>234</v>
      </c>
    </row>
    <row r="1490" spans="7:20" s="145" customFormat="1" hidden="1">
      <c r="G1490" s="152"/>
      <c r="K1490" s="128"/>
      <c r="M1490" s="114" t="s">
        <v>2024</v>
      </c>
      <c r="N1490" s="118">
        <v>25.9</v>
      </c>
      <c r="O1490" s="118">
        <v>0</v>
      </c>
      <c r="P1490" s="119">
        <f t="shared" si="25"/>
        <v>1.64</v>
      </c>
      <c r="Q1490" s="122" t="s">
        <v>2122</v>
      </c>
      <c r="R1490" s="121" t="s">
        <v>4403</v>
      </c>
      <c r="S1490" s="122">
        <v>1.64</v>
      </c>
      <c r="T1490" s="122" t="s">
        <v>1149</v>
      </c>
    </row>
    <row r="1491" spans="7:20" s="145" customFormat="1" hidden="1">
      <c r="G1491" s="152"/>
      <c r="K1491" s="128"/>
      <c r="M1491" s="114" t="s">
        <v>2123</v>
      </c>
      <c r="N1491" s="118">
        <v>28.5</v>
      </c>
      <c r="O1491" s="118">
        <v>0</v>
      </c>
      <c r="P1491" s="119">
        <f t="shared" si="25"/>
        <v>1.74</v>
      </c>
      <c r="Q1491" s="122" t="s">
        <v>659</v>
      </c>
      <c r="R1491" s="121" t="s">
        <v>4293</v>
      </c>
      <c r="S1491" s="122">
        <v>1.74</v>
      </c>
      <c r="T1491" s="122" t="s">
        <v>977</v>
      </c>
    </row>
    <row r="1492" spans="7:20" s="145" customFormat="1" hidden="1">
      <c r="G1492" s="152"/>
      <c r="K1492" s="128"/>
      <c r="M1492" s="114" t="s">
        <v>2124</v>
      </c>
      <c r="N1492" s="118">
        <v>26.2</v>
      </c>
      <c r="O1492" s="118">
        <v>0</v>
      </c>
      <c r="P1492" s="119">
        <f t="shared" si="25"/>
        <v>1.88</v>
      </c>
      <c r="Q1492" s="122" t="s">
        <v>2308</v>
      </c>
      <c r="R1492" s="121" t="s">
        <v>3999</v>
      </c>
      <c r="S1492" s="122">
        <v>1.88</v>
      </c>
      <c r="T1492" s="122" t="s">
        <v>234</v>
      </c>
    </row>
    <row r="1493" spans="7:20" s="145" customFormat="1" hidden="1">
      <c r="G1493" s="152"/>
      <c r="K1493" s="128"/>
      <c r="M1493" s="114" t="s">
        <v>2125</v>
      </c>
      <c r="N1493" s="118">
        <v>23.5</v>
      </c>
      <c r="O1493" s="118">
        <v>0</v>
      </c>
      <c r="P1493" s="119">
        <f t="shared" si="25"/>
        <v>2.17</v>
      </c>
      <c r="Q1493" s="122" t="s">
        <v>1074</v>
      </c>
      <c r="R1493" s="121" t="s">
        <v>3903</v>
      </c>
      <c r="S1493" s="122">
        <v>2.17</v>
      </c>
      <c r="T1493" s="122" t="s">
        <v>1619</v>
      </c>
    </row>
    <row r="1494" spans="7:20" s="145" customFormat="1" hidden="1">
      <c r="G1494" s="152"/>
      <c r="K1494" s="128"/>
      <c r="M1494" s="114" t="s">
        <v>2240</v>
      </c>
      <c r="N1494" s="118">
        <v>25.1</v>
      </c>
      <c r="O1494" s="118">
        <v>0</v>
      </c>
      <c r="P1494" s="119">
        <f t="shared" si="25"/>
        <v>1.87</v>
      </c>
      <c r="Q1494" s="122" t="s">
        <v>546</v>
      </c>
      <c r="R1494" s="121" t="s">
        <v>3733</v>
      </c>
      <c r="S1494" s="122">
        <v>1.87</v>
      </c>
      <c r="T1494" s="122" t="s">
        <v>450</v>
      </c>
    </row>
    <row r="1495" spans="7:20" s="145" customFormat="1" hidden="1">
      <c r="G1495" s="152"/>
      <c r="K1495" s="128"/>
      <c r="M1495" s="114" t="s">
        <v>2368</v>
      </c>
      <c r="N1495" s="118">
        <v>22.9</v>
      </c>
      <c r="O1495" s="118">
        <v>0</v>
      </c>
      <c r="P1495" s="119">
        <f t="shared" si="25"/>
        <v>1.89</v>
      </c>
      <c r="Q1495" s="122" t="s">
        <v>2021</v>
      </c>
      <c r="R1495" s="121" t="s">
        <v>3779</v>
      </c>
      <c r="S1495" s="122">
        <v>1.89</v>
      </c>
      <c r="T1495" s="122" t="s">
        <v>426</v>
      </c>
    </row>
    <row r="1496" spans="7:20" s="145" customFormat="1" hidden="1">
      <c r="G1496" s="152"/>
      <c r="K1496" s="128"/>
      <c r="M1496" s="114" t="s">
        <v>2248</v>
      </c>
      <c r="N1496" s="118">
        <v>17.600000000000001</v>
      </c>
      <c r="O1496" s="118">
        <v>0</v>
      </c>
      <c r="P1496" s="119">
        <f t="shared" si="25"/>
        <v>1.89</v>
      </c>
      <c r="Q1496" s="122" t="s">
        <v>805</v>
      </c>
      <c r="R1496" s="121" t="s">
        <v>4046</v>
      </c>
      <c r="S1496" s="122">
        <v>1.89</v>
      </c>
      <c r="T1496" s="122" t="s">
        <v>426</v>
      </c>
    </row>
    <row r="1497" spans="7:20" s="145" customFormat="1" hidden="1">
      <c r="G1497" s="152"/>
      <c r="K1497" s="128"/>
      <c r="M1497" s="114" t="s">
        <v>2475</v>
      </c>
      <c r="N1497" s="118">
        <v>14.1</v>
      </c>
      <c r="O1497" s="118">
        <v>0</v>
      </c>
      <c r="P1497" s="119">
        <f t="shared" si="25"/>
        <v>1.93</v>
      </c>
      <c r="Q1497" s="122" t="s">
        <v>245</v>
      </c>
      <c r="R1497" s="121" t="s">
        <v>4559</v>
      </c>
      <c r="S1497" s="122">
        <v>1.93</v>
      </c>
      <c r="T1497" s="122" t="s">
        <v>751</v>
      </c>
    </row>
    <row r="1498" spans="7:20" s="145" customFormat="1" hidden="1">
      <c r="G1498" s="152"/>
      <c r="K1498" s="128"/>
      <c r="M1498" s="114" t="s">
        <v>2585</v>
      </c>
      <c r="N1498" s="118">
        <v>27.2</v>
      </c>
      <c r="O1498" s="118">
        <v>0</v>
      </c>
      <c r="P1498" s="119">
        <f t="shared" si="25"/>
        <v>1.6</v>
      </c>
      <c r="Q1498" s="122" t="s">
        <v>2044</v>
      </c>
      <c r="R1498" s="121" t="s">
        <v>4138</v>
      </c>
      <c r="S1498" s="122">
        <v>1.6</v>
      </c>
      <c r="T1498" s="122" t="s">
        <v>1798</v>
      </c>
    </row>
    <row r="1499" spans="7:20" s="145" customFormat="1" hidden="1">
      <c r="G1499" s="152"/>
      <c r="K1499" s="128"/>
      <c r="M1499" s="114" t="s">
        <v>2586</v>
      </c>
      <c r="N1499" s="118">
        <v>24.7</v>
      </c>
      <c r="O1499" s="118">
        <v>0</v>
      </c>
      <c r="P1499" s="119">
        <f t="shared" si="25"/>
        <v>1.89</v>
      </c>
      <c r="Q1499" s="122" t="s">
        <v>2108</v>
      </c>
      <c r="R1499" s="121" t="s">
        <v>4219</v>
      </c>
      <c r="S1499" s="122">
        <v>1.89</v>
      </c>
      <c r="T1499" s="122" t="s">
        <v>1571</v>
      </c>
    </row>
    <row r="1500" spans="7:20" s="145" customFormat="1" hidden="1">
      <c r="G1500" s="152"/>
      <c r="K1500" s="128"/>
      <c r="M1500" s="114" t="s">
        <v>2476</v>
      </c>
      <c r="N1500" s="118">
        <v>19.5</v>
      </c>
      <c r="O1500" s="118">
        <v>0</v>
      </c>
      <c r="P1500" s="119">
        <f t="shared" si="25"/>
        <v>1.78</v>
      </c>
      <c r="Q1500" s="122" t="s">
        <v>405</v>
      </c>
      <c r="R1500" s="121" t="s">
        <v>4046</v>
      </c>
      <c r="S1500" s="122">
        <v>1.78</v>
      </c>
      <c r="T1500" s="122" t="s">
        <v>731</v>
      </c>
    </row>
    <row r="1501" spans="7:20" s="145" customFormat="1" hidden="1">
      <c r="G1501" s="152"/>
      <c r="K1501" s="128"/>
      <c r="M1501" s="114" t="s">
        <v>2477</v>
      </c>
      <c r="N1501" s="118">
        <v>28.7</v>
      </c>
      <c r="O1501" s="118">
        <v>0</v>
      </c>
      <c r="P1501" s="119">
        <f t="shared" si="25"/>
        <v>2.1</v>
      </c>
      <c r="Q1501" s="122" t="s">
        <v>397</v>
      </c>
      <c r="R1501" s="121" t="s">
        <v>3731</v>
      </c>
      <c r="S1501" s="122">
        <v>2.1</v>
      </c>
      <c r="T1501" s="122" t="s">
        <v>343</v>
      </c>
    </row>
    <row r="1502" spans="7:20" s="145" customFormat="1" hidden="1">
      <c r="G1502" s="152"/>
      <c r="K1502" s="128"/>
      <c r="M1502" s="114" t="s">
        <v>2369</v>
      </c>
      <c r="N1502" s="118">
        <v>25.7</v>
      </c>
      <c r="O1502" s="118">
        <v>0</v>
      </c>
      <c r="P1502" s="119">
        <f t="shared" si="25"/>
        <v>1.6</v>
      </c>
      <c r="Q1502" s="122" t="s">
        <v>740</v>
      </c>
      <c r="R1502" s="121" t="s">
        <v>3900</v>
      </c>
      <c r="S1502" s="122">
        <v>1.6</v>
      </c>
      <c r="T1502" s="122" t="s">
        <v>466</v>
      </c>
    </row>
    <row r="1503" spans="7:20" s="145" customFormat="1" hidden="1">
      <c r="G1503" s="152"/>
      <c r="K1503" s="128"/>
      <c r="M1503" s="114" t="s">
        <v>2142</v>
      </c>
      <c r="N1503" s="118">
        <v>22.5</v>
      </c>
      <c r="O1503" s="118">
        <v>0</v>
      </c>
      <c r="P1503" s="119">
        <f t="shared" si="25"/>
        <v>0.6</v>
      </c>
      <c r="Q1503" s="122" t="s">
        <v>493</v>
      </c>
      <c r="R1503" s="121" t="s">
        <v>3937</v>
      </c>
      <c r="S1503" s="120">
        <v>0.6</v>
      </c>
      <c r="T1503" s="120" t="s">
        <v>223</v>
      </c>
    </row>
    <row r="1504" spans="7:20" s="145" customFormat="1" hidden="1">
      <c r="G1504" s="152"/>
      <c r="K1504" s="128"/>
      <c r="M1504" s="114" t="s">
        <v>2143</v>
      </c>
      <c r="N1504" s="118">
        <v>15.1</v>
      </c>
      <c r="O1504" s="118">
        <v>0</v>
      </c>
      <c r="P1504" s="119">
        <f t="shared" si="25"/>
        <v>1.6</v>
      </c>
      <c r="Q1504" s="122" t="s">
        <v>422</v>
      </c>
      <c r="R1504" s="121" t="s">
        <v>4398</v>
      </c>
      <c r="S1504" s="122">
        <v>1.6</v>
      </c>
      <c r="T1504" s="122" t="s">
        <v>466</v>
      </c>
    </row>
    <row r="1505" spans="7:20" s="145" customFormat="1" hidden="1">
      <c r="G1505" s="152"/>
      <c r="K1505" s="128"/>
      <c r="M1505" s="114" t="s">
        <v>2144</v>
      </c>
      <c r="N1505" s="118">
        <v>26.6</v>
      </c>
      <c r="O1505" s="118">
        <v>0</v>
      </c>
      <c r="P1505" s="119">
        <f t="shared" si="25"/>
        <v>1.58</v>
      </c>
      <c r="Q1505" s="122" t="s">
        <v>397</v>
      </c>
      <c r="R1505" s="121" t="s">
        <v>4391</v>
      </c>
      <c r="S1505" s="122">
        <v>1.58</v>
      </c>
      <c r="T1505" s="122" t="s">
        <v>875</v>
      </c>
    </row>
    <row r="1506" spans="7:20" s="145" customFormat="1" hidden="1">
      <c r="G1506" s="152"/>
      <c r="K1506" s="128"/>
      <c r="M1506" s="114" t="s">
        <v>2145</v>
      </c>
      <c r="N1506" s="118">
        <v>24.4</v>
      </c>
      <c r="O1506" s="118">
        <v>0</v>
      </c>
      <c r="P1506" s="119">
        <f t="shared" si="25"/>
        <v>2</v>
      </c>
      <c r="Q1506" s="122" t="s">
        <v>46</v>
      </c>
      <c r="R1506" s="121" t="s">
        <v>3901</v>
      </c>
      <c r="S1506" s="122">
        <v>2</v>
      </c>
      <c r="T1506" s="122" t="s">
        <v>213</v>
      </c>
    </row>
    <row r="1507" spans="7:20" s="145" customFormat="1" hidden="1">
      <c r="G1507" s="152"/>
      <c r="K1507" s="128"/>
      <c r="M1507" s="114" t="s">
        <v>2146</v>
      </c>
      <c r="N1507" s="118">
        <v>11.8</v>
      </c>
      <c r="O1507" s="118">
        <v>9.9</v>
      </c>
      <c r="P1507" s="119">
        <f t="shared" si="25"/>
        <v>1.85</v>
      </c>
      <c r="Q1507" s="122" t="s">
        <v>2147</v>
      </c>
      <c r="R1507" s="121" t="s">
        <v>3970</v>
      </c>
      <c r="S1507" s="122">
        <v>1.85</v>
      </c>
      <c r="T1507" s="122" t="s">
        <v>1495</v>
      </c>
    </row>
    <row r="1508" spans="7:20" s="145" customFormat="1" hidden="1">
      <c r="G1508" s="152"/>
      <c r="K1508" s="128"/>
      <c r="M1508" s="114" t="s">
        <v>2148</v>
      </c>
      <c r="N1508" s="118">
        <v>7.3</v>
      </c>
      <c r="O1508" s="118">
        <v>7.4</v>
      </c>
      <c r="P1508" s="119">
        <f t="shared" si="25"/>
        <v>0.45</v>
      </c>
      <c r="Q1508" s="122" t="s">
        <v>2079</v>
      </c>
      <c r="R1508" s="121" t="s">
        <v>3783</v>
      </c>
      <c r="S1508" s="122">
        <v>0.45</v>
      </c>
      <c r="T1508" s="122" t="s">
        <v>335</v>
      </c>
    </row>
    <row r="1509" spans="7:20" s="145" customFormat="1" hidden="1">
      <c r="G1509" s="152"/>
      <c r="K1509" s="128"/>
      <c r="M1509" s="114" t="s">
        <v>2149</v>
      </c>
      <c r="N1509" s="118">
        <v>19.7</v>
      </c>
      <c r="O1509" s="118">
        <v>0</v>
      </c>
      <c r="P1509" s="119">
        <f t="shared" si="25"/>
        <v>1.39</v>
      </c>
      <c r="Q1509" s="122" t="s">
        <v>710</v>
      </c>
      <c r="R1509" s="121" t="s">
        <v>3782</v>
      </c>
      <c r="S1509" s="122">
        <v>1.39</v>
      </c>
      <c r="T1509" s="122" t="s">
        <v>2294</v>
      </c>
    </row>
    <row r="1510" spans="7:20" s="145" customFormat="1" hidden="1">
      <c r="G1510" s="152"/>
      <c r="K1510" s="128"/>
      <c r="M1510" s="114" t="s">
        <v>2259</v>
      </c>
      <c r="N1510" s="120" t="s">
        <v>30</v>
      </c>
      <c r="O1510" s="118">
        <v>0</v>
      </c>
      <c r="P1510" s="119">
        <f t="shared" si="25"/>
        <v>1.8</v>
      </c>
      <c r="Q1510" s="122" t="s">
        <v>2260</v>
      </c>
      <c r="R1510" s="121" t="s">
        <v>4307</v>
      </c>
      <c r="S1510" s="122">
        <v>1.8</v>
      </c>
      <c r="T1510" s="122" t="s">
        <v>392</v>
      </c>
    </row>
    <row r="1511" spans="7:20" s="145" customFormat="1" hidden="1">
      <c r="G1511" s="152"/>
      <c r="K1511" s="128"/>
      <c r="M1511" s="114" t="s">
        <v>2261</v>
      </c>
      <c r="N1511" s="118">
        <v>9.6</v>
      </c>
      <c r="O1511" s="118">
        <v>15.2</v>
      </c>
      <c r="P1511" s="119">
        <f t="shared" si="25"/>
        <v>1.9</v>
      </c>
      <c r="Q1511" s="122" t="s">
        <v>832</v>
      </c>
      <c r="R1511" s="121" t="s">
        <v>3959</v>
      </c>
      <c r="S1511" s="122">
        <v>1.9</v>
      </c>
      <c r="T1511" s="122" t="s">
        <v>1628</v>
      </c>
    </row>
    <row r="1512" spans="7:20" s="145" customFormat="1" hidden="1">
      <c r="G1512" s="152"/>
      <c r="K1512" s="128"/>
      <c r="M1512" s="114" t="s">
        <v>2262</v>
      </c>
      <c r="N1512" s="118">
        <v>10.1</v>
      </c>
      <c r="O1512" s="118">
        <v>15.2</v>
      </c>
      <c r="P1512" s="119">
        <f t="shared" si="25"/>
        <v>0.95</v>
      </c>
      <c r="Q1512" s="122" t="s">
        <v>867</v>
      </c>
      <c r="R1512" s="121" t="s">
        <v>3919</v>
      </c>
      <c r="S1512" s="122">
        <v>0.95</v>
      </c>
      <c r="T1512" s="122" t="s">
        <v>210</v>
      </c>
    </row>
    <row r="1513" spans="7:20" s="145" customFormat="1" hidden="1">
      <c r="G1513" s="152"/>
      <c r="K1513" s="128"/>
      <c r="M1513" s="114" t="s">
        <v>2263</v>
      </c>
      <c r="N1513" s="118">
        <v>7.4</v>
      </c>
      <c r="O1513" s="118">
        <v>15.7</v>
      </c>
      <c r="P1513" s="119">
        <f t="shared" si="25"/>
        <v>1.6</v>
      </c>
      <c r="Q1513" s="122" t="s">
        <v>558</v>
      </c>
      <c r="R1513" s="121" t="s">
        <v>4250</v>
      </c>
      <c r="S1513" s="122">
        <v>1.6</v>
      </c>
      <c r="T1513" s="122" t="s">
        <v>1418</v>
      </c>
    </row>
    <row r="1514" spans="7:20" s="145" customFormat="1" hidden="1">
      <c r="G1514" s="152"/>
      <c r="K1514" s="128"/>
      <c r="M1514" s="114" t="s">
        <v>2264</v>
      </c>
      <c r="N1514" s="118">
        <v>4.2</v>
      </c>
      <c r="O1514" s="118">
        <v>13</v>
      </c>
      <c r="P1514" s="119">
        <f t="shared" si="25"/>
        <v>1.84</v>
      </c>
      <c r="Q1514" s="122" t="s">
        <v>1146</v>
      </c>
      <c r="R1514" s="121" t="s">
        <v>4300</v>
      </c>
      <c r="S1514" s="122">
        <v>1.84</v>
      </c>
      <c r="T1514" s="122" t="s">
        <v>734</v>
      </c>
    </row>
    <row r="1515" spans="7:20" s="145" customFormat="1" hidden="1">
      <c r="G1515" s="152"/>
      <c r="K1515" s="128"/>
      <c r="M1515" s="114" t="s">
        <v>2265</v>
      </c>
      <c r="N1515" s="118">
        <v>4.8</v>
      </c>
      <c r="O1515" s="118">
        <v>13.4</v>
      </c>
      <c r="P1515" s="119">
        <f t="shared" si="25"/>
        <v>1.04</v>
      </c>
      <c r="Q1515" s="120" t="s">
        <v>147</v>
      </c>
      <c r="R1515" s="121" t="s">
        <v>3904</v>
      </c>
      <c r="S1515" s="122">
        <v>1.04</v>
      </c>
      <c r="T1515" s="122" t="s">
        <v>797</v>
      </c>
    </row>
    <row r="1516" spans="7:20" s="145" customFormat="1" hidden="1">
      <c r="G1516" s="152"/>
      <c r="K1516" s="128"/>
      <c r="M1516" s="114" t="s">
        <v>2389</v>
      </c>
      <c r="N1516" s="118">
        <v>4.8</v>
      </c>
      <c r="O1516" s="118">
        <v>12.4</v>
      </c>
      <c r="P1516" s="119">
        <f t="shared" si="25"/>
        <v>0.99</v>
      </c>
      <c r="Q1516" s="122" t="s">
        <v>254</v>
      </c>
      <c r="R1516" s="121" t="s">
        <v>3960</v>
      </c>
      <c r="S1516" s="122">
        <v>0.99</v>
      </c>
      <c r="T1516" s="122" t="s">
        <v>599</v>
      </c>
    </row>
    <row r="1517" spans="7:20" s="145" customFormat="1" hidden="1">
      <c r="G1517" s="152"/>
      <c r="K1517" s="128"/>
      <c r="M1517" s="114" t="s">
        <v>2390</v>
      </c>
      <c r="N1517" s="118">
        <v>2.6</v>
      </c>
      <c r="O1517" s="118">
        <v>12.3</v>
      </c>
      <c r="P1517" s="119">
        <f t="shared" si="25"/>
        <v>1.61</v>
      </c>
      <c r="Q1517" s="122" t="s">
        <v>190</v>
      </c>
      <c r="R1517" s="121" t="s">
        <v>4415</v>
      </c>
      <c r="S1517" s="122">
        <v>1.61</v>
      </c>
      <c r="T1517" s="122" t="s">
        <v>982</v>
      </c>
    </row>
    <row r="1518" spans="7:20" s="145" customFormat="1" hidden="1">
      <c r="G1518" s="152"/>
      <c r="K1518" s="128"/>
      <c r="M1518" s="114" t="s">
        <v>2391</v>
      </c>
      <c r="N1518" s="118">
        <v>3.2</v>
      </c>
      <c r="O1518" s="118">
        <v>1.6</v>
      </c>
      <c r="P1518" s="119">
        <f t="shared" si="25"/>
        <v>2</v>
      </c>
      <c r="Q1518" s="120" t="s">
        <v>147</v>
      </c>
      <c r="R1518" s="121" t="s">
        <v>4459</v>
      </c>
      <c r="S1518" s="122">
        <v>2</v>
      </c>
      <c r="T1518" s="122" t="s">
        <v>424</v>
      </c>
    </row>
    <row r="1519" spans="7:20" s="145" customFormat="1" hidden="1">
      <c r="G1519" s="152"/>
      <c r="K1519" s="128"/>
      <c r="M1519" s="114" t="s">
        <v>2269</v>
      </c>
      <c r="N1519" s="118">
        <v>4</v>
      </c>
      <c r="O1519" s="118">
        <v>4.5999999999999996</v>
      </c>
      <c r="P1519" s="119">
        <f t="shared" si="25"/>
        <v>1.72</v>
      </c>
      <c r="Q1519" s="122" t="s">
        <v>2270</v>
      </c>
      <c r="R1519" s="121" t="s">
        <v>3995</v>
      </c>
      <c r="S1519" s="122">
        <v>1.72</v>
      </c>
      <c r="T1519" s="122" t="s">
        <v>234</v>
      </c>
    </row>
    <row r="1520" spans="7:20" s="145" customFormat="1" hidden="1">
      <c r="G1520" s="152"/>
      <c r="K1520" s="128"/>
      <c r="M1520" s="114" t="s">
        <v>2155</v>
      </c>
      <c r="N1520" s="118">
        <v>4</v>
      </c>
      <c r="O1520" s="118">
        <v>4.5999999999999996</v>
      </c>
      <c r="P1520" s="119">
        <f t="shared" si="25"/>
        <v>1.5</v>
      </c>
      <c r="Q1520" s="122" t="s">
        <v>2156</v>
      </c>
      <c r="R1520" s="121" t="s">
        <v>4549</v>
      </c>
      <c r="S1520" s="122">
        <v>1.5</v>
      </c>
      <c r="T1520" s="122" t="s">
        <v>466</v>
      </c>
    </row>
    <row r="1521" spans="7:20" s="145" customFormat="1" hidden="1">
      <c r="G1521" s="152"/>
      <c r="K1521" s="128"/>
      <c r="M1521" s="114" t="s">
        <v>2159</v>
      </c>
      <c r="N1521" s="118">
        <v>4</v>
      </c>
      <c r="O1521" s="118">
        <v>4.5</v>
      </c>
      <c r="P1521" s="119">
        <f t="shared" si="25"/>
        <v>0.9</v>
      </c>
      <c r="Q1521" s="122" t="s">
        <v>2160</v>
      </c>
      <c r="R1521" s="121" t="s">
        <v>4416</v>
      </c>
      <c r="S1521" s="122">
        <v>0.9</v>
      </c>
      <c r="T1521" s="122" t="s">
        <v>1146</v>
      </c>
    </row>
    <row r="1522" spans="7:20" s="145" customFormat="1" hidden="1">
      <c r="G1522" s="152"/>
      <c r="K1522" s="128"/>
      <c r="M1522" s="114" t="s">
        <v>2161</v>
      </c>
      <c r="N1522" s="118">
        <v>1.2</v>
      </c>
      <c r="O1522" s="118">
        <v>2.6</v>
      </c>
      <c r="P1522" s="119">
        <f t="shared" si="25"/>
        <v>1.1000000000000001</v>
      </c>
      <c r="Q1522" s="122" t="s">
        <v>166</v>
      </c>
      <c r="R1522" s="121" t="s">
        <v>4225</v>
      </c>
      <c r="S1522" s="122">
        <v>1.1000000000000001</v>
      </c>
      <c r="T1522" s="122" t="s">
        <v>543</v>
      </c>
    </row>
    <row r="1523" spans="7:20" s="145" customFormat="1" hidden="1">
      <c r="G1523" s="152"/>
      <c r="K1523" s="128"/>
      <c r="M1523" s="114" t="s">
        <v>2162</v>
      </c>
      <c r="N1523" s="118">
        <v>1.6</v>
      </c>
      <c r="O1523" s="118">
        <v>2.9</v>
      </c>
      <c r="P1523" s="119">
        <f t="shared" si="25"/>
        <v>1.53</v>
      </c>
      <c r="Q1523" s="122" t="s">
        <v>166</v>
      </c>
      <c r="R1523" s="121" t="s">
        <v>3907</v>
      </c>
      <c r="S1523" s="122">
        <v>1.53</v>
      </c>
      <c r="T1523" s="122" t="s">
        <v>924</v>
      </c>
    </row>
    <row r="1524" spans="7:20" s="145" customFormat="1" hidden="1">
      <c r="G1524" s="152"/>
      <c r="K1524" s="128"/>
      <c r="M1524" s="114" t="s">
        <v>2163</v>
      </c>
      <c r="N1524" s="118">
        <v>16.899999999999999</v>
      </c>
      <c r="O1524" s="118">
        <v>7.1</v>
      </c>
      <c r="P1524" s="119">
        <f t="shared" si="25"/>
        <v>1.5</v>
      </c>
      <c r="Q1524" s="122" t="s">
        <v>857</v>
      </c>
      <c r="R1524" s="121" t="s">
        <v>4450</v>
      </c>
      <c r="S1524" s="122">
        <v>1.5</v>
      </c>
      <c r="T1524" s="122" t="s">
        <v>466</v>
      </c>
    </row>
    <row r="1525" spans="7:20" s="145" customFormat="1" hidden="1">
      <c r="G1525" s="152"/>
      <c r="K1525" s="128"/>
      <c r="M1525" s="114" t="s">
        <v>2164</v>
      </c>
      <c r="N1525" s="118">
        <v>0.6</v>
      </c>
      <c r="O1525" s="118">
        <v>58.4</v>
      </c>
      <c r="P1525" s="119">
        <f t="shared" si="25"/>
        <v>1.4</v>
      </c>
      <c r="Q1525" s="122" t="s">
        <v>1507</v>
      </c>
      <c r="R1525" s="121" t="s">
        <v>4263</v>
      </c>
      <c r="S1525" s="122">
        <v>1.4</v>
      </c>
      <c r="T1525" s="122" t="s">
        <v>728</v>
      </c>
    </row>
    <row r="1526" spans="7:20" s="145" customFormat="1" hidden="1">
      <c r="G1526" s="152"/>
      <c r="K1526" s="128"/>
      <c r="M1526" s="114" t="s">
        <v>2165</v>
      </c>
      <c r="N1526" s="118">
        <v>4.2</v>
      </c>
      <c r="O1526" s="118">
        <v>50.7</v>
      </c>
      <c r="P1526" s="119">
        <f t="shared" si="25"/>
        <v>2</v>
      </c>
      <c r="Q1526" s="122" t="s">
        <v>162</v>
      </c>
      <c r="R1526" s="121" t="s">
        <v>4478</v>
      </c>
      <c r="S1526" s="122">
        <v>2</v>
      </c>
      <c r="T1526" s="122" t="s">
        <v>343</v>
      </c>
    </row>
    <row r="1527" spans="7:20" s="145" customFormat="1" hidden="1">
      <c r="G1527" s="152"/>
      <c r="K1527" s="128"/>
      <c r="M1527" s="114" t="s">
        <v>2166</v>
      </c>
      <c r="N1527" s="118">
        <v>0.3</v>
      </c>
      <c r="O1527" s="118">
        <v>1.6</v>
      </c>
      <c r="P1527" s="119">
        <f t="shared" si="25"/>
        <v>2</v>
      </c>
      <c r="Q1527" s="120" t="s">
        <v>30</v>
      </c>
      <c r="R1527" s="121" t="s">
        <v>4464</v>
      </c>
      <c r="S1527" s="122">
        <v>2</v>
      </c>
      <c r="T1527" s="122" t="s">
        <v>343</v>
      </c>
    </row>
    <row r="1528" spans="7:20" s="145" customFormat="1" hidden="1">
      <c r="G1528" s="152"/>
      <c r="K1528" s="128"/>
      <c r="M1528" s="114" t="s">
        <v>2167</v>
      </c>
      <c r="N1528" s="118">
        <v>0.1</v>
      </c>
      <c r="O1528" s="118">
        <v>0.6</v>
      </c>
      <c r="P1528" s="119">
        <f t="shared" si="25"/>
        <v>1.7</v>
      </c>
      <c r="Q1528" s="120" t="s">
        <v>30</v>
      </c>
      <c r="R1528" s="121" t="s">
        <v>4539</v>
      </c>
      <c r="S1528" s="122">
        <v>1.7</v>
      </c>
      <c r="T1528" s="122" t="s">
        <v>234</v>
      </c>
    </row>
    <row r="1529" spans="7:20" s="145" customFormat="1" hidden="1">
      <c r="G1529" s="152"/>
      <c r="K1529" s="128"/>
      <c r="M1529" s="114" t="s">
        <v>2283</v>
      </c>
      <c r="N1529" s="118">
        <v>1.5</v>
      </c>
      <c r="O1529" s="120" t="s">
        <v>147</v>
      </c>
      <c r="P1529" s="119">
        <f t="shared" si="25"/>
        <v>1.6</v>
      </c>
      <c r="Q1529" s="122" t="s">
        <v>166</v>
      </c>
      <c r="R1529" s="120" t="s">
        <v>147</v>
      </c>
      <c r="S1529" s="122">
        <v>1.6</v>
      </c>
      <c r="T1529" s="122" t="s">
        <v>719</v>
      </c>
    </row>
    <row r="1530" spans="7:20" s="145" customFormat="1" hidden="1">
      <c r="G1530" s="152"/>
      <c r="K1530" s="128"/>
      <c r="M1530" s="114" t="s">
        <v>2284</v>
      </c>
      <c r="N1530" s="118">
        <v>21.5</v>
      </c>
      <c r="O1530" s="118">
        <v>0</v>
      </c>
      <c r="P1530" s="119">
        <f t="shared" si="25"/>
        <v>1.6</v>
      </c>
      <c r="Q1530" s="122" t="s">
        <v>940</v>
      </c>
      <c r="R1530" s="121" t="s">
        <v>3773</v>
      </c>
      <c r="S1530" s="122">
        <v>1.6</v>
      </c>
      <c r="T1530" s="122" t="s">
        <v>719</v>
      </c>
    </row>
    <row r="1531" spans="7:20" s="145" customFormat="1" hidden="1">
      <c r="G1531" s="152"/>
      <c r="K1531" s="128"/>
      <c r="M1531" s="114" t="s">
        <v>2285</v>
      </c>
      <c r="N1531" s="118">
        <v>16.7</v>
      </c>
      <c r="O1531" s="118">
        <v>0</v>
      </c>
      <c r="P1531" s="119">
        <f t="shared" si="25"/>
        <v>2.0099999999999998</v>
      </c>
      <c r="Q1531" s="122" t="s">
        <v>940</v>
      </c>
      <c r="R1531" s="121" t="s">
        <v>4256</v>
      </c>
      <c r="S1531" s="122">
        <v>2.0099999999999998</v>
      </c>
      <c r="T1531" s="122" t="s">
        <v>1619</v>
      </c>
    </row>
    <row r="1532" spans="7:20" s="145" customFormat="1" hidden="1">
      <c r="G1532" s="152"/>
      <c r="K1532" s="128"/>
      <c r="M1532" s="114" t="s">
        <v>2068</v>
      </c>
      <c r="N1532" s="118">
        <v>21.7</v>
      </c>
      <c r="O1532" s="118">
        <v>0</v>
      </c>
      <c r="P1532" s="119">
        <f t="shared" si="25"/>
        <v>2.0099999999999998</v>
      </c>
      <c r="Q1532" s="122" t="s">
        <v>954</v>
      </c>
      <c r="R1532" s="121" t="s">
        <v>3898</v>
      </c>
      <c r="S1532" s="122">
        <v>2.0099999999999998</v>
      </c>
      <c r="T1532" s="122" t="s">
        <v>956</v>
      </c>
    </row>
    <row r="1533" spans="7:20" s="145" customFormat="1" hidden="1">
      <c r="G1533" s="152"/>
      <c r="K1533" s="128"/>
      <c r="M1533" s="114" t="s">
        <v>2168</v>
      </c>
      <c r="N1533" s="118">
        <v>16.7</v>
      </c>
      <c r="O1533" s="118">
        <v>0</v>
      </c>
      <c r="P1533" s="119">
        <f t="shared" si="25"/>
        <v>1.77</v>
      </c>
      <c r="Q1533" s="122" t="s">
        <v>940</v>
      </c>
      <c r="R1533" s="121" t="s">
        <v>4256</v>
      </c>
      <c r="S1533" s="122">
        <v>1.77</v>
      </c>
      <c r="T1533" s="122" t="s">
        <v>628</v>
      </c>
    </row>
    <row r="1534" spans="7:20" s="145" customFormat="1" hidden="1">
      <c r="G1534" s="152"/>
      <c r="K1534" s="128"/>
      <c r="M1534" s="114" t="s">
        <v>2169</v>
      </c>
      <c r="N1534" s="118">
        <v>16</v>
      </c>
      <c r="O1534" s="118">
        <v>14.7</v>
      </c>
      <c r="P1534" s="119">
        <f t="shared" si="25"/>
        <v>1.74</v>
      </c>
      <c r="Q1534" s="122" t="s">
        <v>418</v>
      </c>
      <c r="R1534" s="121" t="s">
        <v>4155</v>
      </c>
      <c r="S1534" s="122">
        <v>1.74</v>
      </c>
      <c r="T1534" s="122" t="s">
        <v>734</v>
      </c>
    </row>
    <row r="1535" spans="7:20" s="145" customFormat="1" hidden="1">
      <c r="G1535" s="152"/>
      <c r="K1535" s="128"/>
      <c r="M1535" s="114" t="s">
        <v>2170</v>
      </c>
      <c r="N1535" s="120" t="s">
        <v>30</v>
      </c>
      <c r="O1535" s="118">
        <v>5.8</v>
      </c>
      <c r="P1535" s="119">
        <f t="shared" si="25"/>
        <v>1.54</v>
      </c>
      <c r="Q1535" s="122" t="s">
        <v>418</v>
      </c>
      <c r="R1535" s="121" t="s">
        <v>3907</v>
      </c>
      <c r="S1535" s="122">
        <v>1.54</v>
      </c>
      <c r="T1535" s="122" t="s">
        <v>719</v>
      </c>
    </row>
    <row r="1536" spans="7:20" s="145" customFormat="1" hidden="1">
      <c r="G1536" s="152"/>
      <c r="K1536" s="128"/>
      <c r="M1536" s="114" t="s">
        <v>2171</v>
      </c>
      <c r="N1536" s="118" t="s">
        <v>30</v>
      </c>
      <c r="O1536" s="118">
        <v>16.7</v>
      </c>
      <c r="P1536" s="119">
        <f t="shared" si="25"/>
        <v>1.77</v>
      </c>
      <c r="Q1536" s="120" t="s">
        <v>30</v>
      </c>
      <c r="R1536" s="121" t="s">
        <v>4226</v>
      </c>
      <c r="S1536" s="122">
        <v>1.77</v>
      </c>
      <c r="T1536" s="122" t="s">
        <v>1628</v>
      </c>
    </row>
    <row r="1537" spans="7:20" s="145" customFormat="1" hidden="1">
      <c r="G1537" s="152"/>
      <c r="K1537" s="128"/>
      <c r="M1537" s="114" t="s">
        <v>2073</v>
      </c>
      <c r="N1537" s="118">
        <v>0.5</v>
      </c>
      <c r="O1537" s="118">
        <v>1.4</v>
      </c>
      <c r="P1537" s="119">
        <f t="shared" si="25"/>
        <v>1.29</v>
      </c>
      <c r="Q1537" s="122" t="s">
        <v>166</v>
      </c>
      <c r="R1537" s="121" t="s">
        <v>4392</v>
      </c>
      <c r="S1537" s="122">
        <v>1.29</v>
      </c>
      <c r="T1537" s="122" t="s">
        <v>3266</v>
      </c>
    </row>
    <row r="1538" spans="7:20" s="145" customFormat="1" hidden="1">
      <c r="G1538" s="152"/>
      <c r="K1538" s="128"/>
      <c r="M1538" s="114" t="s">
        <v>2176</v>
      </c>
      <c r="N1538" s="118">
        <v>0.8</v>
      </c>
      <c r="O1538" s="118">
        <v>2.2000000000000002</v>
      </c>
      <c r="P1538" s="119">
        <f t="shared" si="25"/>
        <v>1.0900000000000001</v>
      </c>
      <c r="Q1538" s="122" t="s">
        <v>166</v>
      </c>
      <c r="R1538" s="121" t="s">
        <v>4376</v>
      </c>
      <c r="S1538" s="122">
        <v>1.0900000000000001</v>
      </c>
      <c r="T1538" s="122" t="s">
        <v>3335</v>
      </c>
    </row>
    <row r="1539" spans="7:20" s="145" customFormat="1" hidden="1">
      <c r="G1539" s="152"/>
      <c r="K1539" s="128"/>
      <c r="M1539" s="114" t="s">
        <v>2177</v>
      </c>
      <c r="N1539" s="118">
        <v>1</v>
      </c>
      <c r="O1539" s="118">
        <v>3.2</v>
      </c>
      <c r="P1539" s="119">
        <f t="shared" si="25"/>
        <v>1.69</v>
      </c>
      <c r="Q1539" s="122" t="s">
        <v>166</v>
      </c>
      <c r="R1539" s="121" t="s">
        <v>4296</v>
      </c>
      <c r="S1539" s="122">
        <v>1.69</v>
      </c>
      <c r="T1539" s="122" t="s">
        <v>1495</v>
      </c>
    </row>
    <row r="1540" spans="7:20" s="145" customFormat="1" hidden="1">
      <c r="G1540" s="152"/>
      <c r="K1540" s="128"/>
      <c r="M1540" s="114" t="s">
        <v>2178</v>
      </c>
      <c r="N1540" s="118">
        <v>10.6</v>
      </c>
      <c r="O1540" s="118">
        <v>18.8</v>
      </c>
      <c r="P1540" s="119">
        <f t="shared" si="25"/>
        <v>1.85</v>
      </c>
      <c r="Q1540" s="122" t="s">
        <v>452</v>
      </c>
      <c r="R1540" s="121" t="s">
        <v>3949</v>
      </c>
      <c r="S1540" s="122">
        <v>1.85</v>
      </c>
      <c r="T1540" s="122" t="s">
        <v>799</v>
      </c>
    </row>
    <row r="1541" spans="7:20" s="145" customFormat="1" hidden="1">
      <c r="G1541" s="152"/>
      <c r="K1541" s="128"/>
      <c r="M1541" s="114" t="s">
        <v>2179</v>
      </c>
      <c r="N1541" s="118">
        <v>10.8</v>
      </c>
      <c r="O1541" s="118">
        <v>17.600000000000001</v>
      </c>
      <c r="P1541" s="119">
        <f t="shared" si="25"/>
        <v>1.73</v>
      </c>
      <c r="Q1541" s="122" t="s">
        <v>670</v>
      </c>
      <c r="R1541" s="121" t="s">
        <v>4138</v>
      </c>
      <c r="S1541" s="122">
        <v>1.73</v>
      </c>
      <c r="T1541" s="122" t="s">
        <v>628</v>
      </c>
    </row>
    <row r="1542" spans="7:20" s="145" customFormat="1" hidden="1">
      <c r="G1542" s="152"/>
      <c r="K1542" s="128"/>
      <c r="M1542" s="114" t="s">
        <v>2180</v>
      </c>
      <c r="N1542" s="118">
        <v>5.3</v>
      </c>
      <c r="O1542" s="118">
        <v>18.600000000000001</v>
      </c>
      <c r="P1542" s="119">
        <f t="shared" si="25"/>
        <v>1</v>
      </c>
      <c r="Q1542" s="122" t="s">
        <v>468</v>
      </c>
      <c r="R1542" s="121" t="s">
        <v>4447</v>
      </c>
      <c r="S1542" s="122">
        <v>1</v>
      </c>
      <c r="T1542" s="122" t="s">
        <v>543</v>
      </c>
    </row>
    <row r="1543" spans="7:20" s="145" customFormat="1" hidden="1">
      <c r="G1543" s="152"/>
      <c r="K1543" s="128"/>
      <c r="M1543" s="114" t="s">
        <v>2181</v>
      </c>
      <c r="N1543" s="118">
        <v>5.0999999999999996</v>
      </c>
      <c r="O1543" s="118">
        <v>25.2</v>
      </c>
      <c r="P1543" s="119">
        <f t="shared" si="25"/>
        <v>1.1000000000000001</v>
      </c>
      <c r="Q1543" s="122" t="s">
        <v>1619</v>
      </c>
      <c r="R1543" s="121" t="s">
        <v>4031</v>
      </c>
      <c r="S1543" s="120">
        <v>1.1000000000000001</v>
      </c>
      <c r="T1543" s="120" t="s">
        <v>377</v>
      </c>
    </row>
    <row r="1544" spans="7:20" s="145" customFormat="1" hidden="1">
      <c r="G1544" s="152"/>
      <c r="K1544" s="128"/>
      <c r="M1544" s="114" t="s">
        <v>2300</v>
      </c>
      <c r="N1544" s="118">
        <v>5.5</v>
      </c>
      <c r="O1544" s="118">
        <v>24.1</v>
      </c>
      <c r="P1544" s="119">
        <f t="shared" si="25"/>
        <v>1.3</v>
      </c>
      <c r="Q1544" s="122" t="s">
        <v>381</v>
      </c>
      <c r="R1544" s="121" t="s">
        <v>4031</v>
      </c>
      <c r="S1544" s="122">
        <v>1.3</v>
      </c>
      <c r="T1544" s="122" t="s">
        <v>728</v>
      </c>
    </row>
    <row r="1545" spans="7:20" s="145" customFormat="1" hidden="1">
      <c r="G1545" s="152"/>
      <c r="K1545" s="128"/>
      <c r="M1545" s="114" t="s">
        <v>2301</v>
      </c>
      <c r="N1545" s="118">
        <v>8.5</v>
      </c>
      <c r="O1545" s="118">
        <v>24.2</v>
      </c>
      <c r="P1545" s="119">
        <f t="shared" si="25"/>
        <v>1.87</v>
      </c>
      <c r="Q1545" s="122" t="s">
        <v>857</v>
      </c>
      <c r="R1545" s="121" t="s">
        <v>3734</v>
      </c>
      <c r="S1545" s="122">
        <v>1.87</v>
      </c>
      <c r="T1545" s="122" t="s">
        <v>424</v>
      </c>
    </row>
    <row r="1546" spans="7:20" s="145" customFormat="1" hidden="1">
      <c r="G1546" s="152"/>
      <c r="K1546" s="128"/>
      <c r="M1546" s="114" t="s">
        <v>2424</v>
      </c>
      <c r="N1546" s="118">
        <v>6.9</v>
      </c>
      <c r="O1546" s="118">
        <v>29.1</v>
      </c>
      <c r="P1546" s="119">
        <f t="shared" ref="P1546:P1609" si="26">SUM(S1546:T1546)</f>
        <v>1.9</v>
      </c>
      <c r="Q1546" s="122" t="s">
        <v>1626</v>
      </c>
      <c r="R1546" s="121" t="s">
        <v>4128</v>
      </c>
      <c r="S1546" s="122">
        <v>1.9</v>
      </c>
      <c r="T1546" s="122" t="s">
        <v>343</v>
      </c>
    </row>
    <row r="1547" spans="7:20" s="145" customFormat="1" hidden="1">
      <c r="G1547" s="152"/>
      <c r="K1547" s="128"/>
      <c r="M1547" s="114" t="s">
        <v>2425</v>
      </c>
      <c r="N1547" s="118">
        <v>7.7</v>
      </c>
      <c r="O1547" s="118">
        <v>21.9</v>
      </c>
      <c r="P1547" s="119">
        <f t="shared" si="26"/>
        <v>1.9</v>
      </c>
      <c r="Q1547" s="122" t="s">
        <v>468</v>
      </c>
      <c r="R1547" s="121" t="s">
        <v>3918</v>
      </c>
      <c r="S1547" s="122">
        <v>1.9</v>
      </c>
      <c r="T1547" s="122" t="s">
        <v>343</v>
      </c>
    </row>
    <row r="1548" spans="7:20" s="145" customFormat="1" hidden="1">
      <c r="G1548" s="152"/>
      <c r="K1548" s="128"/>
      <c r="M1548" s="114" t="s">
        <v>2426</v>
      </c>
      <c r="N1548" s="118">
        <v>8.1999999999999993</v>
      </c>
      <c r="O1548" s="118">
        <v>20.3</v>
      </c>
      <c r="P1548" s="119">
        <f t="shared" si="26"/>
        <v>1.81</v>
      </c>
      <c r="Q1548" s="122" t="s">
        <v>719</v>
      </c>
      <c r="R1548" s="121" t="s">
        <v>3908</v>
      </c>
      <c r="S1548" s="122">
        <v>1.81</v>
      </c>
      <c r="T1548" s="122" t="s">
        <v>381</v>
      </c>
    </row>
    <row r="1549" spans="7:20" s="145" customFormat="1" hidden="1">
      <c r="G1549" s="152"/>
      <c r="K1549" s="128"/>
      <c r="M1549" s="114" t="s">
        <v>2640</v>
      </c>
      <c r="N1549" s="118">
        <v>8.8000000000000007</v>
      </c>
      <c r="O1549" s="118">
        <v>16.899999999999999</v>
      </c>
      <c r="P1549" s="119">
        <f t="shared" si="26"/>
        <v>1.4</v>
      </c>
      <c r="Q1549" s="122" t="s">
        <v>166</v>
      </c>
      <c r="R1549" s="121" t="s">
        <v>3910</v>
      </c>
      <c r="S1549" s="122">
        <v>1.4</v>
      </c>
      <c r="T1549" s="122" t="s">
        <v>466</v>
      </c>
    </row>
    <row r="1550" spans="7:20" s="145" customFormat="1" hidden="1">
      <c r="G1550" s="152"/>
      <c r="K1550" s="128"/>
      <c r="M1550" s="114" t="s">
        <v>2641</v>
      </c>
      <c r="N1550" s="118">
        <v>24.3</v>
      </c>
      <c r="O1550" s="118">
        <v>48.8</v>
      </c>
      <c r="P1550" s="119">
        <f t="shared" si="26"/>
        <v>1.2</v>
      </c>
      <c r="Q1550" s="122" t="s">
        <v>343</v>
      </c>
      <c r="R1550" s="121" t="s">
        <v>4222</v>
      </c>
      <c r="S1550" s="122">
        <v>1.2</v>
      </c>
      <c r="T1550" s="122" t="s">
        <v>586</v>
      </c>
    </row>
    <row r="1551" spans="7:20" s="145" customFormat="1" hidden="1">
      <c r="G1551" s="152"/>
      <c r="K1551" s="128"/>
      <c r="M1551" s="114" t="s">
        <v>2529</v>
      </c>
      <c r="N1551" s="118">
        <v>7.6</v>
      </c>
      <c r="O1551" s="118">
        <v>17.5</v>
      </c>
      <c r="P1551" s="119">
        <f t="shared" si="26"/>
        <v>0.72</v>
      </c>
      <c r="Q1551" s="120" t="s">
        <v>30</v>
      </c>
      <c r="R1551" s="121" t="s">
        <v>4051</v>
      </c>
      <c r="S1551" s="122">
        <v>0.72</v>
      </c>
      <c r="T1551" s="122" t="s">
        <v>566</v>
      </c>
    </row>
    <row r="1552" spans="7:20" s="145" customFormat="1" hidden="1">
      <c r="G1552" s="152"/>
      <c r="K1552" s="128"/>
      <c r="M1552" s="114" t="s">
        <v>2530</v>
      </c>
      <c r="N1552" s="118">
        <v>23.8</v>
      </c>
      <c r="O1552" s="118">
        <v>56.3</v>
      </c>
      <c r="P1552" s="119">
        <f t="shared" si="26"/>
        <v>1.62</v>
      </c>
      <c r="Q1552" s="122" t="s">
        <v>343</v>
      </c>
      <c r="R1552" s="121" t="s">
        <v>4335</v>
      </c>
      <c r="S1552" s="122">
        <v>1.62</v>
      </c>
      <c r="T1552" s="122" t="s">
        <v>426</v>
      </c>
    </row>
    <row r="1553" spans="7:20" s="145" customFormat="1" hidden="1">
      <c r="G1553" s="152"/>
      <c r="K1553" s="128"/>
      <c r="M1553" s="114" t="s">
        <v>2193</v>
      </c>
      <c r="N1553" s="118">
        <v>1.2</v>
      </c>
      <c r="O1553" s="118">
        <v>1.4</v>
      </c>
      <c r="P1553" s="119">
        <f t="shared" si="26"/>
        <v>1.62</v>
      </c>
      <c r="Q1553" s="122" t="s">
        <v>304</v>
      </c>
      <c r="R1553" s="121" t="s">
        <v>4294</v>
      </c>
      <c r="S1553" s="122">
        <v>1.62</v>
      </c>
      <c r="T1553" s="122" t="s">
        <v>426</v>
      </c>
    </row>
    <row r="1554" spans="7:20" s="145" customFormat="1" hidden="1">
      <c r="G1554" s="152"/>
      <c r="K1554" s="128"/>
      <c r="M1554" s="114" t="s">
        <v>2194</v>
      </c>
      <c r="N1554" s="120" t="s">
        <v>30</v>
      </c>
      <c r="O1554" s="118">
        <v>6</v>
      </c>
      <c r="P1554" s="119">
        <f t="shared" si="26"/>
        <v>1.6</v>
      </c>
      <c r="Q1554" s="122" t="s">
        <v>418</v>
      </c>
      <c r="R1554" s="121" t="s">
        <v>3907</v>
      </c>
      <c r="S1554" s="122">
        <v>1.6</v>
      </c>
      <c r="T1554" s="122" t="s">
        <v>392</v>
      </c>
    </row>
    <row r="1555" spans="7:20" s="145" customFormat="1" hidden="1">
      <c r="G1555" s="152"/>
      <c r="K1555" s="128"/>
      <c r="M1555" s="114" t="s">
        <v>2195</v>
      </c>
      <c r="N1555" s="118">
        <v>0.1</v>
      </c>
      <c r="O1555" s="118">
        <v>29.8</v>
      </c>
      <c r="P1555" s="119">
        <f t="shared" si="26"/>
        <v>1.73</v>
      </c>
      <c r="Q1555" s="122" t="s">
        <v>418</v>
      </c>
      <c r="R1555" s="121" t="s">
        <v>4035</v>
      </c>
      <c r="S1555" s="122">
        <v>1.73</v>
      </c>
      <c r="T1555" s="122" t="s">
        <v>499</v>
      </c>
    </row>
    <row r="1556" spans="7:20" s="145" customFormat="1" hidden="1">
      <c r="G1556" s="152"/>
      <c r="K1556" s="128"/>
      <c r="M1556" s="114" t="s">
        <v>2196</v>
      </c>
      <c r="N1556" s="118">
        <v>0.4</v>
      </c>
      <c r="O1556" s="120">
        <v>1.6</v>
      </c>
      <c r="P1556" s="119">
        <f t="shared" si="26"/>
        <v>1.4</v>
      </c>
      <c r="Q1556" s="120" t="s">
        <v>30</v>
      </c>
      <c r="R1556" s="121" t="s">
        <v>4392</v>
      </c>
      <c r="S1556" s="122">
        <v>1.4</v>
      </c>
      <c r="T1556" s="122" t="s">
        <v>1418</v>
      </c>
    </row>
    <row r="1557" spans="7:20" s="145" customFormat="1" hidden="1">
      <c r="G1557" s="152"/>
      <c r="K1557" s="128"/>
      <c r="M1557" s="114" t="s">
        <v>2197</v>
      </c>
      <c r="N1557" s="118">
        <v>0.7</v>
      </c>
      <c r="O1557" s="118">
        <v>0.8</v>
      </c>
      <c r="P1557" s="119">
        <f t="shared" si="26"/>
        <v>1.69</v>
      </c>
      <c r="Q1557" s="122" t="s">
        <v>166</v>
      </c>
      <c r="R1557" s="121" t="s">
        <v>4392</v>
      </c>
      <c r="S1557" s="122">
        <v>1.69</v>
      </c>
      <c r="T1557" s="122" t="s">
        <v>503</v>
      </c>
    </row>
    <row r="1558" spans="7:20" s="145" customFormat="1" hidden="1">
      <c r="G1558" s="152"/>
      <c r="K1558" s="128"/>
      <c r="M1558" s="114" t="s">
        <v>2198</v>
      </c>
      <c r="N1558" s="118">
        <v>0.5</v>
      </c>
      <c r="O1558" s="118">
        <v>0.6</v>
      </c>
      <c r="P1558" s="119">
        <f t="shared" si="26"/>
        <v>1.62</v>
      </c>
      <c r="Q1558" s="120" t="s">
        <v>30</v>
      </c>
      <c r="R1558" s="121" t="s">
        <v>4340</v>
      </c>
      <c r="S1558" s="122">
        <v>1.62</v>
      </c>
      <c r="T1558" s="122" t="s">
        <v>734</v>
      </c>
    </row>
    <row r="1559" spans="7:20" s="145" customFormat="1" hidden="1">
      <c r="G1559" s="152"/>
      <c r="K1559" s="128"/>
      <c r="M1559" s="114" t="s">
        <v>2199</v>
      </c>
      <c r="N1559" s="118">
        <v>18.8</v>
      </c>
      <c r="O1559" s="118">
        <v>0</v>
      </c>
      <c r="P1559" s="119">
        <f t="shared" si="26"/>
        <v>1.65</v>
      </c>
      <c r="Q1559" s="120" t="s">
        <v>147</v>
      </c>
      <c r="R1559" s="121" t="s">
        <v>3995</v>
      </c>
      <c r="S1559" s="122">
        <v>1.65</v>
      </c>
      <c r="T1559" s="122" t="s">
        <v>1602</v>
      </c>
    </row>
    <row r="1560" spans="7:20" s="145" customFormat="1" hidden="1">
      <c r="G1560" s="152"/>
      <c r="K1560" s="128"/>
      <c r="M1560" s="114" t="s">
        <v>2200</v>
      </c>
      <c r="N1560" s="118">
        <v>3</v>
      </c>
      <c r="O1560" s="118">
        <v>21.8</v>
      </c>
      <c r="P1560" s="119">
        <f t="shared" si="26"/>
        <v>1.54</v>
      </c>
      <c r="Q1560" s="122" t="s">
        <v>405</v>
      </c>
      <c r="R1560" s="121" t="s">
        <v>4162</v>
      </c>
      <c r="S1560" s="122">
        <v>1.54</v>
      </c>
      <c r="T1560" s="122" t="s">
        <v>450</v>
      </c>
    </row>
    <row r="1561" spans="7:20" s="145" customFormat="1" hidden="1">
      <c r="G1561" s="152"/>
      <c r="K1561" s="128"/>
      <c r="M1561" s="114" t="s">
        <v>2201</v>
      </c>
      <c r="N1561" s="120" t="s">
        <v>30</v>
      </c>
      <c r="O1561" s="118">
        <v>24.4</v>
      </c>
      <c r="P1561" s="119">
        <f t="shared" si="26"/>
        <v>1</v>
      </c>
      <c r="Q1561" s="122" t="s">
        <v>418</v>
      </c>
      <c r="R1561" s="121" t="s">
        <v>4232</v>
      </c>
      <c r="S1561" s="122">
        <v>1</v>
      </c>
      <c r="T1561" s="122" t="s">
        <v>189</v>
      </c>
    </row>
    <row r="1562" spans="7:20" s="145" customFormat="1" hidden="1">
      <c r="G1562" s="152"/>
      <c r="K1562" s="128"/>
      <c r="M1562" s="114" t="s">
        <v>2202</v>
      </c>
      <c r="N1562" s="120" t="s">
        <v>30</v>
      </c>
      <c r="O1562" s="118">
        <v>32.799999999999997</v>
      </c>
      <c r="P1562" s="119">
        <f t="shared" si="26"/>
        <v>1.52</v>
      </c>
      <c r="Q1562" s="122" t="s">
        <v>418</v>
      </c>
      <c r="R1562" s="121" t="s">
        <v>4196</v>
      </c>
      <c r="S1562" s="122">
        <v>1.52</v>
      </c>
      <c r="T1562" s="122" t="s">
        <v>497</v>
      </c>
    </row>
    <row r="1563" spans="7:20" s="145" customFormat="1" hidden="1">
      <c r="G1563" s="152"/>
      <c r="K1563" s="128"/>
      <c r="M1563" s="114" t="s">
        <v>2203</v>
      </c>
      <c r="N1563" s="118">
        <v>3.7</v>
      </c>
      <c r="O1563" s="118">
        <v>76.7</v>
      </c>
      <c r="P1563" s="119">
        <f t="shared" si="26"/>
        <v>0.7</v>
      </c>
      <c r="Q1563" s="122" t="s">
        <v>553</v>
      </c>
      <c r="R1563" s="121" t="s">
        <v>4064</v>
      </c>
      <c r="S1563" s="122">
        <v>0.7</v>
      </c>
      <c r="T1563" s="122" t="s">
        <v>1146</v>
      </c>
    </row>
    <row r="1564" spans="7:20" s="145" customFormat="1" hidden="1">
      <c r="G1564" s="152"/>
      <c r="K1564" s="128"/>
      <c r="M1564" s="114" t="s">
        <v>2313</v>
      </c>
      <c r="N1564" s="118">
        <v>6.3</v>
      </c>
      <c r="O1564" s="120" t="s">
        <v>147</v>
      </c>
      <c r="P1564" s="119">
        <f t="shared" si="26"/>
        <v>0.8</v>
      </c>
      <c r="Q1564" s="120" t="s">
        <v>147</v>
      </c>
      <c r="R1564" s="120" t="s">
        <v>147</v>
      </c>
      <c r="S1564" s="122">
        <v>0.8</v>
      </c>
      <c r="T1564" s="122" t="s">
        <v>797</v>
      </c>
    </row>
    <row r="1565" spans="7:20" s="145" customFormat="1" hidden="1">
      <c r="G1565" s="152"/>
      <c r="K1565" s="128"/>
      <c r="M1565" s="114" t="s">
        <v>2314</v>
      </c>
      <c r="N1565" s="118">
        <v>28.9</v>
      </c>
      <c r="O1565" s="118" t="s">
        <v>30</v>
      </c>
      <c r="P1565" s="119">
        <f t="shared" si="26"/>
        <v>0.6</v>
      </c>
      <c r="Q1565" s="120" t="s">
        <v>147</v>
      </c>
      <c r="R1565" s="121" t="s">
        <v>3732</v>
      </c>
      <c r="S1565" s="122">
        <v>0.6</v>
      </c>
      <c r="T1565" s="122" t="s">
        <v>661</v>
      </c>
    </row>
    <row r="1566" spans="7:20" s="145" customFormat="1" hidden="1">
      <c r="G1566" s="152"/>
      <c r="K1566" s="128"/>
      <c r="M1566" s="114" t="s">
        <v>2315</v>
      </c>
      <c r="N1566" s="118">
        <v>14.7</v>
      </c>
      <c r="O1566" s="118">
        <v>5.4</v>
      </c>
      <c r="P1566" s="119">
        <f t="shared" si="26"/>
        <v>1</v>
      </c>
      <c r="Q1566" s="122" t="s">
        <v>581</v>
      </c>
      <c r="R1566" s="121" t="s">
        <v>4457</v>
      </c>
      <c r="S1566" s="122">
        <v>1</v>
      </c>
      <c r="T1566" s="122" t="s">
        <v>377</v>
      </c>
    </row>
    <row r="1567" spans="7:20" s="145" customFormat="1" hidden="1">
      <c r="G1567" s="152"/>
      <c r="K1567" s="128"/>
      <c r="M1567" s="114" t="s">
        <v>2316</v>
      </c>
      <c r="N1567" s="118">
        <v>13.4</v>
      </c>
      <c r="O1567" s="118">
        <v>6</v>
      </c>
      <c r="P1567" s="119">
        <f t="shared" si="26"/>
        <v>1.4</v>
      </c>
      <c r="Q1567" s="122" t="s">
        <v>277</v>
      </c>
      <c r="R1567" s="121" t="s">
        <v>3808</v>
      </c>
      <c r="S1567" s="122">
        <v>1.4</v>
      </c>
      <c r="T1567" s="122" t="s">
        <v>719</v>
      </c>
    </row>
    <row r="1568" spans="7:20" s="145" customFormat="1" hidden="1">
      <c r="G1568" s="152"/>
      <c r="K1568" s="128"/>
      <c r="M1568" s="114" t="s">
        <v>2317</v>
      </c>
      <c r="N1568" s="118">
        <v>22.3</v>
      </c>
      <c r="O1568" s="120" t="s">
        <v>30</v>
      </c>
      <c r="P1568" s="119">
        <f t="shared" si="26"/>
        <v>1.5</v>
      </c>
      <c r="Q1568" s="120" t="s">
        <v>147</v>
      </c>
      <c r="R1568" s="121" t="s">
        <v>3936</v>
      </c>
      <c r="S1568" s="122">
        <v>1.5</v>
      </c>
      <c r="T1568" s="122" t="s">
        <v>234</v>
      </c>
    </row>
    <row r="1569" spans="7:20" s="145" customFormat="1" hidden="1">
      <c r="G1569" s="152"/>
      <c r="K1569" s="128"/>
      <c r="M1569" s="114" t="s">
        <v>2318</v>
      </c>
      <c r="N1569" s="118">
        <v>18.3</v>
      </c>
      <c r="O1569" s="120" t="s">
        <v>30</v>
      </c>
      <c r="P1569" s="119">
        <f t="shared" si="26"/>
        <v>1.7</v>
      </c>
      <c r="Q1569" s="122" t="s">
        <v>377</v>
      </c>
      <c r="R1569" s="121" t="s">
        <v>4077</v>
      </c>
      <c r="S1569" s="122">
        <v>1.7</v>
      </c>
      <c r="T1569" s="122" t="s">
        <v>213</v>
      </c>
    </row>
    <row r="1570" spans="7:20" s="145" customFormat="1" hidden="1">
      <c r="G1570" s="152"/>
      <c r="K1570" s="128"/>
      <c r="M1570" s="114" t="s">
        <v>2319</v>
      </c>
      <c r="N1570" s="118">
        <v>22.1</v>
      </c>
      <c r="O1570" s="120" t="s">
        <v>30</v>
      </c>
      <c r="P1570" s="119">
        <f t="shared" si="26"/>
        <v>1.2</v>
      </c>
      <c r="Q1570" s="120" t="s">
        <v>147</v>
      </c>
      <c r="R1570" s="121" t="s">
        <v>3969</v>
      </c>
      <c r="S1570" s="122">
        <v>1.2</v>
      </c>
      <c r="T1570" s="122" t="s">
        <v>728</v>
      </c>
    </row>
    <row r="1571" spans="7:20" s="145" customFormat="1" hidden="1">
      <c r="G1571" s="152"/>
      <c r="K1571" s="128"/>
      <c r="M1571" s="114" t="s">
        <v>2320</v>
      </c>
      <c r="N1571" s="118">
        <v>17.7</v>
      </c>
      <c r="O1571" s="120" t="s">
        <v>30</v>
      </c>
      <c r="P1571" s="119">
        <f t="shared" si="26"/>
        <v>1.5</v>
      </c>
      <c r="Q1571" s="122" t="s">
        <v>466</v>
      </c>
      <c r="R1571" s="121" t="s">
        <v>4560</v>
      </c>
      <c r="S1571" s="122">
        <v>1.5</v>
      </c>
      <c r="T1571" s="122" t="s">
        <v>234</v>
      </c>
    </row>
    <row r="1572" spans="7:20" s="145" customFormat="1" hidden="1">
      <c r="G1572" s="152"/>
      <c r="K1572" s="128"/>
      <c r="M1572" s="114" t="s">
        <v>2321</v>
      </c>
      <c r="N1572" s="118">
        <v>30.1</v>
      </c>
      <c r="O1572" s="120" t="s">
        <v>30</v>
      </c>
      <c r="P1572" s="119">
        <f t="shared" si="26"/>
        <v>1.65</v>
      </c>
      <c r="Q1572" s="120" t="s">
        <v>147</v>
      </c>
      <c r="R1572" s="121" t="s">
        <v>4200</v>
      </c>
      <c r="S1572" s="122">
        <v>1.65</v>
      </c>
      <c r="T1572" s="122" t="s">
        <v>503</v>
      </c>
    </row>
    <row r="1573" spans="7:20" s="145" customFormat="1" hidden="1">
      <c r="G1573" s="152"/>
      <c r="K1573" s="128"/>
      <c r="M1573" s="114" t="s">
        <v>2444</v>
      </c>
      <c r="N1573" s="118">
        <v>20.3</v>
      </c>
      <c r="O1573" s="120" t="s">
        <v>30</v>
      </c>
      <c r="P1573" s="119">
        <f t="shared" si="26"/>
        <v>1.82</v>
      </c>
      <c r="Q1573" s="122" t="s">
        <v>223</v>
      </c>
      <c r="R1573" s="121" t="s">
        <v>4274</v>
      </c>
      <c r="S1573" s="122">
        <v>1.82</v>
      </c>
      <c r="T1573" s="122" t="s">
        <v>2803</v>
      </c>
    </row>
    <row r="1574" spans="7:20" s="145" customFormat="1" hidden="1">
      <c r="G1574" s="152"/>
      <c r="K1574" s="128"/>
      <c r="M1574" s="114" t="s">
        <v>2445</v>
      </c>
      <c r="N1574" s="118">
        <v>21.1</v>
      </c>
      <c r="O1574" s="120" t="s">
        <v>30</v>
      </c>
      <c r="P1574" s="119">
        <f t="shared" si="26"/>
        <v>1.05</v>
      </c>
      <c r="Q1574" s="122" t="s">
        <v>369</v>
      </c>
      <c r="R1574" s="121" t="s">
        <v>4125</v>
      </c>
      <c r="S1574" s="122">
        <v>1.05</v>
      </c>
      <c r="T1574" s="122" t="s">
        <v>3500</v>
      </c>
    </row>
    <row r="1575" spans="7:20" s="145" customFormat="1" hidden="1">
      <c r="G1575" s="152"/>
      <c r="K1575" s="128"/>
      <c r="M1575" s="114" t="s">
        <v>2446</v>
      </c>
      <c r="N1575" s="118">
        <v>24.8</v>
      </c>
      <c r="O1575" s="118">
        <v>3.6</v>
      </c>
      <c r="P1575" s="119">
        <f t="shared" si="26"/>
        <v>1.46</v>
      </c>
      <c r="Q1575" s="122" t="s">
        <v>371</v>
      </c>
      <c r="R1575" s="121" t="s">
        <v>3738</v>
      </c>
      <c r="S1575" s="122">
        <v>1.46</v>
      </c>
      <c r="T1575" s="122" t="s">
        <v>459</v>
      </c>
    </row>
    <row r="1576" spans="7:20" s="145" customFormat="1" hidden="1">
      <c r="G1576" s="152"/>
      <c r="K1576" s="128"/>
      <c r="M1576" s="114" t="s">
        <v>2447</v>
      </c>
      <c r="N1576" s="118">
        <v>21.3</v>
      </c>
      <c r="O1576" s="120" t="s">
        <v>30</v>
      </c>
      <c r="P1576" s="119">
        <f t="shared" si="26"/>
        <v>1.74</v>
      </c>
      <c r="Q1576" s="122" t="s">
        <v>377</v>
      </c>
      <c r="R1576" s="121" t="s">
        <v>3935</v>
      </c>
      <c r="S1576" s="122">
        <v>1.74</v>
      </c>
      <c r="T1576" s="122" t="s">
        <v>438</v>
      </c>
    </row>
    <row r="1577" spans="7:20" s="145" customFormat="1" hidden="1">
      <c r="G1577" s="152"/>
      <c r="K1577" s="128"/>
      <c r="M1577" s="114" t="s">
        <v>2324</v>
      </c>
      <c r="N1577" s="118">
        <v>25.6</v>
      </c>
      <c r="O1577" s="118">
        <v>3.6</v>
      </c>
      <c r="P1577" s="119">
        <f t="shared" si="26"/>
        <v>1.47</v>
      </c>
      <c r="Q1577" s="122" t="s">
        <v>217</v>
      </c>
      <c r="R1577" s="121" t="s">
        <v>4417</v>
      </c>
      <c r="S1577" s="122">
        <v>1.47</v>
      </c>
      <c r="T1577" s="122" t="s">
        <v>497</v>
      </c>
    </row>
    <row r="1578" spans="7:20" s="145" customFormat="1" hidden="1">
      <c r="G1578" s="152"/>
      <c r="K1578" s="128"/>
      <c r="M1578" s="114" t="s">
        <v>2325</v>
      </c>
      <c r="N1578" s="118">
        <v>22.1</v>
      </c>
      <c r="O1578" s="120" t="s">
        <v>30</v>
      </c>
      <c r="P1578" s="119">
        <f t="shared" si="26"/>
        <v>0.82</v>
      </c>
      <c r="Q1578" s="122" t="s">
        <v>343</v>
      </c>
      <c r="R1578" s="121" t="s">
        <v>3891</v>
      </c>
      <c r="S1578" s="122">
        <v>0.82</v>
      </c>
      <c r="T1578" s="122" t="s">
        <v>3575</v>
      </c>
    </row>
    <row r="1579" spans="7:20" s="145" customFormat="1" hidden="1">
      <c r="G1579" s="152"/>
      <c r="K1579" s="128"/>
      <c r="M1579" s="114" t="s">
        <v>2208</v>
      </c>
      <c r="N1579" s="118">
        <v>8</v>
      </c>
      <c r="O1579" s="120" t="s">
        <v>30</v>
      </c>
      <c r="P1579" s="119">
        <f t="shared" si="26"/>
        <v>1.1399999999999999</v>
      </c>
      <c r="Q1579" s="122" t="s">
        <v>166</v>
      </c>
      <c r="R1579" s="121" t="s">
        <v>4548</v>
      </c>
      <c r="S1579" s="122">
        <v>1.1399999999999999</v>
      </c>
      <c r="T1579" s="122" t="s">
        <v>728</v>
      </c>
    </row>
    <row r="1580" spans="7:20" s="145" customFormat="1" hidden="1">
      <c r="G1580" s="152"/>
      <c r="K1580" s="128"/>
      <c r="M1580" s="114" t="s">
        <v>2209</v>
      </c>
      <c r="N1580" s="118">
        <v>1.1000000000000001</v>
      </c>
      <c r="O1580" s="118">
        <v>3.4</v>
      </c>
      <c r="P1580" s="119">
        <f t="shared" si="26"/>
        <v>1.83</v>
      </c>
      <c r="Q1580" s="120" t="s">
        <v>147</v>
      </c>
      <c r="R1580" s="121" t="s">
        <v>4420</v>
      </c>
      <c r="S1580" s="122">
        <v>1.83</v>
      </c>
      <c r="T1580" s="122" t="s">
        <v>166</v>
      </c>
    </row>
    <row r="1581" spans="7:20" s="145" customFormat="1" hidden="1">
      <c r="G1581" s="152"/>
      <c r="K1581" s="128"/>
      <c r="M1581" s="114" t="s">
        <v>2210</v>
      </c>
      <c r="N1581" s="118">
        <v>0.8</v>
      </c>
      <c r="O1581" s="118">
        <v>12.5</v>
      </c>
      <c r="P1581" s="119">
        <f t="shared" si="26"/>
        <v>1.72</v>
      </c>
      <c r="Q1581" s="120" t="s">
        <v>30</v>
      </c>
      <c r="R1581" s="121" t="s">
        <v>4338</v>
      </c>
      <c r="S1581" s="122">
        <v>1.72</v>
      </c>
      <c r="T1581" s="122" t="s">
        <v>954</v>
      </c>
    </row>
    <row r="1582" spans="7:20" s="145" customFormat="1" hidden="1">
      <c r="G1582" s="152"/>
      <c r="K1582" s="128"/>
      <c r="M1582" s="114" t="s">
        <v>2105</v>
      </c>
      <c r="N1582" s="118">
        <v>0.9</v>
      </c>
      <c r="O1582" s="118">
        <v>2.9</v>
      </c>
      <c r="P1582" s="119">
        <f t="shared" si="26"/>
        <v>1.68</v>
      </c>
      <c r="Q1582" s="120" t="s">
        <v>30</v>
      </c>
      <c r="R1582" s="121" t="s">
        <v>4376</v>
      </c>
      <c r="S1582" s="120">
        <v>1.68</v>
      </c>
      <c r="T1582" s="120" t="s">
        <v>438</v>
      </c>
    </row>
    <row r="1583" spans="7:20" s="145" customFormat="1" hidden="1">
      <c r="G1583" s="152"/>
      <c r="K1583" s="128"/>
      <c r="M1583" s="114" t="s">
        <v>2106</v>
      </c>
      <c r="N1583" s="118">
        <v>1.4</v>
      </c>
      <c r="O1583" s="118">
        <v>20.9</v>
      </c>
      <c r="P1583" s="119">
        <f t="shared" si="26"/>
        <v>1.39</v>
      </c>
      <c r="Q1583" s="122" t="s">
        <v>944</v>
      </c>
      <c r="R1583" s="121" t="s">
        <v>3902</v>
      </c>
      <c r="S1583" s="122">
        <v>1.39</v>
      </c>
      <c r="T1583" s="122" t="s">
        <v>459</v>
      </c>
    </row>
    <row r="1584" spans="7:20" s="145" customFormat="1" hidden="1">
      <c r="G1584" s="152"/>
      <c r="K1584" s="128"/>
      <c r="M1584" s="114" t="s">
        <v>2107</v>
      </c>
      <c r="N1584" s="118">
        <v>0.1</v>
      </c>
      <c r="O1584" s="118">
        <v>18.600000000000001</v>
      </c>
      <c r="P1584" s="119">
        <f t="shared" si="26"/>
        <v>1.21</v>
      </c>
      <c r="Q1584" s="120" t="s">
        <v>147</v>
      </c>
      <c r="R1584" s="121" t="s">
        <v>4256</v>
      </c>
      <c r="S1584" s="122">
        <v>1.21</v>
      </c>
      <c r="T1584" s="122" t="s">
        <v>743</v>
      </c>
    </row>
    <row r="1585" spans="7:20" s="145" customFormat="1" hidden="1">
      <c r="G1585" s="152"/>
      <c r="K1585" s="128"/>
      <c r="M1585" s="114" t="s">
        <v>2216</v>
      </c>
      <c r="N1585" s="118">
        <v>0.4</v>
      </c>
      <c r="O1585" s="118">
        <v>17.100000000000001</v>
      </c>
      <c r="P1585" s="119">
        <f t="shared" si="26"/>
        <v>0.51</v>
      </c>
      <c r="Q1585" s="122" t="s">
        <v>166</v>
      </c>
      <c r="R1585" s="121" t="s">
        <v>4566</v>
      </c>
      <c r="S1585" s="122">
        <v>0.51</v>
      </c>
      <c r="T1585" s="122" t="s">
        <v>2957</v>
      </c>
    </row>
    <row r="1586" spans="7:20" s="145" customFormat="1" hidden="1">
      <c r="G1586" s="152"/>
      <c r="K1586" s="128"/>
      <c r="M1586" s="114" t="s">
        <v>2217</v>
      </c>
      <c r="N1586" s="118">
        <v>0.3</v>
      </c>
      <c r="O1586" s="118">
        <v>16.5</v>
      </c>
      <c r="P1586" s="119">
        <f t="shared" si="26"/>
        <v>1.3</v>
      </c>
      <c r="Q1586" s="120" t="s">
        <v>30</v>
      </c>
      <c r="R1586" s="121" t="s">
        <v>4226</v>
      </c>
      <c r="S1586" s="122">
        <v>1.3</v>
      </c>
      <c r="T1586" s="122" t="s">
        <v>719</v>
      </c>
    </row>
    <row r="1587" spans="7:20" s="145" customFormat="1" hidden="1">
      <c r="G1587" s="152"/>
      <c r="K1587" s="128"/>
      <c r="M1587" s="114" t="s">
        <v>2218</v>
      </c>
      <c r="N1587" s="118">
        <v>4.9000000000000004</v>
      </c>
      <c r="O1587" s="118">
        <v>72</v>
      </c>
      <c r="P1587" s="119">
        <f t="shared" si="26"/>
        <v>1.3</v>
      </c>
      <c r="Q1587" s="122" t="s">
        <v>166</v>
      </c>
      <c r="R1587" s="121" t="s">
        <v>3899</v>
      </c>
      <c r="S1587" s="122">
        <v>1.3</v>
      </c>
      <c r="T1587" s="122" t="s">
        <v>719</v>
      </c>
    </row>
    <row r="1588" spans="7:20" s="145" customFormat="1" hidden="1">
      <c r="G1588" s="152"/>
      <c r="K1588" s="128"/>
      <c r="M1588" s="114" t="s">
        <v>2219</v>
      </c>
      <c r="N1588" s="118">
        <v>0.7</v>
      </c>
      <c r="O1588" s="118">
        <v>6.3</v>
      </c>
      <c r="P1588" s="119">
        <f t="shared" si="26"/>
        <v>1.3</v>
      </c>
      <c r="Q1588" s="120" t="s">
        <v>30</v>
      </c>
      <c r="R1588" s="121" t="s">
        <v>3955</v>
      </c>
      <c r="S1588" s="122">
        <v>1.3</v>
      </c>
      <c r="T1588" s="122" t="s">
        <v>719</v>
      </c>
    </row>
    <row r="1589" spans="7:20" s="145" customFormat="1" hidden="1">
      <c r="G1589" s="152"/>
      <c r="K1589" s="128"/>
      <c r="M1589" s="114" t="s">
        <v>2220</v>
      </c>
      <c r="N1589" s="118">
        <v>2.1</v>
      </c>
      <c r="O1589" s="118">
        <v>11</v>
      </c>
      <c r="P1589" s="119">
        <f t="shared" si="26"/>
        <v>1</v>
      </c>
      <c r="Q1589" s="120" t="s">
        <v>30</v>
      </c>
      <c r="R1589" s="121" t="s">
        <v>4557</v>
      </c>
      <c r="S1589" s="122">
        <v>1</v>
      </c>
      <c r="T1589" s="122" t="s">
        <v>141</v>
      </c>
    </row>
    <row r="1590" spans="7:20" s="145" customFormat="1" hidden="1">
      <c r="G1590" s="152"/>
      <c r="K1590" s="128"/>
      <c r="M1590" s="114" t="s">
        <v>2346</v>
      </c>
      <c r="N1590" s="120" t="s">
        <v>30</v>
      </c>
      <c r="O1590" s="118">
        <v>16</v>
      </c>
      <c r="P1590" s="119">
        <f t="shared" si="26"/>
        <v>1.2</v>
      </c>
      <c r="Q1590" s="122" t="s">
        <v>418</v>
      </c>
      <c r="R1590" s="121" t="s">
        <v>4297</v>
      </c>
      <c r="S1590" s="122">
        <v>1.2</v>
      </c>
      <c r="T1590" s="122" t="s">
        <v>466</v>
      </c>
    </row>
    <row r="1591" spans="7:20" s="145" customFormat="1" hidden="1">
      <c r="G1591" s="152"/>
      <c r="K1591" s="128"/>
      <c r="M1591" s="114" t="s">
        <v>2347</v>
      </c>
      <c r="N1591" s="118">
        <v>11.9</v>
      </c>
      <c r="O1591" s="118">
        <v>10.5</v>
      </c>
      <c r="P1591" s="119">
        <f t="shared" si="26"/>
        <v>1.49</v>
      </c>
      <c r="Q1591" s="120" t="s">
        <v>147</v>
      </c>
      <c r="R1591" s="121" t="s">
        <v>4293</v>
      </c>
      <c r="S1591" s="122">
        <v>1.49</v>
      </c>
      <c r="T1591" s="122" t="s">
        <v>734</v>
      </c>
    </row>
    <row r="1592" spans="7:20" s="145" customFormat="1" hidden="1">
      <c r="G1592" s="152"/>
      <c r="K1592" s="128"/>
      <c r="M1592" s="114" t="s">
        <v>2222</v>
      </c>
      <c r="N1592" s="118">
        <v>0.5</v>
      </c>
      <c r="O1592" s="118">
        <v>8.9</v>
      </c>
      <c r="P1592" s="119">
        <f t="shared" si="26"/>
        <v>1.67</v>
      </c>
      <c r="Q1592" s="120" t="s">
        <v>30</v>
      </c>
      <c r="R1592" s="121" t="s">
        <v>3956</v>
      </c>
      <c r="S1592" s="122">
        <v>1.67</v>
      </c>
      <c r="T1592" s="122" t="s">
        <v>954</v>
      </c>
    </row>
    <row r="1593" spans="7:20" s="145" customFormat="1" hidden="1">
      <c r="G1593" s="152"/>
      <c r="K1593" s="128"/>
      <c r="M1593" s="114" t="s">
        <v>2223</v>
      </c>
      <c r="N1593" s="118">
        <v>0.9</v>
      </c>
      <c r="O1593" s="118">
        <v>14.3</v>
      </c>
      <c r="P1593" s="119">
        <f t="shared" si="26"/>
        <v>1.58</v>
      </c>
      <c r="Q1593" s="120" t="s">
        <v>30</v>
      </c>
      <c r="R1593" s="121" t="s">
        <v>4545</v>
      </c>
      <c r="S1593" s="122">
        <v>1.58</v>
      </c>
      <c r="T1593" s="122" t="s">
        <v>1626</v>
      </c>
    </row>
    <row r="1594" spans="7:20" s="145" customFormat="1" hidden="1">
      <c r="G1594" s="152"/>
      <c r="K1594" s="128"/>
      <c r="M1594" s="114" t="s">
        <v>2118</v>
      </c>
      <c r="N1594" s="118">
        <v>7.9</v>
      </c>
      <c r="O1594" s="118">
        <v>4.8</v>
      </c>
      <c r="P1594" s="119">
        <f t="shared" si="26"/>
        <v>1.22</v>
      </c>
      <c r="Q1594" s="122" t="s">
        <v>2119</v>
      </c>
      <c r="R1594" s="121" t="s">
        <v>4163</v>
      </c>
      <c r="S1594" s="122">
        <v>1.22</v>
      </c>
      <c r="T1594" s="122" t="s">
        <v>1383</v>
      </c>
    </row>
    <row r="1595" spans="7:20" s="145" customFormat="1" hidden="1">
      <c r="G1595" s="152"/>
      <c r="K1595" s="128"/>
      <c r="M1595" s="114" t="s">
        <v>2120</v>
      </c>
      <c r="N1595" s="118">
        <v>7.8</v>
      </c>
      <c r="O1595" s="118">
        <v>19.8</v>
      </c>
      <c r="P1595" s="119">
        <f t="shared" si="26"/>
        <v>1.38</v>
      </c>
      <c r="Q1595" s="122" t="s">
        <v>2121</v>
      </c>
      <c r="R1595" s="121" t="s">
        <v>3725</v>
      </c>
      <c r="S1595" s="122">
        <v>1.38</v>
      </c>
      <c r="T1595" s="122" t="s">
        <v>450</v>
      </c>
    </row>
    <row r="1596" spans="7:20" s="145" customFormat="1" hidden="1">
      <c r="G1596" s="152"/>
      <c r="K1596" s="128"/>
      <c r="M1596" s="114" t="s">
        <v>2233</v>
      </c>
      <c r="N1596" s="118">
        <v>9.9</v>
      </c>
      <c r="O1596" s="118">
        <v>64</v>
      </c>
      <c r="P1596" s="119">
        <f t="shared" si="26"/>
        <v>1.63</v>
      </c>
      <c r="Q1596" s="122" t="s">
        <v>1911</v>
      </c>
      <c r="R1596" s="121" t="s">
        <v>4164</v>
      </c>
      <c r="S1596" s="122">
        <v>1.63</v>
      </c>
      <c r="T1596" s="122" t="s">
        <v>424</v>
      </c>
    </row>
    <row r="1597" spans="7:20" s="145" customFormat="1" hidden="1">
      <c r="G1597" s="152"/>
      <c r="K1597" s="128"/>
      <c r="M1597" s="114" t="s">
        <v>2234</v>
      </c>
      <c r="N1597" s="118">
        <v>6.7</v>
      </c>
      <c r="O1597" s="120" t="s">
        <v>147</v>
      </c>
      <c r="P1597" s="119">
        <f t="shared" si="26"/>
        <v>0.83</v>
      </c>
      <c r="Q1597" s="122" t="s">
        <v>961</v>
      </c>
      <c r="R1597" s="120" t="s">
        <v>147</v>
      </c>
      <c r="S1597" s="122">
        <v>0.83</v>
      </c>
      <c r="T1597" s="122" t="s">
        <v>189</v>
      </c>
    </row>
    <row r="1598" spans="7:20" s="145" customFormat="1" hidden="1">
      <c r="G1598" s="152"/>
      <c r="K1598" s="128"/>
      <c r="M1598" s="114" t="s">
        <v>2235</v>
      </c>
      <c r="N1598" s="118">
        <v>20.3</v>
      </c>
      <c r="O1598" s="118">
        <v>0</v>
      </c>
      <c r="P1598" s="119">
        <f t="shared" si="26"/>
        <v>1.21</v>
      </c>
      <c r="Q1598" s="122" t="s">
        <v>327</v>
      </c>
      <c r="R1598" s="121" t="s">
        <v>4227</v>
      </c>
      <c r="S1598" s="122">
        <v>1.21</v>
      </c>
      <c r="T1598" s="122" t="s">
        <v>982</v>
      </c>
    </row>
    <row r="1599" spans="7:20" s="145" customFormat="1" hidden="1">
      <c r="G1599" s="152"/>
      <c r="K1599" s="128"/>
      <c r="M1599" s="114" t="s">
        <v>2236</v>
      </c>
      <c r="N1599" s="118">
        <v>19.899999999999999</v>
      </c>
      <c r="O1599" s="118">
        <v>0</v>
      </c>
      <c r="P1599" s="119">
        <f t="shared" si="26"/>
        <v>1.5</v>
      </c>
      <c r="Q1599" s="122" t="s">
        <v>44</v>
      </c>
      <c r="R1599" s="121" t="s">
        <v>4452</v>
      </c>
      <c r="S1599" s="122">
        <v>1.5</v>
      </c>
      <c r="T1599" s="122" t="s">
        <v>1499</v>
      </c>
    </row>
    <row r="1600" spans="7:20" s="145" customFormat="1" hidden="1">
      <c r="G1600" s="152"/>
      <c r="K1600" s="128"/>
      <c r="M1600" s="114" t="s">
        <v>2237</v>
      </c>
      <c r="N1600" s="118">
        <v>18</v>
      </c>
      <c r="O1600" s="118">
        <v>0</v>
      </c>
      <c r="P1600" s="119">
        <f t="shared" si="26"/>
        <v>1.47</v>
      </c>
      <c r="Q1600" s="122" t="s">
        <v>758</v>
      </c>
      <c r="R1600" s="121" t="s">
        <v>3941</v>
      </c>
      <c r="S1600" s="122">
        <v>1.47</v>
      </c>
      <c r="T1600" s="122" t="s">
        <v>499</v>
      </c>
    </row>
    <row r="1601" spans="7:20" s="145" customFormat="1" hidden="1">
      <c r="G1601" s="152"/>
      <c r="K1601" s="128"/>
      <c r="M1601" s="114" t="s">
        <v>2238</v>
      </c>
      <c r="N1601" s="118">
        <v>21.1</v>
      </c>
      <c r="O1601" s="118">
        <v>0</v>
      </c>
      <c r="P1601" s="119">
        <f t="shared" si="26"/>
        <v>0.9</v>
      </c>
      <c r="Q1601" s="122" t="s">
        <v>2239</v>
      </c>
      <c r="R1601" s="121" t="s">
        <v>4336</v>
      </c>
      <c r="S1601" s="122">
        <v>0.9</v>
      </c>
      <c r="T1601" s="122" t="s">
        <v>141</v>
      </c>
    </row>
    <row r="1602" spans="7:20" s="145" customFormat="1" hidden="1">
      <c r="G1602" s="152"/>
      <c r="K1602" s="128"/>
      <c r="M1602" s="114" t="s">
        <v>2364</v>
      </c>
      <c r="N1602" s="118">
        <v>7.6</v>
      </c>
      <c r="O1602" s="118">
        <v>63</v>
      </c>
      <c r="P1602" s="119">
        <f t="shared" si="26"/>
        <v>1.6</v>
      </c>
      <c r="Q1602" s="122" t="s">
        <v>588</v>
      </c>
      <c r="R1602" s="121" t="s">
        <v>4286</v>
      </c>
      <c r="S1602" s="122">
        <v>1.6</v>
      </c>
      <c r="T1602" s="122" t="s">
        <v>343</v>
      </c>
    </row>
    <row r="1603" spans="7:20" s="145" customFormat="1" hidden="1">
      <c r="G1603" s="152"/>
      <c r="K1603" s="128"/>
      <c r="M1603" s="114" t="s">
        <v>2365</v>
      </c>
      <c r="N1603" s="118">
        <v>0.5</v>
      </c>
      <c r="O1603" s="118">
        <v>14.4</v>
      </c>
      <c r="P1603" s="119">
        <f t="shared" si="26"/>
        <v>1</v>
      </c>
      <c r="Q1603" s="120" t="s">
        <v>147</v>
      </c>
      <c r="R1603" s="121" t="s">
        <v>4297</v>
      </c>
      <c r="S1603" s="122">
        <v>1</v>
      </c>
      <c r="T1603" s="122" t="s">
        <v>728</v>
      </c>
    </row>
    <row r="1604" spans="7:20" s="145" customFormat="1" hidden="1">
      <c r="G1604" s="152"/>
      <c r="K1604" s="128"/>
      <c r="M1604" s="114" t="s">
        <v>2366</v>
      </c>
      <c r="N1604" s="118">
        <v>0.7</v>
      </c>
      <c r="O1604" s="118">
        <v>7.7</v>
      </c>
      <c r="P1604" s="119">
        <f t="shared" si="26"/>
        <v>1.6</v>
      </c>
      <c r="Q1604" s="120" t="s">
        <v>30</v>
      </c>
      <c r="R1604" s="121" t="s">
        <v>4036</v>
      </c>
      <c r="S1604" s="122">
        <v>1.6</v>
      </c>
      <c r="T1604" s="122" t="s">
        <v>343</v>
      </c>
    </row>
    <row r="1605" spans="7:20" s="145" customFormat="1" hidden="1">
      <c r="G1605" s="152"/>
      <c r="K1605" s="128"/>
      <c r="M1605" s="114" t="s">
        <v>2367</v>
      </c>
      <c r="N1605" s="118">
        <v>0.5</v>
      </c>
      <c r="O1605" s="118">
        <v>11.2</v>
      </c>
      <c r="P1605" s="119">
        <f t="shared" si="26"/>
        <v>0.67</v>
      </c>
      <c r="Q1605" s="122" t="s">
        <v>166</v>
      </c>
      <c r="R1605" s="121" t="s">
        <v>3954</v>
      </c>
      <c r="S1605" s="122">
        <v>0.67</v>
      </c>
      <c r="T1605" s="122" t="s">
        <v>3575</v>
      </c>
    </row>
    <row r="1606" spans="7:20" s="145" customFormat="1" hidden="1">
      <c r="G1606" s="152"/>
      <c r="K1606" s="128"/>
      <c r="M1606" s="114" t="s">
        <v>2473</v>
      </c>
      <c r="N1606" s="118">
        <v>0.5</v>
      </c>
      <c r="O1606" s="118">
        <v>9.6</v>
      </c>
      <c r="P1606" s="119">
        <f t="shared" si="26"/>
        <v>1.2</v>
      </c>
      <c r="Q1606" s="120" t="s">
        <v>30</v>
      </c>
      <c r="R1606" s="121" t="s">
        <v>4328</v>
      </c>
      <c r="S1606" s="122">
        <v>1.2</v>
      </c>
      <c r="T1606" s="122" t="s">
        <v>719</v>
      </c>
    </row>
    <row r="1607" spans="7:20" s="145" customFormat="1" hidden="1">
      <c r="G1607" s="152"/>
      <c r="K1607" s="128"/>
      <c r="M1607" s="114" t="s">
        <v>2474</v>
      </c>
      <c r="N1607" s="118">
        <v>0.7</v>
      </c>
      <c r="O1607" s="118">
        <v>14.1</v>
      </c>
      <c r="P1607" s="119">
        <f t="shared" si="26"/>
        <v>1.25</v>
      </c>
      <c r="Q1607" s="122" t="s">
        <v>166</v>
      </c>
      <c r="R1607" s="121" t="s">
        <v>4551</v>
      </c>
      <c r="S1607" s="122">
        <v>1.25</v>
      </c>
      <c r="T1607" s="122" t="s">
        <v>642</v>
      </c>
    </row>
    <row r="1608" spans="7:20" s="145" customFormat="1" hidden="1">
      <c r="G1608" s="152"/>
      <c r="K1608" s="128"/>
      <c r="M1608" s="114" t="s">
        <v>2583</v>
      </c>
      <c r="N1608" s="118">
        <v>0.6</v>
      </c>
      <c r="O1608" s="118">
        <v>16.399999999999999</v>
      </c>
      <c r="P1608" s="119">
        <f t="shared" si="26"/>
        <v>1.42</v>
      </c>
      <c r="Q1608" s="120" t="s">
        <v>147</v>
      </c>
      <c r="R1608" s="121" t="s">
        <v>4256</v>
      </c>
      <c r="S1608" s="122">
        <v>1.42</v>
      </c>
      <c r="T1608" s="122" t="s">
        <v>1309</v>
      </c>
    </row>
    <row r="1609" spans="7:20" s="145" customFormat="1" hidden="1">
      <c r="G1609" s="152"/>
      <c r="K1609" s="128"/>
      <c r="M1609" s="114" t="s">
        <v>2584</v>
      </c>
      <c r="N1609" s="118">
        <v>12.7</v>
      </c>
      <c r="O1609" s="118">
        <v>42.5</v>
      </c>
      <c r="P1609" s="119">
        <f t="shared" si="26"/>
        <v>1.4</v>
      </c>
      <c r="Q1609" s="120" t="s">
        <v>147</v>
      </c>
      <c r="R1609" s="121" t="s">
        <v>4198</v>
      </c>
      <c r="S1609" s="122">
        <v>1.4</v>
      </c>
      <c r="T1609" s="122" t="s">
        <v>1602</v>
      </c>
    </row>
    <row r="1610" spans="7:20" s="145" customFormat="1" hidden="1">
      <c r="G1610" s="152"/>
      <c r="K1610" s="128"/>
      <c r="M1610" s="114" t="s">
        <v>2701</v>
      </c>
      <c r="N1610" s="118">
        <v>0.1</v>
      </c>
      <c r="O1610" s="118">
        <v>69.5</v>
      </c>
      <c r="P1610" s="119">
        <f t="shared" ref="P1610:P1673" si="27">SUM(S1610:T1610)</f>
        <v>1.43</v>
      </c>
      <c r="Q1610" s="122" t="s">
        <v>418</v>
      </c>
      <c r="R1610" s="121" t="s">
        <v>3991</v>
      </c>
      <c r="S1610" s="122">
        <v>1.43</v>
      </c>
      <c r="T1610" s="122" t="s">
        <v>503</v>
      </c>
    </row>
    <row r="1611" spans="7:20" s="145" customFormat="1" hidden="1">
      <c r="G1611" s="152"/>
      <c r="K1611" s="128"/>
      <c r="M1611" s="114" t="s">
        <v>2702</v>
      </c>
      <c r="N1611" s="118">
        <v>0.4</v>
      </c>
      <c r="O1611" s="118">
        <v>1.6</v>
      </c>
      <c r="P1611" s="119">
        <f t="shared" si="27"/>
        <v>0.79</v>
      </c>
      <c r="Q1611" s="120" t="s">
        <v>30</v>
      </c>
      <c r="R1611" s="121" t="s">
        <v>4392</v>
      </c>
      <c r="S1611" s="122">
        <v>0.79</v>
      </c>
      <c r="T1611" s="122" t="s">
        <v>745</v>
      </c>
    </row>
    <row r="1612" spans="7:20" s="145" customFormat="1" hidden="1">
      <c r="G1612" s="152"/>
      <c r="K1612" s="128"/>
      <c r="M1612" s="114" t="s">
        <v>2587</v>
      </c>
      <c r="N1612" s="118">
        <v>1.6</v>
      </c>
      <c r="O1612" s="118">
        <v>2.1</v>
      </c>
      <c r="P1612" s="119">
        <f t="shared" si="27"/>
        <v>0.92</v>
      </c>
      <c r="Q1612" s="120" t="s">
        <v>30</v>
      </c>
      <c r="R1612" s="121" t="s">
        <v>4376</v>
      </c>
      <c r="S1612" s="122">
        <v>0.92</v>
      </c>
      <c r="T1612" s="122" t="s">
        <v>3266</v>
      </c>
    </row>
    <row r="1613" spans="7:20" s="145" customFormat="1" hidden="1">
      <c r="G1613" s="152"/>
      <c r="K1613" s="128"/>
      <c r="M1613" s="114" t="s">
        <v>2478</v>
      </c>
      <c r="N1613" s="118">
        <v>0.5</v>
      </c>
      <c r="O1613" s="118">
        <v>2.2000000000000002</v>
      </c>
      <c r="P1613" s="119">
        <f t="shared" si="27"/>
        <v>0.69</v>
      </c>
      <c r="Q1613" s="120" t="s">
        <v>30</v>
      </c>
      <c r="R1613" s="121" t="s">
        <v>4052</v>
      </c>
      <c r="S1613" s="122">
        <v>0.69</v>
      </c>
      <c r="T1613" s="122" t="s">
        <v>2172</v>
      </c>
    </row>
    <row r="1614" spans="7:20" s="145" customFormat="1" hidden="1">
      <c r="G1614" s="152"/>
      <c r="K1614" s="128"/>
      <c r="M1614" s="114" t="s">
        <v>2370</v>
      </c>
      <c r="N1614" s="118">
        <v>4.0999999999999996</v>
      </c>
      <c r="O1614" s="118">
        <v>66.599999999999994</v>
      </c>
      <c r="P1614" s="119">
        <f t="shared" si="27"/>
        <v>1.27</v>
      </c>
      <c r="Q1614" s="122" t="s">
        <v>2371</v>
      </c>
      <c r="R1614" s="121" t="s">
        <v>4165</v>
      </c>
      <c r="S1614" s="122">
        <v>1.27</v>
      </c>
      <c r="T1614" s="122" t="s">
        <v>450</v>
      </c>
    </row>
    <row r="1615" spans="7:20" s="145" customFormat="1" hidden="1">
      <c r="G1615" s="152"/>
      <c r="K1615" s="128"/>
      <c r="M1615" s="114" t="s">
        <v>2372</v>
      </c>
      <c r="N1615" s="118">
        <v>3.9</v>
      </c>
      <c r="O1615" s="118">
        <v>83.1</v>
      </c>
      <c r="P1615" s="119">
        <f t="shared" si="27"/>
        <v>1.36</v>
      </c>
      <c r="Q1615" s="122" t="s">
        <v>418</v>
      </c>
      <c r="R1615" s="121" t="s">
        <v>3906</v>
      </c>
      <c r="S1615" s="122">
        <v>1.36</v>
      </c>
      <c r="T1615" s="122" t="s">
        <v>1602</v>
      </c>
    </row>
    <row r="1616" spans="7:20" s="145" customFormat="1" hidden="1">
      <c r="G1616" s="152"/>
      <c r="K1616" s="128"/>
      <c r="M1616" s="114" t="s">
        <v>2373</v>
      </c>
      <c r="N1616" s="118">
        <v>10.4</v>
      </c>
      <c r="O1616" s="118">
        <v>50.1</v>
      </c>
      <c r="P1616" s="119">
        <f t="shared" si="27"/>
        <v>0.74</v>
      </c>
      <c r="Q1616" s="122" t="s">
        <v>2374</v>
      </c>
      <c r="R1616" s="121" t="s">
        <v>4254</v>
      </c>
      <c r="S1616" s="122">
        <v>0.74</v>
      </c>
      <c r="T1616" s="122" t="s">
        <v>377</v>
      </c>
    </row>
    <row r="1617" spans="7:20" s="145" customFormat="1" hidden="1">
      <c r="G1617" s="152"/>
      <c r="K1617" s="128"/>
      <c r="M1617" s="114" t="s">
        <v>2250</v>
      </c>
      <c r="N1617" s="118">
        <v>5.3</v>
      </c>
      <c r="O1617" s="118">
        <v>67.599999999999994</v>
      </c>
      <c r="P1617" s="119">
        <f t="shared" si="27"/>
        <v>1.1200000000000001</v>
      </c>
      <c r="Q1617" s="122" t="s">
        <v>1263</v>
      </c>
      <c r="R1617" s="121" t="s">
        <v>3832</v>
      </c>
      <c r="S1617" s="122">
        <v>1.1200000000000001</v>
      </c>
      <c r="T1617" s="122" t="s">
        <v>719</v>
      </c>
    </row>
    <row r="1618" spans="7:20" s="145" customFormat="1" hidden="1">
      <c r="G1618" s="152"/>
      <c r="K1618" s="128"/>
      <c r="M1618" s="114" t="s">
        <v>2251</v>
      </c>
      <c r="N1618" s="118">
        <v>1.3</v>
      </c>
      <c r="O1618" s="118">
        <v>22.3</v>
      </c>
      <c r="P1618" s="119">
        <f t="shared" si="27"/>
        <v>0.67</v>
      </c>
      <c r="Q1618" s="122" t="s">
        <v>166</v>
      </c>
      <c r="R1618" s="121" t="s">
        <v>3773</v>
      </c>
      <c r="S1618" s="122">
        <v>0.67</v>
      </c>
      <c r="T1618" s="122" t="s">
        <v>3788</v>
      </c>
    </row>
    <row r="1619" spans="7:20" s="145" customFormat="1" hidden="1">
      <c r="G1619" s="152"/>
      <c r="K1619" s="128"/>
      <c r="M1619" s="114" t="s">
        <v>2252</v>
      </c>
      <c r="N1619" s="118">
        <v>1.2</v>
      </c>
      <c r="O1619" s="118">
        <v>22.3</v>
      </c>
      <c r="P1619" s="119">
        <f t="shared" si="27"/>
        <v>1.37</v>
      </c>
      <c r="Q1619" s="122" t="s">
        <v>166</v>
      </c>
      <c r="R1619" s="121" t="s">
        <v>4269</v>
      </c>
      <c r="S1619" s="122">
        <v>1.37</v>
      </c>
      <c r="T1619" s="122" t="s">
        <v>503</v>
      </c>
    </row>
    <row r="1620" spans="7:20" s="145" customFormat="1" hidden="1">
      <c r="G1620" s="152"/>
      <c r="K1620" s="128"/>
      <c r="M1620" s="114" t="s">
        <v>2253</v>
      </c>
      <c r="N1620" s="118">
        <v>1.7</v>
      </c>
      <c r="O1620" s="118">
        <v>0.1</v>
      </c>
      <c r="P1620" s="119">
        <f t="shared" si="27"/>
        <v>0.88</v>
      </c>
      <c r="Q1620" s="122" t="s">
        <v>2254</v>
      </c>
      <c r="R1620" s="121" t="s">
        <v>4166</v>
      </c>
      <c r="S1620" s="122">
        <v>0.88</v>
      </c>
      <c r="T1620" s="122" t="s">
        <v>3266</v>
      </c>
    </row>
    <row r="1621" spans="7:20" s="145" customFormat="1" hidden="1">
      <c r="G1621" s="152"/>
      <c r="K1621" s="128"/>
      <c r="M1621" s="114" t="s">
        <v>2255</v>
      </c>
      <c r="N1621" s="118">
        <v>1</v>
      </c>
      <c r="O1621" s="118">
        <v>8.1999999999999993</v>
      </c>
      <c r="P1621" s="119">
        <f t="shared" si="27"/>
        <v>1.01</v>
      </c>
      <c r="Q1621" s="120" t="s">
        <v>569</v>
      </c>
      <c r="R1621" s="121" t="s">
        <v>4293</v>
      </c>
      <c r="S1621" s="122">
        <v>1.01</v>
      </c>
      <c r="T1621" s="122" t="s">
        <v>466</v>
      </c>
    </row>
    <row r="1622" spans="7:20" s="145" customFormat="1" hidden="1">
      <c r="G1622" s="152"/>
      <c r="K1622" s="128"/>
      <c r="M1622" s="114" t="s">
        <v>2256</v>
      </c>
      <c r="N1622" s="118">
        <v>1.1000000000000001</v>
      </c>
      <c r="O1622" s="118">
        <v>2.4</v>
      </c>
      <c r="P1622" s="119">
        <f t="shared" si="27"/>
        <v>1.07</v>
      </c>
      <c r="Q1622" s="122" t="s">
        <v>2257</v>
      </c>
      <c r="R1622" s="121" t="s">
        <v>4167</v>
      </c>
      <c r="S1622" s="122">
        <v>1.07</v>
      </c>
      <c r="T1622" s="122" t="s">
        <v>1383</v>
      </c>
    </row>
    <row r="1623" spans="7:20" s="145" customFormat="1" hidden="1">
      <c r="G1623" s="152"/>
      <c r="K1623" s="128"/>
      <c r="M1623" s="114" t="s">
        <v>2258</v>
      </c>
      <c r="N1623" s="118">
        <v>3.6</v>
      </c>
      <c r="O1623" s="118">
        <v>4</v>
      </c>
      <c r="P1623" s="119">
        <f t="shared" si="27"/>
        <v>0.8</v>
      </c>
      <c r="Q1623" s="122" t="s">
        <v>503</v>
      </c>
      <c r="R1623" s="121" t="s">
        <v>4256</v>
      </c>
      <c r="S1623" s="122">
        <v>0.8</v>
      </c>
      <c r="T1623" s="122" t="s">
        <v>141</v>
      </c>
    </row>
    <row r="1624" spans="7:20" s="145" customFormat="1" hidden="1">
      <c r="G1624" s="152"/>
      <c r="K1624" s="128"/>
      <c r="M1624" s="114" t="s">
        <v>2379</v>
      </c>
      <c r="N1624" s="118">
        <v>16.600000000000001</v>
      </c>
      <c r="O1624" s="118">
        <v>12.7</v>
      </c>
      <c r="P1624" s="119">
        <f t="shared" si="27"/>
        <v>1.6</v>
      </c>
      <c r="Q1624" s="122" t="s">
        <v>456</v>
      </c>
      <c r="R1624" s="121" t="s">
        <v>4422</v>
      </c>
      <c r="S1624" s="122">
        <v>1.6</v>
      </c>
      <c r="T1624" s="122" t="s">
        <v>166</v>
      </c>
    </row>
    <row r="1625" spans="7:20" s="145" customFormat="1" hidden="1">
      <c r="G1625" s="152"/>
      <c r="K1625" s="128"/>
      <c r="M1625" s="114" t="s">
        <v>2380</v>
      </c>
      <c r="N1625" s="118">
        <v>11.4</v>
      </c>
      <c r="O1625" s="118">
        <v>18.899999999999999</v>
      </c>
      <c r="P1625" s="119">
        <f t="shared" si="27"/>
        <v>1.32</v>
      </c>
      <c r="Q1625" s="122" t="s">
        <v>2381</v>
      </c>
      <c r="R1625" s="121" t="s">
        <v>4040</v>
      </c>
      <c r="S1625" s="122">
        <v>1.32</v>
      </c>
      <c r="T1625" s="122" t="s">
        <v>1602</v>
      </c>
    </row>
    <row r="1626" spans="7:20" s="145" customFormat="1" hidden="1">
      <c r="G1626" s="152"/>
      <c r="K1626" s="128"/>
      <c r="M1626" s="114" t="s">
        <v>2382</v>
      </c>
      <c r="N1626" s="118">
        <v>15.7</v>
      </c>
      <c r="O1626" s="118">
        <v>2.2999999999999998</v>
      </c>
      <c r="P1626" s="119">
        <f t="shared" si="27"/>
        <v>0.5</v>
      </c>
      <c r="Q1626" s="122" t="s">
        <v>2044</v>
      </c>
      <c r="R1626" s="121" t="s">
        <v>4122</v>
      </c>
      <c r="S1626" s="122">
        <v>0.5</v>
      </c>
      <c r="T1626" s="122" t="s">
        <v>797</v>
      </c>
    </row>
    <row r="1627" spans="7:20" s="145" customFormat="1" hidden="1">
      <c r="G1627" s="152"/>
      <c r="K1627" s="128"/>
      <c r="M1627" s="114" t="s">
        <v>2383</v>
      </c>
      <c r="N1627" s="118">
        <v>10</v>
      </c>
      <c r="O1627" s="118">
        <v>4.5999999999999996</v>
      </c>
      <c r="P1627" s="119">
        <f t="shared" si="27"/>
        <v>1.4</v>
      </c>
      <c r="Q1627" s="122" t="s">
        <v>2384</v>
      </c>
      <c r="R1627" s="121" t="s">
        <v>4421</v>
      </c>
      <c r="S1627" s="122">
        <v>1.4</v>
      </c>
      <c r="T1627" s="122" t="s">
        <v>213</v>
      </c>
    </row>
    <row r="1628" spans="7:20" s="145" customFormat="1" hidden="1">
      <c r="G1628" s="152"/>
      <c r="K1628" s="128"/>
      <c r="M1628" s="114" t="s">
        <v>2385</v>
      </c>
      <c r="N1628" s="118">
        <v>0.5</v>
      </c>
      <c r="O1628" s="118">
        <v>10.6</v>
      </c>
      <c r="P1628" s="119">
        <f t="shared" si="27"/>
        <v>0.87</v>
      </c>
      <c r="Q1628" s="120" t="s">
        <v>30</v>
      </c>
      <c r="R1628" s="121" t="s">
        <v>3953</v>
      </c>
      <c r="S1628" s="122">
        <v>0.87</v>
      </c>
      <c r="T1628" s="122" t="s">
        <v>1921</v>
      </c>
    </row>
    <row r="1629" spans="7:20" s="145" customFormat="1" hidden="1">
      <c r="G1629" s="152"/>
      <c r="K1629" s="128"/>
      <c r="M1629" s="114" t="s">
        <v>2386</v>
      </c>
      <c r="N1629" s="118">
        <v>28.5</v>
      </c>
      <c r="O1629" s="118">
        <v>9.9</v>
      </c>
      <c r="P1629" s="119">
        <f t="shared" si="27"/>
        <v>1.39</v>
      </c>
      <c r="Q1629" s="122" t="s">
        <v>1074</v>
      </c>
      <c r="R1629" s="121" t="s">
        <v>4168</v>
      </c>
      <c r="S1629" s="122">
        <v>1.39</v>
      </c>
      <c r="T1629" s="122" t="s">
        <v>213</v>
      </c>
    </row>
    <row r="1630" spans="7:20" s="145" customFormat="1" hidden="1">
      <c r="G1630" s="152"/>
      <c r="K1630" s="128"/>
      <c r="M1630" s="114" t="s">
        <v>2387</v>
      </c>
      <c r="N1630" s="118">
        <v>0.6</v>
      </c>
      <c r="O1630" s="118">
        <v>4.2</v>
      </c>
      <c r="P1630" s="119">
        <f t="shared" si="27"/>
        <v>1</v>
      </c>
      <c r="Q1630" s="120" t="s">
        <v>30</v>
      </c>
      <c r="R1630" s="121" t="s">
        <v>4296</v>
      </c>
      <c r="S1630" s="122">
        <v>1</v>
      </c>
      <c r="T1630" s="122" t="s">
        <v>1624</v>
      </c>
    </row>
    <row r="1631" spans="7:20" s="145" customFormat="1" hidden="1">
      <c r="G1631" s="152"/>
      <c r="K1631" s="128"/>
      <c r="M1631" s="114" t="s">
        <v>2388</v>
      </c>
      <c r="N1631" s="118">
        <v>0.4</v>
      </c>
      <c r="O1631" s="118">
        <v>2.5</v>
      </c>
      <c r="P1631" s="119">
        <f t="shared" si="27"/>
        <v>1.1399999999999999</v>
      </c>
      <c r="Q1631" s="120" t="s">
        <v>30</v>
      </c>
      <c r="R1631" s="121" t="s">
        <v>4052</v>
      </c>
      <c r="S1631" s="122">
        <v>1.1399999999999999</v>
      </c>
      <c r="T1631" s="122" t="s">
        <v>642</v>
      </c>
    </row>
    <row r="1632" spans="7:20" s="145" customFormat="1" hidden="1">
      <c r="G1632" s="152"/>
      <c r="K1632" s="128"/>
      <c r="M1632" s="114" t="s">
        <v>2493</v>
      </c>
      <c r="N1632" s="118">
        <v>0.4</v>
      </c>
      <c r="O1632" s="118">
        <v>2.8</v>
      </c>
      <c r="P1632" s="119">
        <f t="shared" si="27"/>
        <v>1.1599999999999999</v>
      </c>
      <c r="Q1632" s="120" t="s">
        <v>30</v>
      </c>
      <c r="R1632" s="121" t="s">
        <v>4313</v>
      </c>
      <c r="S1632" s="122">
        <v>1.1599999999999999</v>
      </c>
      <c r="T1632" s="122" t="s">
        <v>234</v>
      </c>
    </row>
    <row r="1633" spans="7:20" s="145" customFormat="1" hidden="1">
      <c r="G1633" s="152"/>
      <c r="K1633" s="128"/>
      <c r="M1633" s="114" t="s">
        <v>2494</v>
      </c>
      <c r="N1633" s="118">
        <v>0.5</v>
      </c>
      <c r="O1633" s="118">
        <v>5.5</v>
      </c>
      <c r="P1633" s="119">
        <f t="shared" si="27"/>
        <v>0.69</v>
      </c>
      <c r="Q1633" s="120" t="s">
        <v>30</v>
      </c>
      <c r="R1633" s="121" t="s">
        <v>4540</v>
      </c>
      <c r="S1633" s="122">
        <v>0.69</v>
      </c>
      <c r="T1633" s="122" t="s">
        <v>1172</v>
      </c>
    </row>
    <row r="1634" spans="7:20" s="145" customFormat="1" hidden="1">
      <c r="G1634" s="152"/>
      <c r="K1634" s="128"/>
      <c r="M1634" s="114" t="s">
        <v>2495</v>
      </c>
      <c r="N1634" s="118">
        <v>0.3</v>
      </c>
      <c r="O1634" s="118">
        <v>3.5</v>
      </c>
      <c r="P1634" s="119">
        <f t="shared" si="27"/>
        <v>0.75</v>
      </c>
      <c r="Q1634" s="120" t="s">
        <v>30</v>
      </c>
      <c r="R1634" s="121" t="s">
        <v>3780</v>
      </c>
      <c r="S1634" s="122">
        <v>0.75</v>
      </c>
      <c r="T1634" s="122" t="s">
        <v>586</v>
      </c>
    </row>
    <row r="1635" spans="7:20" s="145" customFormat="1" hidden="1">
      <c r="G1635" s="152"/>
      <c r="K1635" s="128"/>
      <c r="M1635" s="114" t="s">
        <v>2496</v>
      </c>
      <c r="N1635" s="118">
        <v>0.3</v>
      </c>
      <c r="O1635" s="118">
        <v>3.7</v>
      </c>
      <c r="P1635" s="119">
        <f t="shared" si="27"/>
        <v>0.69</v>
      </c>
      <c r="Q1635" s="120" t="s">
        <v>30</v>
      </c>
      <c r="R1635" s="121" t="s">
        <v>4538</v>
      </c>
      <c r="S1635" s="122">
        <v>0.69</v>
      </c>
      <c r="T1635" s="122" t="s">
        <v>2852</v>
      </c>
    </row>
    <row r="1636" spans="7:20" s="145" customFormat="1" hidden="1">
      <c r="G1636" s="152"/>
      <c r="K1636" s="128"/>
      <c r="M1636" s="114" t="s">
        <v>2392</v>
      </c>
      <c r="N1636" s="118">
        <v>0.5</v>
      </c>
      <c r="O1636" s="118">
        <v>5.6</v>
      </c>
      <c r="P1636" s="119">
        <f t="shared" si="27"/>
        <v>1.31</v>
      </c>
      <c r="Q1636" s="120" t="s">
        <v>30</v>
      </c>
      <c r="R1636" s="121" t="s">
        <v>4540</v>
      </c>
      <c r="S1636" s="122">
        <v>1.31</v>
      </c>
      <c r="T1636" s="122" t="s">
        <v>454</v>
      </c>
    </row>
    <row r="1637" spans="7:20" s="145" customFormat="1" hidden="1">
      <c r="G1637" s="152"/>
      <c r="K1637" s="128"/>
      <c r="M1637" s="114" t="s">
        <v>2271</v>
      </c>
      <c r="N1637" s="118">
        <v>0.3</v>
      </c>
      <c r="O1637" s="118">
        <v>3.6</v>
      </c>
      <c r="P1637" s="119">
        <f t="shared" si="27"/>
        <v>0.64</v>
      </c>
      <c r="Q1637" s="120" t="s">
        <v>30</v>
      </c>
      <c r="R1637" s="121" t="s">
        <v>4538</v>
      </c>
      <c r="S1637" s="122">
        <v>0.64</v>
      </c>
      <c r="T1637" s="122" t="s">
        <v>1019</v>
      </c>
    </row>
    <row r="1638" spans="7:20" s="145" customFormat="1" hidden="1">
      <c r="G1638" s="152"/>
      <c r="K1638" s="128"/>
      <c r="M1638" s="114" t="s">
        <v>2157</v>
      </c>
      <c r="N1638" s="118">
        <v>0.3</v>
      </c>
      <c r="O1638" s="118">
        <v>3.8</v>
      </c>
      <c r="P1638" s="119">
        <f t="shared" si="27"/>
        <v>1.32</v>
      </c>
      <c r="Q1638" s="120" t="s">
        <v>30</v>
      </c>
      <c r="R1638" s="121" t="s">
        <v>4538</v>
      </c>
      <c r="S1638" s="122">
        <v>1.32</v>
      </c>
      <c r="T1638" s="122" t="s">
        <v>381</v>
      </c>
    </row>
    <row r="1639" spans="7:20" s="145" customFormat="1" hidden="1">
      <c r="G1639" s="152"/>
      <c r="K1639" s="128"/>
      <c r="M1639" s="114" t="s">
        <v>2158</v>
      </c>
      <c r="N1639" s="118">
        <v>0.3</v>
      </c>
      <c r="O1639" s="118">
        <v>4</v>
      </c>
      <c r="P1639" s="119">
        <f t="shared" si="27"/>
        <v>0.96</v>
      </c>
      <c r="Q1639" s="122" t="s">
        <v>575</v>
      </c>
      <c r="R1639" s="121" t="s">
        <v>4420</v>
      </c>
      <c r="S1639" s="122">
        <v>0.96</v>
      </c>
      <c r="T1639" s="122" t="s">
        <v>1418</v>
      </c>
    </row>
    <row r="1640" spans="7:20" s="145" customFormat="1" hidden="1">
      <c r="G1640" s="152"/>
      <c r="K1640" s="128"/>
      <c r="M1640" s="114" t="s">
        <v>2279</v>
      </c>
      <c r="N1640" s="118">
        <v>0.3</v>
      </c>
      <c r="O1640" s="118">
        <v>4.3</v>
      </c>
      <c r="P1640" s="119">
        <f t="shared" si="27"/>
        <v>1.22</v>
      </c>
      <c r="Q1640" s="122" t="s">
        <v>575</v>
      </c>
      <c r="R1640" s="121" t="s">
        <v>4544</v>
      </c>
      <c r="S1640" s="122">
        <v>1.22</v>
      </c>
      <c r="T1640" s="122" t="s">
        <v>628</v>
      </c>
    </row>
    <row r="1641" spans="7:20" s="145" customFormat="1" hidden="1">
      <c r="G1641" s="152"/>
      <c r="K1641" s="128"/>
      <c r="M1641" s="114" t="s">
        <v>2280</v>
      </c>
      <c r="N1641" s="118">
        <v>0.5</v>
      </c>
      <c r="O1641" s="118">
        <v>7.1</v>
      </c>
      <c r="P1641" s="119">
        <f t="shared" si="27"/>
        <v>0.1</v>
      </c>
      <c r="Q1641" s="122" t="s">
        <v>166</v>
      </c>
      <c r="R1641" s="121" t="s">
        <v>4562</v>
      </c>
      <c r="S1641" s="122">
        <v>0.1</v>
      </c>
      <c r="T1641" s="122" t="s">
        <v>338</v>
      </c>
    </row>
    <row r="1642" spans="7:20" s="145" customFormat="1" hidden="1">
      <c r="G1642" s="152"/>
      <c r="K1642" s="128"/>
      <c r="M1642" s="114" t="s">
        <v>2281</v>
      </c>
      <c r="N1642" s="118">
        <v>0.3</v>
      </c>
      <c r="O1642" s="118">
        <v>4</v>
      </c>
      <c r="P1642" s="119">
        <f t="shared" si="27"/>
        <v>0.8</v>
      </c>
      <c r="Q1642" s="120" t="s">
        <v>30</v>
      </c>
      <c r="R1642" s="121" t="s">
        <v>4544</v>
      </c>
      <c r="S1642" s="122">
        <v>0.8</v>
      </c>
      <c r="T1642" s="122" t="s">
        <v>728</v>
      </c>
    </row>
    <row r="1643" spans="7:20" s="145" customFormat="1" hidden="1">
      <c r="G1643" s="152"/>
      <c r="K1643" s="128"/>
      <c r="M1643" s="114" t="s">
        <v>2282</v>
      </c>
      <c r="N1643" s="118">
        <v>0.5</v>
      </c>
      <c r="O1643" s="118">
        <v>6.8</v>
      </c>
      <c r="P1643" s="119">
        <f t="shared" si="27"/>
        <v>1.06</v>
      </c>
      <c r="Q1643" s="120" t="s">
        <v>304</v>
      </c>
      <c r="R1643" s="121" t="s">
        <v>4563</v>
      </c>
      <c r="S1643" s="122">
        <v>1.06</v>
      </c>
      <c r="T1643" s="122" t="s">
        <v>642</v>
      </c>
    </row>
    <row r="1644" spans="7:20" s="145" customFormat="1" hidden="1">
      <c r="G1644" s="152"/>
      <c r="K1644" s="128"/>
      <c r="M1644" s="114" t="s">
        <v>2401</v>
      </c>
      <c r="N1644" s="118">
        <v>6.3</v>
      </c>
      <c r="O1644" s="118">
        <v>96</v>
      </c>
      <c r="P1644" s="119">
        <f t="shared" si="27"/>
        <v>0.9</v>
      </c>
      <c r="Q1644" s="120" t="s">
        <v>30</v>
      </c>
      <c r="R1644" s="121" t="s">
        <v>3938</v>
      </c>
      <c r="S1644" s="122">
        <v>0.9</v>
      </c>
      <c r="T1644" s="122" t="s">
        <v>466</v>
      </c>
    </row>
    <row r="1645" spans="7:20" s="145" customFormat="1" hidden="1">
      <c r="G1645" s="152"/>
      <c r="K1645" s="128"/>
      <c r="M1645" s="114" t="s">
        <v>2286</v>
      </c>
      <c r="N1645" s="118">
        <v>2.9</v>
      </c>
      <c r="O1645" s="118">
        <v>27.2</v>
      </c>
      <c r="P1645" s="119">
        <f t="shared" si="27"/>
        <v>1</v>
      </c>
      <c r="Q1645" s="122" t="s">
        <v>2287</v>
      </c>
      <c r="R1645" s="121" t="s">
        <v>4261</v>
      </c>
      <c r="S1645" s="122">
        <v>1</v>
      </c>
      <c r="T1645" s="122" t="s">
        <v>719</v>
      </c>
    </row>
    <row r="1646" spans="7:20" s="145" customFormat="1" hidden="1">
      <c r="G1646" s="152"/>
      <c r="K1646" s="128"/>
      <c r="M1646" s="114" t="s">
        <v>2288</v>
      </c>
      <c r="N1646" s="118">
        <v>2.7</v>
      </c>
      <c r="O1646" s="118">
        <v>10.1</v>
      </c>
      <c r="P1646" s="119">
        <f t="shared" si="27"/>
        <v>1.5</v>
      </c>
      <c r="Q1646" s="122" t="s">
        <v>2172</v>
      </c>
      <c r="R1646" s="121" t="s">
        <v>4457</v>
      </c>
      <c r="S1646" s="122">
        <v>1.5</v>
      </c>
      <c r="T1646" s="122" t="s">
        <v>166</v>
      </c>
    </row>
    <row r="1647" spans="7:20" s="145" customFormat="1" hidden="1">
      <c r="G1647" s="152"/>
      <c r="K1647" s="128"/>
      <c r="M1647" s="114" t="s">
        <v>2173</v>
      </c>
      <c r="N1647" s="118">
        <v>8.8000000000000007</v>
      </c>
      <c r="O1647" s="118">
        <v>50.8</v>
      </c>
      <c r="P1647" s="119">
        <f t="shared" si="27"/>
        <v>1.22</v>
      </c>
      <c r="Q1647" s="122" t="s">
        <v>1721</v>
      </c>
      <c r="R1647" s="121" t="s">
        <v>4233</v>
      </c>
      <c r="S1647" s="122">
        <v>1.22</v>
      </c>
      <c r="T1647" s="122" t="s">
        <v>1602</v>
      </c>
    </row>
    <row r="1648" spans="7:20" s="145" customFormat="1" hidden="1">
      <c r="G1648" s="152"/>
      <c r="K1648" s="128"/>
      <c r="M1648" s="114" t="s">
        <v>2174</v>
      </c>
      <c r="N1648" s="118">
        <v>3</v>
      </c>
      <c r="O1648" s="118">
        <v>12.7</v>
      </c>
      <c r="P1648" s="119">
        <f t="shared" si="27"/>
        <v>0.96</v>
      </c>
      <c r="Q1648" s="122" t="s">
        <v>1544</v>
      </c>
      <c r="R1648" s="121" t="s">
        <v>4301</v>
      </c>
      <c r="S1648" s="122">
        <v>0.96</v>
      </c>
      <c r="T1648" s="122" t="s">
        <v>618</v>
      </c>
    </row>
    <row r="1649" spans="7:20" s="145" customFormat="1" hidden="1">
      <c r="G1649" s="152"/>
      <c r="K1649" s="128"/>
      <c r="M1649" s="114" t="s">
        <v>2290</v>
      </c>
      <c r="N1649" s="118">
        <v>1.3</v>
      </c>
      <c r="O1649" s="118">
        <v>98.3</v>
      </c>
      <c r="P1649" s="119">
        <f t="shared" si="27"/>
        <v>0.4</v>
      </c>
      <c r="Q1649" s="120" t="s">
        <v>147</v>
      </c>
      <c r="R1649" s="121" t="s">
        <v>4308</v>
      </c>
      <c r="S1649" s="122">
        <v>0.4</v>
      </c>
      <c r="T1649" s="122" t="s">
        <v>54</v>
      </c>
    </row>
    <row r="1650" spans="7:20" s="145" customFormat="1" hidden="1">
      <c r="G1650" s="152"/>
      <c r="K1650" s="128"/>
      <c r="M1650" s="114" t="s">
        <v>2175</v>
      </c>
      <c r="N1650" s="118">
        <v>3.3</v>
      </c>
      <c r="O1650" s="118">
        <v>11.2</v>
      </c>
      <c r="P1650" s="119">
        <f t="shared" si="27"/>
        <v>1.24</v>
      </c>
      <c r="Q1650" s="120" t="s">
        <v>147</v>
      </c>
      <c r="R1650" s="121" t="s">
        <v>4301</v>
      </c>
      <c r="S1650" s="122">
        <v>1.24</v>
      </c>
      <c r="T1650" s="122" t="s">
        <v>1499</v>
      </c>
    </row>
    <row r="1651" spans="7:20" s="145" customFormat="1" hidden="1">
      <c r="G1651" s="152"/>
      <c r="K1651" s="128"/>
      <c r="M1651" s="114" t="s">
        <v>2295</v>
      </c>
      <c r="N1651" s="118">
        <v>3.3</v>
      </c>
      <c r="O1651" s="118">
        <v>11.3</v>
      </c>
      <c r="P1651" s="119">
        <f t="shared" si="27"/>
        <v>1.19</v>
      </c>
      <c r="Q1651" s="120" t="s">
        <v>147</v>
      </c>
      <c r="R1651" s="121" t="s">
        <v>3890</v>
      </c>
      <c r="S1651" s="122">
        <v>1.19</v>
      </c>
      <c r="T1651" s="122" t="s">
        <v>1602</v>
      </c>
    </row>
    <row r="1652" spans="7:20" s="145" customFormat="1" hidden="1">
      <c r="G1652" s="152"/>
      <c r="K1652" s="128"/>
      <c r="M1652" s="114" t="s">
        <v>2296</v>
      </c>
      <c r="N1652" s="118">
        <v>3.3</v>
      </c>
      <c r="O1652" s="118">
        <v>11.1</v>
      </c>
      <c r="P1652" s="119">
        <f t="shared" si="27"/>
        <v>0.88</v>
      </c>
      <c r="Q1652" s="120" t="s">
        <v>147</v>
      </c>
      <c r="R1652" s="121" t="s">
        <v>3782</v>
      </c>
      <c r="S1652" s="122">
        <v>0.88</v>
      </c>
      <c r="T1652" s="122" t="s">
        <v>1624</v>
      </c>
    </row>
    <row r="1653" spans="7:20" s="145" customFormat="1" hidden="1">
      <c r="G1653" s="152"/>
      <c r="K1653" s="128"/>
      <c r="M1653" s="114" t="s">
        <v>2297</v>
      </c>
      <c r="N1653" s="118">
        <v>3.5</v>
      </c>
      <c r="O1653" s="118">
        <v>4.8</v>
      </c>
      <c r="P1653" s="119">
        <f t="shared" si="27"/>
        <v>0.93</v>
      </c>
      <c r="Q1653" s="122" t="s">
        <v>719</v>
      </c>
      <c r="R1653" s="121" t="s">
        <v>3777</v>
      </c>
      <c r="S1653" s="122">
        <v>0.93</v>
      </c>
      <c r="T1653" s="122" t="s">
        <v>982</v>
      </c>
    </row>
    <row r="1654" spans="7:20" s="145" customFormat="1" hidden="1">
      <c r="G1654" s="152"/>
      <c r="K1654" s="128"/>
      <c r="M1654" s="114" t="s">
        <v>2298</v>
      </c>
      <c r="N1654" s="118">
        <v>3.5</v>
      </c>
      <c r="O1654" s="118">
        <v>4.3</v>
      </c>
      <c r="P1654" s="119">
        <f t="shared" si="27"/>
        <v>1.33</v>
      </c>
      <c r="Q1654" s="122" t="s">
        <v>1254</v>
      </c>
      <c r="R1654" s="121" t="s">
        <v>4565</v>
      </c>
      <c r="S1654" s="122">
        <v>1.33</v>
      </c>
      <c r="T1654" s="122" t="s">
        <v>364</v>
      </c>
    </row>
    <row r="1655" spans="7:20" s="145" customFormat="1" hidden="1">
      <c r="G1655" s="152"/>
      <c r="K1655" s="128"/>
      <c r="M1655" s="114" t="s">
        <v>2299</v>
      </c>
      <c r="N1655" s="118">
        <v>3.9</v>
      </c>
      <c r="O1655" s="118">
        <v>4.0999999999999996</v>
      </c>
      <c r="P1655" s="119">
        <f t="shared" si="27"/>
        <v>0.8</v>
      </c>
      <c r="Q1655" s="122" t="s">
        <v>2420</v>
      </c>
      <c r="R1655" s="121" t="s">
        <v>4256</v>
      </c>
      <c r="S1655" s="122">
        <v>0.8</v>
      </c>
      <c r="T1655" s="122" t="s">
        <v>1798</v>
      </c>
    </row>
    <row r="1656" spans="7:20" s="145" customFormat="1" hidden="1">
      <c r="G1656" s="152"/>
      <c r="K1656" s="128"/>
      <c r="M1656" s="114" t="s">
        <v>2421</v>
      </c>
      <c r="N1656" s="118">
        <v>3.2</v>
      </c>
      <c r="O1656" s="118">
        <v>4.4000000000000004</v>
      </c>
      <c r="P1656" s="119">
        <f t="shared" si="27"/>
        <v>1.28</v>
      </c>
      <c r="Q1656" s="122" t="s">
        <v>1284</v>
      </c>
      <c r="R1656" s="121" t="s">
        <v>4565</v>
      </c>
      <c r="S1656" s="122">
        <v>1.28</v>
      </c>
      <c r="T1656" s="122" t="s">
        <v>690</v>
      </c>
    </row>
    <row r="1657" spans="7:20" s="145" customFormat="1" hidden="1">
      <c r="G1657" s="152"/>
      <c r="K1657" s="128"/>
      <c r="M1657" s="114" t="s">
        <v>2422</v>
      </c>
      <c r="N1657" s="118">
        <v>7.4</v>
      </c>
      <c r="O1657" s="118">
        <v>55.5</v>
      </c>
      <c r="P1657" s="119">
        <f t="shared" si="27"/>
        <v>0.47</v>
      </c>
      <c r="Q1657" s="120" t="s">
        <v>2423</v>
      </c>
      <c r="R1657" s="121">
        <v>310</v>
      </c>
      <c r="S1657" s="122">
        <v>0.47</v>
      </c>
      <c r="T1657" s="122" t="s">
        <v>3788</v>
      </c>
    </row>
    <row r="1658" spans="7:20" s="145" customFormat="1" hidden="1">
      <c r="G1658" s="152"/>
      <c r="K1658" s="128"/>
      <c r="M1658" s="114" t="s">
        <v>2525</v>
      </c>
      <c r="N1658" s="118">
        <v>7.8</v>
      </c>
      <c r="O1658" s="118">
        <v>10.3</v>
      </c>
      <c r="P1658" s="119">
        <f t="shared" si="27"/>
        <v>0.88</v>
      </c>
      <c r="Q1658" s="122" t="s">
        <v>217</v>
      </c>
      <c r="R1658" s="121" t="s">
        <v>3774</v>
      </c>
      <c r="S1658" s="122">
        <v>0.88</v>
      </c>
      <c r="T1658" s="122" t="s">
        <v>1383</v>
      </c>
    </row>
    <row r="1659" spans="7:20" s="145" customFormat="1" hidden="1">
      <c r="G1659" s="152"/>
      <c r="K1659" s="128"/>
      <c r="M1659" s="114" t="s">
        <v>2526</v>
      </c>
      <c r="N1659" s="118">
        <v>8.4</v>
      </c>
      <c r="O1659" s="118">
        <v>12.7</v>
      </c>
      <c r="P1659" s="119">
        <f t="shared" si="27"/>
        <v>0.73</v>
      </c>
      <c r="Q1659" s="122" t="s">
        <v>493</v>
      </c>
      <c r="R1659" s="121">
        <v>166</v>
      </c>
      <c r="S1659" s="122">
        <v>0.73</v>
      </c>
      <c r="T1659" s="122" t="s">
        <v>1544</v>
      </c>
    </row>
    <row r="1660" spans="7:20" s="145" customFormat="1" hidden="1">
      <c r="G1660" s="152"/>
      <c r="K1660" s="128"/>
      <c r="M1660" s="114" t="s">
        <v>2527</v>
      </c>
      <c r="N1660" s="118">
        <v>3.6</v>
      </c>
      <c r="O1660" s="118">
        <v>11.7</v>
      </c>
      <c r="P1660" s="119">
        <f t="shared" si="27"/>
        <v>0.3</v>
      </c>
      <c r="Q1660" s="122" t="s">
        <v>1019</v>
      </c>
      <c r="R1660" s="121">
        <v>72</v>
      </c>
      <c r="S1660" s="122">
        <v>0.3</v>
      </c>
      <c r="T1660" s="122" t="s">
        <v>797</v>
      </c>
    </row>
    <row r="1661" spans="7:20" s="145" customFormat="1" hidden="1">
      <c r="G1661" s="152"/>
      <c r="K1661" s="128"/>
      <c r="M1661" s="114" t="s">
        <v>2638</v>
      </c>
      <c r="N1661" s="118">
        <v>3.6</v>
      </c>
      <c r="O1661" s="118">
        <v>9.6</v>
      </c>
      <c r="P1661" s="119">
        <f t="shared" si="27"/>
        <v>0.3</v>
      </c>
      <c r="Q1661" s="122" t="s">
        <v>446</v>
      </c>
      <c r="R1661" s="121" t="s">
        <v>3781</v>
      </c>
      <c r="S1661" s="122">
        <v>0.3</v>
      </c>
      <c r="T1661" s="122" t="s">
        <v>797</v>
      </c>
    </row>
    <row r="1662" spans="7:20" s="145" customFormat="1" hidden="1">
      <c r="G1662" s="152"/>
      <c r="K1662" s="128"/>
      <c r="M1662" s="114" t="s">
        <v>2639</v>
      </c>
      <c r="N1662" s="118">
        <v>3.1</v>
      </c>
      <c r="O1662" s="118">
        <v>4.4000000000000004</v>
      </c>
      <c r="P1662" s="119">
        <f t="shared" si="27"/>
        <v>0.77</v>
      </c>
      <c r="Q1662" s="122" t="s">
        <v>1955</v>
      </c>
      <c r="R1662" s="121" t="s">
        <v>4306</v>
      </c>
      <c r="S1662" s="122">
        <v>0.77</v>
      </c>
      <c r="T1662" s="122" t="s">
        <v>873</v>
      </c>
    </row>
    <row r="1663" spans="7:20" s="145" customFormat="1" hidden="1">
      <c r="G1663" s="152"/>
      <c r="K1663" s="128"/>
      <c r="M1663" s="114" t="s">
        <v>2754</v>
      </c>
      <c r="N1663" s="118">
        <v>2</v>
      </c>
      <c r="O1663" s="118">
        <v>6.6</v>
      </c>
      <c r="P1663" s="119">
        <f t="shared" si="27"/>
        <v>0.8</v>
      </c>
      <c r="Q1663" s="122" t="s">
        <v>543</v>
      </c>
      <c r="R1663" s="121" t="s">
        <v>4224</v>
      </c>
      <c r="S1663" s="122">
        <v>0.8</v>
      </c>
      <c r="T1663" s="122" t="s">
        <v>466</v>
      </c>
    </row>
    <row r="1664" spans="7:20" s="145" customFormat="1" hidden="1">
      <c r="G1664" s="152"/>
      <c r="K1664" s="128"/>
      <c r="M1664" s="114" t="s">
        <v>2532</v>
      </c>
      <c r="N1664" s="118">
        <v>1.3</v>
      </c>
      <c r="O1664" s="118">
        <v>7.2</v>
      </c>
      <c r="P1664" s="119">
        <f t="shared" si="27"/>
        <v>1.1399999999999999</v>
      </c>
      <c r="Q1664" s="122" t="s">
        <v>2533</v>
      </c>
      <c r="R1664" s="121" t="s">
        <v>4550</v>
      </c>
      <c r="S1664" s="122">
        <v>1.1399999999999999</v>
      </c>
      <c r="T1664" s="122" t="s">
        <v>1309</v>
      </c>
    </row>
    <row r="1665" spans="7:20" s="145" customFormat="1" hidden="1">
      <c r="G1665" s="152"/>
      <c r="K1665" s="128"/>
      <c r="M1665" s="114" t="s">
        <v>2534</v>
      </c>
      <c r="N1665" s="118">
        <v>1.5</v>
      </c>
      <c r="O1665" s="118">
        <v>6.9</v>
      </c>
      <c r="P1665" s="119">
        <f t="shared" si="27"/>
        <v>1.1200000000000001</v>
      </c>
      <c r="Q1665" s="122" t="s">
        <v>338</v>
      </c>
      <c r="R1665" s="121" t="s">
        <v>4566</v>
      </c>
      <c r="S1665" s="122">
        <v>1.1200000000000001</v>
      </c>
      <c r="T1665" s="122" t="s">
        <v>1602</v>
      </c>
    </row>
    <row r="1666" spans="7:20" s="145" customFormat="1" hidden="1">
      <c r="G1666" s="152"/>
      <c r="K1666" s="128"/>
      <c r="M1666" s="114" t="s">
        <v>2531</v>
      </c>
      <c r="N1666" s="118">
        <v>3.5</v>
      </c>
      <c r="O1666" s="118">
        <v>4.7</v>
      </c>
      <c r="P1666" s="119">
        <f t="shared" si="27"/>
        <v>1.34</v>
      </c>
      <c r="Q1666" s="122" t="s">
        <v>1661</v>
      </c>
      <c r="R1666" s="121" t="s">
        <v>3954</v>
      </c>
      <c r="S1666" s="122">
        <v>1.34</v>
      </c>
      <c r="T1666" s="122" t="s">
        <v>710</v>
      </c>
    </row>
    <row r="1667" spans="7:20" s="145" customFormat="1" hidden="1">
      <c r="G1667" s="152"/>
      <c r="K1667" s="128"/>
      <c r="M1667" s="114" t="s">
        <v>2429</v>
      </c>
      <c r="N1667" s="118">
        <v>3.5</v>
      </c>
      <c r="O1667" s="118">
        <v>4.5</v>
      </c>
      <c r="P1667" s="119">
        <f t="shared" si="27"/>
        <v>0.78</v>
      </c>
      <c r="Q1667" s="122" t="s">
        <v>189</v>
      </c>
      <c r="R1667" s="121" t="s">
        <v>3954</v>
      </c>
      <c r="S1667" s="122">
        <v>0.78</v>
      </c>
      <c r="T1667" s="122" t="s">
        <v>466</v>
      </c>
    </row>
    <row r="1668" spans="7:20" s="145" customFormat="1" hidden="1">
      <c r="G1668" s="152"/>
      <c r="K1668" s="128"/>
      <c r="M1668" s="114" t="s">
        <v>2430</v>
      </c>
      <c r="N1668" s="118">
        <v>3.4</v>
      </c>
      <c r="O1668" s="118">
        <v>4.9000000000000004</v>
      </c>
      <c r="P1668" s="119">
        <f t="shared" si="27"/>
        <v>0.98</v>
      </c>
      <c r="Q1668" s="122" t="s">
        <v>745</v>
      </c>
      <c r="R1668" s="121" t="s">
        <v>4552</v>
      </c>
      <c r="S1668" s="122">
        <v>0.98</v>
      </c>
      <c r="T1668" s="122" t="s">
        <v>234</v>
      </c>
    </row>
    <row r="1669" spans="7:20" s="145" customFormat="1" hidden="1">
      <c r="G1669" s="152"/>
      <c r="K1669" s="128"/>
      <c r="M1669" s="114" t="s">
        <v>2431</v>
      </c>
      <c r="N1669" s="118">
        <v>3.3</v>
      </c>
      <c r="O1669" s="118">
        <v>4.9000000000000004</v>
      </c>
      <c r="P1669" s="119">
        <f t="shared" si="27"/>
        <v>1.28</v>
      </c>
      <c r="Q1669" s="122" t="s">
        <v>543</v>
      </c>
      <c r="R1669" s="121" t="s">
        <v>3954</v>
      </c>
      <c r="S1669" s="122">
        <v>1.28</v>
      </c>
      <c r="T1669" s="122" t="s">
        <v>1619</v>
      </c>
    </row>
    <row r="1670" spans="7:20" s="145" customFormat="1" hidden="1">
      <c r="G1670" s="152"/>
      <c r="K1670" s="128"/>
      <c r="M1670" s="114" t="s">
        <v>2432</v>
      </c>
      <c r="N1670" s="118">
        <v>5.4</v>
      </c>
      <c r="O1670" s="118">
        <v>5.0999999999999996</v>
      </c>
      <c r="P1670" s="119">
        <f t="shared" si="27"/>
        <v>1.1599999999999999</v>
      </c>
      <c r="Q1670" s="122" t="s">
        <v>1557</v>
      </c>
      <c r="R1670" s="121" t="s">
        <v>4300</v>
      </c>
      <c r="S1670" s="122">
        <v>1.1599999999999999</v>
      </c>
      <c r="T1670" s="122" t="s">
        <v>381</v>
      </c>
    </row>
    <row r="1671" spans="7:20" s="145" customFormat="1" hidden="1">
      <c r="G1671" s="152"/>
      <c r="K1671" s="128"/>
      <c r="M1671" s="114" t="s">
        <v>2310</v>
      </c>
      <c r="N1671" s="118">
        <v>36.1</v>
      </c>
      <c r="O1671" s="118">
        <v>52.9</v>
      </c>
      <c r="P1671" s="119">
        <f t="shared" si="27"/>
        <v>0.56000000000000005</v>
      </c>
      <c r="Q1671" s="122" t="s">
        <v>468</v>
      </c>
      <c r="R1671" s="121" t="s">
        <v>4199</v>
      </c>
      <c r="S1671" s="122">
        <v>0.56000000000000005</v>
      </c>
      <c r="T1671" s="122" t="s">
        <v>2294</v>
      </c>
    </row>
    <row r="1672" spans="7:20" s="145" customFormat="1" hidden="1">
      <c r="G1672" s="152"/>
      <c r="K1672" s="128"/>
      <c r="M1672" s="114" t="s">
        <v>2311</v>
      </c>
      <c r="N1672" s="118">
        <v>3.5</v>
      </c>
      <c r="O1672" s="118">
        <v>4.8</v>
      </c>
      <c r="P1672" s="119">
        <f t="shared" si="27"/>
        <v>0.33</v>
      </c>
      <c r="Q1672" s="122" t="s">
        <v>2312</v>
      </c>
      <c r="R1672" s="121" t="s">
        <v>4295</v>
      </c>
      <c r="S1672" s="122">
        <v>0.33</v>
      </c>
      <c r="T1672" s="122" t="s">
        <v>543</v>
      </c>
    </row>
    <row r="1673" spans="7:20" s="145" customFormat="1" hidden="1">
      <c r="G1673" s="152"/>
      <c r="K1673" s="128"/>
      <c r="M1673" s="114" t="s">
        <v>2439</v>
      </c>
      <c r="N1673" s="118">
        <v>3.5</v>
      </c>
      <c r="O1673" s="118">
        <v>4.4000000000000004</v>
      </c>
      <c r="P1673" s="119">
        <f t="shared" si="27"/>
        <v>0.72</v>
      </c>
      <c r="Q1673" s="122" t="s">
        <v>166</v>
      </c>
      <c r="R1673" s="121" t="s">
        <v>4036</v>
      </c>
      <c r="S1673" s="122">
        <v>0.72</v>
      </c>
      <c r="T1673" s="122" t="s">
        <v>2353</v>
      </c>
    </row>
    <row r="1674" spans="7:20" s="145" customFormat="1" hidden="1">
      <c r="G1674" s="152"/>
      <c r="K1674" s="128"/>
      <c r="M1674" s="114" t="s">
        <v>2440</v>
      </c>
      <c r="N1674" s="118">
        <v>3.5</v>
      </c>
      <c r="O1674" s="118">
        <v>4.2</v>
      </c>
      <c r="P1674" s="119">
        <f t="shared" ref="P1674:P1737" si="28">SUM(S1674:T1674)</f>
        <v>0.25</v>
      </c>
      <c r="Q1674" s="122" t="s">
        <v>166</v>
      </c>
      <c r="R1674" s="121" t="s">
        <v>4036</v>
      </c>
      <c r="S1674" s="122">
        <v>0.25</v>
      </c>
      <c r="T1674" s="122" t="s">
        <v>54</v>
      </c>
    </row>
    <row r="1675" spans="7:20" s="145" customFormat="1" hidden="1">
      <c r="G1675" s="152"/>
      <c r="K1675" s="128"/>
      <c r="M1675" s="114" t="s">
        <v>2441</v>
      </c>
      <c r="N1675" s="118">
        <v>3.4</v>
      </c>
      <c r="O1675" s="118">
        <v>4.9000000000000004</v>
      </c>
      <c r="P1675" s="119">
        <f t="shared" si="28"/>
        <v>1.24</v>
      </c>
      <c r="Q1675" s="120" t="s">
        <v>147</v>
      </c>
      <c r="R1675" s="121" t="s">
        <v>3952</v>
      </c>
      <c r="S1675" s="122">
        <v>1.24</v>
      </c>
      <c r="T1675" s="122" t="s">
        <v>956</v>
      </c>
    </row>
    <row r="1676" spans="7:20" s="145" customFormat="1" hidden="1">
      <c r="G1676" s="152"/>
      <c r="K1676" s="128"/>
      <c r="M1676" s="114" t="s">
        <v>2442</v>
      </c>
      <c r="N1676" s="118">
        <v>3.1</v>
      </c>
      <c r="O1676" s="118">
        <v>2.5</v>
      </c>
      <c r="P1676" s="119">
        <f t="shared" si="28"/>
        <v>0.79</v>
      </c>
      <c r="Q1676" s="122" t="s">
        <v>1602</v>
      </c>
      <c r="R1676" s="121" t="s">
        <v>4558</v>
      </c>
      <c r="S1676" s="122">
        <v>0.79</v>
      </c>
      <c r="T1676" s="122" t="s">
        <v>982</v>
      </c>
    </row>
    <row r="1677" spans="7:20" s="145" customFormat="1" hidden="1">
      <c r="G1677" s="152"/>
      <c r="K1677" s="128"/>
      <c r="M1677" s="114" t="s">
        <v>2443</v>
      </c>
      <c r="N1677" s="118">
        <v>2.4</v>
      </c>
      <c r="O1677" s="118">
        <v>0.5</v>
      </c>
      <c r="P1677" s="119">
        <f t="shared" si="28"/>
        <v>0.88</v>
      </c>
      <c r="Q1677" s="122" t="s">
        <v>438</v>
      </c>
      <c r="R1677" s="121" t="s">
        <v>3778</v>
      </c>
      <c r="S1677" s="122">
        <v>0.88</v>
      </c>
      <c r="T1677" s="122" t="s">
        <v>774</v>
      </c>
    </row>
    <row r="1678" spans="7:20" s="145" customFormat="1" hidden="1">
      <c r="G1678" s="152"/>
      <c r="K1678" s="128"/>
      <c r="M1678" s="114" t="s">
        <v>2548</v>
      </c>
      <c r="N1678" s="118">
        <v>3.4</v>
      </c>
      <c r="O1678" s="118">
        <v>4.5999999999999996</v>
      </c>
      <c r="P1678" s="119">
        <f t="shared" si="28"/>
        <v>0.59</v>
      </c>
      <c r="Q1678" s="122" t="s">
        <v>2549</v>
      </c>
      <c r="R1678" s="121" t="s">
        <v>4226</v>
      </c>
      <c r="S1678" s="122">
        <v>0.59</v>
      </c>
      <c r="T1678" s="122" t="s">
        <v>1921</v>
      </c>
    </row>
    <row r="1679" spans="7:20" s="145" customFormat="1" hidden="1">
      <c r="G1679" s="152"/>
      <c r="K1679" s="128"/>
      <c r="M1679" s="114" t="s">
        <v>2550</v>
      </c>
      <c r="N1679" s="118">
        <v>3.4</v>
      </c>
      <c r="O1679" s="118">
        <v>4.0999999999999996</v>
      </c>
      <c r="P1679" s="119">
        <f t="shared" si="28"/>
        <v>0.59</v>
      </c>
      <c r="Q1679" s="122" t="s">
        <v>2549</v>
      </c>
      <c r="R1679" s="121" t="s">
        <v>3957</v>
      </c>
      <c r="S1679" s="122">
        <v>0.59</v>
      </c>
      <c r="T1679" s="122" t="s">
        <v>1921</v>
      </c>
    </row>
    <row r="1680" spans="7:20" s="145" customFormat="1" hidden="1">
      <c r="G1680" s="152"/>
      <c r="K1680" s="128"/>
      <c r="M1680" s="114" t="s">
        <v>2551</v>
      </c>
      <c r="N1680" s="118">
        <v>3.3</v>
      </c>
      <c r="O1680" s="118">
        <v>5</v>
      </c>
      <c r="P1680" s="119">
        <f t="shared" si="28"/>
        <v>0.3</v>
      </c>
      <c r="Q1680" s="122" t="s">
        <v>2549</v>
      </c>
      <c r="R1680" s="121" t="s">
        <v>3781</v>
      </c>
      <c r="S1680" s="122">
        <v>0.3</v>
      </c>
      <c r="T1680" s="122" t="s">
        <v>543</v>
      </c>
    </row>
    <row r="1681" spans="7:20" s="145" customFormat="1" hidden="1">
      <c r="G1681" s="152"/>
      <c r="K1681" s="128"/>
      <c r="M1681" s="114" t="s">
        <v>2552</v>
      </c>
      <c r="N1681" s="118">
        <v>3.2</v>
      </c>
      <c r="O1681" s="118">
        <v>4.8</v>
      </c>
      <c r="P1681" s="119">
        <f t="shared" si="28"/>
        <v>0.31</v>
      </c>
      <c r="Q1681" s="122" t="s">
        <v>2553</v>
      </c>
      <c r="R1681" s="121" t="s">
        <v>4496</v>
      </c>
      <c r="S1681" s="122">
        <v>0.31</v>
      </c>
      <c r="T1681" s="122" t="s">
        <v>2399</v>
      </c>
    </row>
    <row r="1682" spans="7:20" s="145" customFormat="1" hidden="1">
      <c r="G1682" s="152"/>
      <c r="K1682" s="128"/>
      <c r="M1682" s="114" t="s">
        <v>2554</v>
      </c>
      <c r="N1682" s="118">
        <v>3.7</v>
      </c>
      <c r="O1682" s="118">
        <v>15.3</v>
      </c>
      <c r="P1682" s="119">
        <f t="shared" si="28"/>
        <v>0.3</v>
      </c>
      <c r="Q1682" s="122" t="s">
        <v>2555</v>
      </c>
      <c r="R1682" s="121" t="s">
        <v>4197</v>
      </c>
      <c r="S1682" s="122">
        <v>0.3</v>
      </c>
      <c r="T1682" s="122" t="s">
        <v>543</v>
      </c>
    </row>
    <row r="1683" spans="7:20" s="145" customFormat="1" hidden="1">
      <c r="G1683" s="152"/>
      <c r="K1683" s="128"/>
      <c r="M1683" s="114" t="s">
        <v>2556</v>
      </c>
      <c r="N1683" s="118">
        <v>3.8</v>
      </c>
      <c r="O1683" s="118">
        <v>76.599999999999994</v>
      </c>
      <c r="P1683" s="119">
        <f t="shared" si="28"/>
        <v>1.1000000000000001</v>
      </c>
      <c r="Q1683" s="122" t="s">
        <v>2557</v>
      </c>
      <c r="R1683" s="121" t="s">
        <v>4186</v>
      </c>
      <c r="S1683" s="122">
        <v>1.1000000000000001</v>
      </c>
      <c r="T1683" s="122" t="s">
        <v>213</v>
      </c>
    </row>
    <row r="1684" spans="7:20" s="145" customFormat="1" hidden="1">
      <c r="G1684" s="152"/>
      <c r="K1684" s="128"/>
      <c r="M1684" s="114" t="s">
        <v>2326</v>
      </c>
      <c r="N1684" s="118">
        <v>4.2</v>
      </c>
      <c r="O1684" s="118">
        <v>55.5</v>
      </c>
      <c r="P1684" s="119">
        <f t="shared" si="28"/>
        <v>1.1000000000000001</v>
      </c>
      <c r="Q1684" s="120" t="s">
        <v>147</v>
      </c>
      <c r="R1684" s="121" t="s">
        <v>4465</v>
      </c>
      <c r="S1684" s="122">
        <v>1.1000000000000001</v>
      </c>
      <c r="T1684" s="122" t="s">
        <v>213</v>
      </c>
    </row>
    <row r="1685" spans="7:20" s="145" customFormat="1" hidden="1">
      <c r="G1685" s="152"/>
      <c r="K1685" s="128"/>
      <c r="M1685" s="114" t="s">
        <v>2211</v>
      </c>
      <c r="N1685" s="118">
        <v>3.8</v>
      </c>
      <c r="O1685" s="118">
        <v>60.7</v>
      </c>
      <c r="P1685" s="119">
        <f t="shared" si="28"/>
        <v>1.3</v>
      </c>
      <c r="Q1685" s="122" t="s">
        <v>2212</v>
      </c>
      <c r="R1685" s="121" t="s">
        <v>4071</v>
      </c>
      <c r="S1685" s="122">
        <v>1.3</v>
      </c>
      <c r="T1685" s="122" t="s">
        <v>166</v>
      </c>
    </row>
    <row r="1686" spans="7:20" s="145" customFormat="1" hidden="1">
      <c r="G1686" s="152"/>
      <c r="K1686" s="128"/>
      <c r="M1686" s="114" t="s">
        <v>2213</v>
      </c>
      <c r="N1686" s="118">
        <v>0.6</v>
      </c>
      <c r="O1686" s="118">
        <v>62.1</v>
      </c>
      <c r="P1686" s="119">
        <f t="shared" si="28"/>
        <v>1.3</v>
      </c>
      <c r="Q1686" s="120" t="s">
        <v>147</v>
      </c>
      <c r="R1686" s="121" t="s">
        <v>4248</v>
      </c>
      <c r="S1686" s="122">
        <v>1.3</v>
      </c>
      <c r="T1686" s="122" t="s">
        <v>166</v>
      </c>
    </row>
    <row r="1687" spans="7:20" s="145" customFormat="1" hidden="1">
      <c r="G1687" s="152"/>
      <c r="K1687" s="128"/>
      <c r="M1687" s="114" t="s">
        <v>2214</v>
      </c>
      <c r="N1687" s="118">
        <v>1.7</v>
      </c>
      <c r="O1687" s="118">
        <v>43.8</v>
      </c>
      <c r="P1687" s="119">
        <f t="shared" si="28"/>
        <v>1.3</v>
      </c>
      <c r="Q1687" s="122" t="s">
        <v>556</v>
      </c>
      <c r="R1687" s="121" t="s">
        <v>4143</v>
      </c>
      <c r="S1687" s="122">
        <v>1.3</v>
      </c>
      <c r="T1687" s="122" t="s">
        <v>166</v>
      </c>
    </row>
    <row r="1688" spans="7:20" s="145" customFormat="1" hidden="1">
      <c r="G1688" s="152"/>
      <c r="K1688" s="128"/>
      <c r="M1688" s="114" t="s">
        <v>2215</v>
      </c>
      <c r="N1688" s="118">
        <v>10.5</v>
      </c>
      <c r="O1688" s="118">
        <v>68.900000000000006</v>
      </c>
      <c r="P1688" s="119">
        <f t="shared" si="28"/>
        <v>0.4</v>
      </c>
      <c r="Q1688" s="122" t="s">
        <v>2270</v>
      </c>
      <c r="R1688" s="121" t="s">
        <v>4060</v>
      </c>
      <c r="S1688" s="122">
        <v>0.4</v>
      </c>
      <c r="T1688" s="122" t="s">
        <v>377</v>
      </c>
    </row>
    <row r="1689" spans="7:20" s="145" customFormat="1" hidden="1">
      <c r="G1689" s="152"/>
      <c r="K1689" s="128"/>
      <c r="M1689" s="114" t="s">
        <v>2340</v>
      </c>
      <c r="N1689" s="118">
        <v>1.6</v>
      </c>
      <c r="O1689" s="118">
        <v>21.5</v>
      </c>
      <c r="P1689" s="119">
        <f t="shared" si="28"/>
        <v>0.4</v>
      </c>
      <c r="Q1689" s="120" t="s">
        <v>30</v>
      </c>
      <c r="R1689" s="121" t="s">
        <v>4460</v>
      </c>
      <c r="S1689" s="122">
        <v>0.4</v>
      </c>
      <c r="T1689" s="122" t="s">
        <v>377</v>
      </c>
    </row>
    <row r="1690" spans="7:20" s="145" customFormat="1" hidden="1">
      <c r="G1690" s="152"/>
      <c r="K1690" s="128"/>
      <c r="M1690" s="114" t="s">
        <v>2341</v>
      </c>
      <c r="N1690" s="118">
        <v>0.8</v>
      </c>
      <c r="O1690" s="118">
        <v>19.399999999999999</v>
      </c>
      <c r="P1690" s="119">
        <f t="shared" si="28"/>
        <v>0.7</v>
      </c>
      <c r="Q1690" s="120" t="s">
        <v>30</v>
      </c>
      <c r="R1690" s="121" t="s">
        <v>3965</v>
      </c>
      <c r="S1690" s="122">
        <v>0.7</v>
      </c>
      <c r="T1690" s="122" t="s">
        <v>466</v>
      </c>
    </row>
    <row r="1691" spans="7:20" s="145" customFormat="1" hidden="1">
      <c r="G1691" s="152"/>
      <c r="K1691" s="128"/>
      <c r="M1691" s="114" t="s">
        <v>2342</v>
      </c>
      <c r="N1691" s="118">
        <v>24.8</v>
      </c>
      <c r="O1691" s="118">
        <v>34.6</v>
      </c>
      <c r="P1691" s="119">
        <f t="shared" si="28"/>
        <v>0.5</v>
      </c>
      <c r="Q1691" s="120" t="s">
        <v>147</v>
      </c>
      <c r="R1691" s="121" t="s">
        <v>3901</v>
      </c>
      <c r="S1691" s="120">
        <v>0.5</v>
      </c>
      <c r="T1691" s="120" t="s">
        <v>141</v>
      </c>
    </row>
    <row r="1692" spans="7:20" s="145" customFormat="1" hidden="1">
      <c r="G1692" s="152"/>
      <c r="K1692" s="128"/>
      <c r="M1692" s="114" t="s">
        <v>2343</v>
      </c>
      <c r="N1692" s="118">
        <v>3.8</v>
      </c>
      <c r="O1692" s="118">
        <v>5.3</v>
      </c>
      <c r="P1692" s="119">
        <f t="shared" si="28"/>
        <v>0.2</v>
      </c>
      <c r="Q1692" s="120" t="s">
        <v>147</v>
      </c>
      <c r="R1692" s="121" t="s">
        <v>4558</v>
      </c>
      <c r="S1692" s="122">
        <v>0.2</v>
      </c>
      <c r="T1692" s="122" t="s">
        <v>797</v>
      </c>
    </row>
    <row r="1693" spans="7:20" s="145" customFormat="1" hidden="1">
      <c r="G1693" s="152"/>
      <c r="K1693" s="128"/>
      <c r="M1693" s="114" t="s">
        <v>2344</v>
      </c>
      <c r="N1693" s="118">
        <v>13.2</v>
      </c>
      <c r="O1693" s="120" t="s">
        <v>147</v>
      </c>
      <c r="P1693" s="119">
        <f t="shared" si="28"/>
        <v>1</v>
      </c>
      <c r="Q1693" s="120" t="s">
        <v>147</v>
      </c>
      <c r="R1693" s="120" t="s">
        <v>147</v>
      </c>
      <c r="S1693" s="122">
        <v>1</v>
      </c>
      <c r="T1693" s="122" t="s">
        <v>468</v>
      </c>
    </row>
    <row r="1694" spans="7:20" s="145" customFormat="1" hidden="1">
      <c r="G1694" s="152"/>
      <c r="K1694" s="128"/>
      <c r="M1694" s="114" t="s">
        <v>2345</v>
      </c>
      <c r="N1694" s="118">
        <v>12.1</v>
      </c>
      <c r="O1694" s="118">
        <v>36.299999999999997</v>
      </c>
      <c r="P1694" s="119">
        <f t="shared" si="28"/>
        <v>1</v>
      </c>
      <c r="Q1694" s="120" t="s">
        <v>147</v>
      </c>
      <c r="R1694" s="121" t="s">
        <v>3991</v>
      </c>
      <c r="S1694" s="122">
        <v>1</v>
      </c>
      <c r="T1694" s="122" t="s">
        <v>468</v>
      </c>
    </row>
    <row r="1695" spans="7:20" s="145" customFormat="1" hidden="1">
      <c r="G1695" s="152"/>
      <c r="K1695" s="128"/>
      <c r="M1695" s="114" t="s">
        <v>2338</v>
      </c>
      <c r="N1695" s="118">
        <v>0</v>
      </c>
      <c r="O1695" s="118">
        <v>68.8</v>
      </c>
      <c r="P1695" s="119">
        <f t="shared" si="28"/>
        <v>0.6</v>
      </c>
      <c r="Q1695" s="120" t="s">
        <v>30</v>
      </c>
      <c r="R1695" s="121" t="s">
        <v>4263</v>
      </c>
      <c r="S1695" s="122">
        <v>0.6</v>
      </c>
      <c r="T1695" s="122" t="s">
        <v>728</v>
      </c>
    </row>
    <row r="1696" spans="7:20" s="145" customFormat="1" hidden="1">
      <c r="G1696" s="152"/>
      <c r="K1696" s="128"/>
      <c r="M1696" s="114" t="s">
        <v>2348</v>
      </c>
      <c r="N1696" s="118">
        <v>22.7</v>
      </c>
      <c r="O1696" s="118">
        <v>0</v>
      </c>
      <c r="P1696" s="119">
        <f t="shared" si="28"/>
        <v>0.5</v>
      </c>
      <c r="Q1696" s="122" t="s">
        <v>166</v>
      </c>
      <c r="R1696" s="121" t="s">
        <v>4218</v>
      </c>
      <c r="S1696" s="122">
        <v>0.5</v>
      </c>
      <c r="T1696" s="122" t="s">
        <v>141</v>
      </c>
    </row>
    <row r="1697" spans="7:20" s="145" customFormat="1" hidden="1">
      <c r="G1697" s="152"/>
      <c r="K1697" s="128"/>
      <c r="M1697" s="114" t="s">
        <v>2349</v>
      </c>
      <c r="N1697" s="118">
        <v>17.5</v>
      </c>
      <c r="O1697" s="118">
        <v>0</v>
      </c>
      <c r="P1697" s="119">
        <f t="shared" si="28"/>
        <v>1.2</v>
      </c>
      <c r="Q1697" s="122" t="s">
        <v>166</v>
      </c>
      <c r="R1697" s="121" t="s">
        <v>4320</v>
      </c>
      <c r="S1697" s="122">
        <v>1.2</v>
      </c>
      <c r="T1697" s="122" t="s">
        <v>343</v>
      </c>
    </row>
    <row r="1698" spans="7:20" s="145" customFormat="1" hidden="1">
      <c r="G1698" s="152"/>
      <c r="K1698" s="128"/>
      <c r="M1698" s="114" t="s">
        <v>2224</v>
      </c>
      <c r="N1698" s="118">
        <v>15.7</v>
      </c>
      <c r="O1698" s="118">
        <v>0</v>
      </c>
      <c r="P1698" s="119">
        <f t="shared" si="28"/>
        <v>0.9</v>
      </c>
      <c r="Q1698" s="122" t="s">
        <v>166</v>
      </c>
      <c r="R1698" s="121" t="s">
        <v>4496</v>
      </c>
      <c r="S1698" s="122">
        <v>0.9</v>
      </c>
      <c r="T1698" s="122" t="s">
        <v>234</v>
      </c>
    </row>
    <row r="1699" spans="7:20" s="145" customFormat="1" hidden="1">
      <c r="G1699" s="152"/>
      <c r="K1699" s="128"/>
      <c r="M1699" s="114" t="s">
        <v>2225</v>
      </c>
      <c r="N1699" s="118">
        <v>5.9</v>
      </c>
      <c r="O1699" s="118">
        <v>33.799999999999997</v>
      </c>
      <c r="P1699" s="119">
        <f t="shared" si="28"/>
        <v>0.8</v>
      </c>
      <c r="Q1699" s="122" t="s">
        <v>734</v>
      </c>
      <c r="R1699" s="121" t="s">
        <v>3914</v>
      </c>
      <c r="S1699" s="122">
        <v>0.8</v>
      </c>
      <c r="T1699" s="122" t="s">
        <v>719</v>
      </c>
    </row>
    <row r="1700" spans="7:20" s="145" customFormat="1" hidden="1">
      <c r="G1700" s="152"/>
      <c r="K1700" s="128"/>
      <c r="M1700" s="114" t="s">
        <v>2226</v>
      </c>
      <c r="N1700" s="118">
        <v>8.5</v>
      </c>
      <c r="O1700" s="118">
        <v>4.5</v>
      </c>
      <c r="P1700" s="119">
        <f t="shared" si="28"/>
        <v>0.7</v>
      </c>
      <c r="Q1700" s="122" t="s">
        <v>2227</v>
      </c>
      <c r="R1700" s="121" t="s">
        <v>3962</v>
      </c>
      <c r="S1700" s="122">
        <v>0.7</v>
      </c>
      <c r="T1700" s="122" t="s">
        <v>466</v>
      </c>
    </row>
    <row r="1701" spans="7:20" s="145" customFormat="1" hidden="1">
      <c r="G1701" s="152"/>
      <c r="K1701" s="128"/>
      <c r="M1701" s="114" t="s">
        <v>2351</v>
      </c>
      <c r="N1701" s="118">
        <v>8.3000000000000007</v>
      </c>
      <c r="O1701" s="118">
        <v>8.6</v>
      </c>
      <c r="P1701" s="119">
        <f t="shared" si="28"/>
        <v>1.2</v>
      </c>
      <c r="Q1701" s="122" t="s">
        <v>369</v>
      </c>
      <c r="R1701" s="121" t="s">
        <v>4265</v>
      </c>
      <c r="S1701" s="122">
        <v>1.2</v>
      </c>
      <c r="T1701" s="122" t="s">
        <v>343</v>
      </c>
    </row>
    <row r="1702" spans="7:20" s="145" customFormat="1" hidden="1">
      <c r="G1702" s="152"/>
      <c r="K1702" s="128"/>
      <c r="M1702" s="114" t="s">
        <v>2228</v>
      </c>
      <c r="N1702" s="118">
        <v>4.4000000000000004</v>
      </c>
      <c r="O1702" s="118">
        <v>8.6999999999999993</v>
      </c>
      <c r="P1702" s="119">
        <f t="shared" si="28"/>
        <v>0.81</v>
      </c>
      <c r="Q1702" s="122" t="s">
        <v>404</v>
      </c>
      <c r="R1702" s="121" t="s">
        <v>4027</v>
      </c>
      <c r="S1702" s="122">
        <v>0.81</v>
      </c>
      <c r="T1702" s="122" t="s">
        <v>737</v>
      </c>
    </row>
    <row r="1703" spans="7:20" s="145" customFormat="1" hidden="1">
      <c r="G1703" s="152"/>
      <c r="K1703" s="128"/>
      <c r="M1703" s="114" t="s">
        <v>2229</v>
      </c>
      <c r="N1703" s="118">
        <v>5.9</v>
      </c>
      <c r="O1703" s="118">
        <v>8</v>
      </c>
      <c r="P1703" s="119">
        <f t="shared" si="28"/>
        <v>0.83</v>
      </c>
      <c r="Q1703" s="120" t="s">
        <v>147</v>
      </c>
      <c r="R1703" s="121" t="s">
        <v>4119</v>
      </c>
      <c r="S1703" s="122">
        <v>0.83</v>
      </c>
      <c r="T1703" s="122" t="s">
        <v>1615</v>
      </c>
    </row>
    <row r="1704" spans="7:20" s="145" customFormat="1" hidden="1">
      <c r="G1704" s="152"/>
      <c r="K1704" s="128"/>
      <c r="M1704" s="114" t="s">
        <v>2230</v>
      </c>
      <c r="N1704" s="118">
        <v>5.5</v>
      </c>
      <c r="O1704" s="118">
        <v>18</v>
      </c>
      <c r="P1704" s="119">
        <f t="shared" si="28"/>
        <v>0.55000000000000004</v>
      </c>
      <c r="Q1704" s="122" t="s">
        <v>2231</v>
      </c>
      <c r="R1704" s="121" t="s">
        <v>4421</v>
      </c>
      <c r="S1704" s="122">
        <v>0.55000000000000004</v>
      </c>
      <c r="T1704" s="122" t="s">
        <v>3879</v>
      </c>
    </row>
    <row r="1705" spans="7:20" s="145" customFormat="1" hidden="1">
      <c r="G1705" s="152"/>
      <c r="K1705" s="128"/>
      <c r="M1705" s="114" t="s">
        <v>2232</v>
      </c>
      <c r="N1705" s="118">
        <v>4.5</v>
      </c>
      <c r="O1705" s="118">
        <v>18</v>
      </c>
      <c r="P1705" s="119">
        <f t="shared" si="28"/>
        <v>0.86</v>
      </c>
      <c r="Q1705" s="122" t="s">
        <v>1876</v>
      </c>
      <c r="R1705" s="121" t="s">
        <v>4250</v>
      </c>
      <c r="S1705" s="122">
        <v>0.86</v>
      </c>
      <c r="T1705" s="122" t="s">
        <v>850</v>
      </c>
    </row>
    <row r="1706" spans="7:20" s="145" customFormat="1" hidden="1">
      <c r="G1706" s="152"/>
      <c r="K1706" s="128"/>
      <c r="M1706" s="114" t="s">
        <v>2358</v>
      </c>
      <c r="N1706" s="118">
        <v>9.8000000000000007</v>
      </c>
      <c r="O1706" s="118">
        <v>70.7</v>
      </c>
      <c r="P1706" s="119">
        <f t="shared" si="28"/>
        <v>0.61</v>
      </c>
      <c r="Q1706" s="120" t="s">
        <v>1244</v>
      </c>
      <c r="R1706" s="121" t="s">
        <v>4497</v>
      </c>
      <c r="S1706" s="122">
        <v>0.61</v>
      </c>
      <c r="T1706" s="122" t="s">
        <v>1149</v>
      </c>
    </row>
    <row r="1707" spans="7:20" s="145" customFormat="1" hidden="1">
      <c r="G1707" s="152"/>
      <c r="K1707" s="128"/>
      <c r="M1707" s="114" t="s">
        <v>2359</v>
      </c>
      <c r="N1707" s="118">
        <v>9.1999999999999993</v>
      </c>
      <c r="O1707" s="118">
        <v>72.599999999999994</v>
      </c>
      <c r="P1707" s="119">
        <f t="shared" si="28"/>
        <v>1.19</v>
      </c>
      <c r="Q1707" s="122" t="s">
        <v>1307</v>
      </c>
      <c r="R1707" s="121" t="s">
        <v>4284</v>
      </c>
      <c r="S1707" s="122">
        <v>1.19</v>
      </c>
      <c r="T1707" s="122" t="s">
        <v>2803</v>
      </c>
    </row>
    <row r="1708" spans="7:20" s="145" customFormat="1" hidden="1">
      <c r="G1708" s="152"/>
      <c r="K1708" s="128"/>
      <c r="M1708" s="114" t="s">
        <v>2360</v>
      </c>
      <c r="N1708" s="118">
        <v>6.3</v>
      </c>
      <c r="O1708" s="118">
        <v>53.6</v>
      </c>
      <c r="P1708" s="119">
        <f t="shared" si="28"/>
        <v>1.07</v>
      </c>
      <c r="Q1708" s="122" t="s">
        <v>2361</v>
      </c>
      <c r="R1708" s="121" t="s">
        <v>3834</v>
      </c>
      <c r="S1708" s="122">
        <v>1.07</v>
      </c>
      <c r="T1708" s="122" t="s">
        <v>1626</v>
      </c>
    </row>
    <row r="1709" spans="7:20" s="145" customFormat="1" hidden="1">
      <c r="G1709" s="152"/>
      <c r="K1709" s="128"/>
      <c r="M1709" s="114" t="s">
        <v>2362</v>
      </c>
      <c r="N1709" s="118">
        <v>5.5</v>
      </c>
      <c r="O1709" s="118">
        <v>49.5</v>
      </c>
      <c r="P1709" s="119">
        <f t="shared" si="28"/>
        <v>1.1000000000000001</v>
      </c>
      <c r="Q1709" s="122" t="s">
        <v>2363</v>
      </c>
      <c r="R1709" s="121" t="s">
        <v>4465</v>
      </c>
      <c r="S1709" s="122">
        <v>1.1000000000000001</v>
      </c>
      <c r="T1709" s="122" t="s">
        <v>438</v>
      </c>
    </row>
    <row r="1710" spans="7:20" s="145" customFormat="1" hidden="1">
      <c r="G1710" s="152"/>
      <c r="K1710" s="128"/>
      <c r="M1710" s="114" t="s">
        <v>2580</v>
      </c>
      <c r="N1710" s="118">
        <v>5</v>
      </c>
      <c r="O1710" s="118">
        <v>47.8</v>
      </c>
      <c r="P1710" s="119">
        <f t="shared" si="28"/>
        <v>0.5</v>
      </c>
      <c r="Q1710" s="122" t="s">
        <v>404</v>
      </c>
      <c r="R1710" s="121" t="s">
        <v>4069</v>
      </c>
      <c r="S1710" s="122">
        <v>0.5</v>
      </c>
      <c r="T1710" s="122" t="s">
        <v>728</v>
      </c>
    </row>
    <row r="1711" spans="7:20" s="145" customFormat="1" hidden="1">
      <c r="G1711" s="152"/>
      <c r="K1711" s="128"/>
      <c r="M1711" s="114" t="s">
        <v>2581</v>
      </c>
      <c r="N1711" s="118">
        <v>8.1999999999999993</v>
      </c>
      <c r="O1711" s="118">
        <v>44.5</v>
      </c>
      <c r="P1711" s="119">
        <f t="shared" si="28"/>
        <v>0.5</v>
      </c>
      <c r="Q1711" s="122" t="s">
        <v>371</v>
      </c>
      <c r="R1711" s="121" t="s">
        <v>4152</v>
      </c>
      <c r="S1711" s="120">
        <v>0.5</v>
      </c>
      <c r="T1711" s="120" t="s">
        <v>728</v>
      </c>
    </row>
    <row r="1712" spans="7:20" s="145" customFormat="1" hidden="1">
      <c r="G1712" s="152"/>
      <c r="K1712" s="128"/>
      <c r="M1712" s="114" t="s">
        <v>2582</v>
      </c>
      <c r="N1712" s="118">
        <v>10</v>
      </c>
      <c r="O1712" s="118">
        <v>44.2</v>
      </c>
      <c r="P1712" s="119">
        <f t="shared" si="28"/>
        <v>0.8</v>
      </c>
      <c r="Q1712" s="122" t="s">
        <v>1602</v>
      </c>
      <c r="R1712" s="121" t="s">
        <v>4547</v>
      </c>
      <c r="S1712" s="122">
        <v>0.8</v>
      </c>
      <c r="T1712" s="122" t="s">
        <v>234</v>
      </c>
    </row>
    <row r="1713" spans="7:20" s="145" customFormat="1" hidden="1">
      <c r="G1713" s="152"/>
      <c r="K1713" s="128"/>
      <c r="M1713" s="114" t="s">
        <v>2699</v>
      </c>
      <c r="N1713" s="118">
        <v>11.3</v>
      </c>
      <c r="O1713" s="118">
        <v>51</v>
      </c>
      <c r="P1713" s="119">
        <f t="shared" si="28"/>
        <v>0.9</v>
      </c>
      <c r="Q1713" s="122" t="s">
        <v>614</v>
      </c>
      <c r="R1713" s="121" t="s">
        <v>3991</v>
      </c>
      <c r="S1713" s="122">
        <v>0.9</v>
      </c>
      <c r="T1713" s="122" t="s">
        <v>468</v>
      </c>
    </row>
    <row r="1714" spans="7:20" s="145" customFormat="1" hidden="1">
      <c r="G1714" s="152"/>
      <c r="K1714" s="128"/>
      <c r="M1714" s="114" t="s">
        <v>2700</v>
      </c>
      <c r="N1714" s="118">
        <v>1.3</v>
      </c>
      <c r="O1714" s="118">
        <v>8.1</v>
      </c>
      <c r="P1714" s="119">
        <f t="shared" si="28"/>
        <v>0.9</v>
      </c>
      <c r="Q1714" s="120" t="s">
        <v>147</v>
      </c>
      <c r="R1714" s="121" t="s">
        <v>3956</v>
      </c>
      <c r="S1714" s="122">
        <v>0.9</v>
      </c>
      <c r="T1714" s="122" t="s">
        <v>468</v>
      </c>
    </row>
    <row r="1715" spans="7:20" s="145" customFormat="1" hidden="1">
      <c r="G1715" s="152"/>
      <c r="K1715" s="128"/>
      <c r="M1715" s="114" t="s">
        <v>2800</v>
      </c>
      <c r="N1715" s="118">
        <v>1</v>
      </c>
      <c r="O1715" s="118">
        <v>16.2</v>
      </c>
      <c r="P1715" s="119">
        <f t="shared" si="28"/>
        <v>0.7</v>
      </c>
      <c r="Q1715" s="120" t="s">
        <v>30</v>
      </c>
      <c r="R1715" s="121" t="s">
        <v>4415</v>
      </c>
      <c r="S1715" s="122">
        <v>0.7</v>
      </c>
      <c r="T1715" s="122" t="s">
        <v>719</v>
      </c>
    </row>
    <row r="1716" spans="7:20" s="145" customFormat="1" hidden="1">
      <c r="G1716" s="152"/>
      <c r="K1716" s="128"/>
      <c r="M1716" s="114" t="s">
        <v>2703</v>
      </c>
      <c r="N1716" s="118">
        <v>1.1000000000000001</v>
      </c>
      <c r="O1716" s="118">
        <v>6.9</v>
      </c>
      <c r="P1716" s="119">
        <f t="shared" si="28"/>
        <v>0.6</v>
      </c>
      <c r="Q1716" s="120" t="s">
        <v>30</v>
      </c>
      <c r="R1716" s="121" t="s">
        <v>3951</v>
      </c>
      <c r="S1716" s="122">
        <v>0.6</v>
      </c>
      <c r="T1716" s="122" t="s">
        <v>466</v>
      </c>
    </row>
    <row r="1717" spans="7:20" s="145" customFormat="1" hidden="1">
      <c r="G1717" s="152"/>
      <c r="K1717" s="128"/>
      <c r="M1717" s="114" t="s">
        <v>2704</v>
      </c>
      <c r="N1717" s="118">
        <v>25.7</v>
      </c>
      <c r="O1717" s="118">
        <v>0</v>
      </c>
      <c r="P1717" s="119">
        <f t="shared" si="28"/>
        <v>0.6</v>
      </c>
      <c r="Q1717" s="122" t="s">
        <v>661</v>
      </c>
      <c r="R1717" s="121" t="s">
        <v>4450</v>
      </c>
      <c r="S1717" s="122">
        <v>0.6</v>
      </c>
      <c r="T1717" s="122" t="s">
        <v>466</v>
      </c>
    </row>
    <row r="1718" spans="7:20" s="145" customFormat="1" hidden="1">
      <c r="G1718" s="152"/>
      <c r="K1718" s="128"/>
      <c r="M1718" s="114" t="s">
        <v>2479</v>
      </c>
      <c r="N1718" s="118">
        <v>19.8</v>
      </c>
      <c r="O1718" s="118">
        <v>0</v>
      </c>
      <c r="P1718" s="119">
        <f t="shared" si="28"/>
        <v>0.7</v>
      </c>
      <c r="Q1718" s="122" t="s">
        <v>543</v>
      </c>
      <c r="R1718" s="121" t="s">
        <v>3893</v>
      </c>
      <c r="S1718" s="122">
        <v>0.7</v>
      </c>
      <c r="T1718" s="122" t="s">
        <v>719</v>
      </c>
    </row>
    <row r="1719" spans="7:20" s="145" customFormat="1" hidden="1">
      <c r="G1719" s="152"/>
      <c r="K1719" s="128"/>
      <c r="M1719" s="114" t="s">
        <v>2480</v>
      </c>
      <c r="N1719" s="118">
        <v>14.1</v>
      </c>
      <c r="O1719" s="118">
        <v>0</v>
      </c>
      <c r="P1719" s="119">
        <f t="shared" si="28"/>
        <v>0.5</v>
      </c>
      <c r="Q1719" s="122" t="s">
        <v>728</v>
      </c>
      <c r="R1719" s="121" t="s">
        <v>3995</v>
      </c>
      <c r="S1719" s="122">
        <v>0.5</v>
      </c>
      <c r="T1719" s="122" t="s">
        <v>4019</v>
      </c>
    </row>
    <row r="1720" spans="7:20" s="145" customFormat="1" hidden="1">
      <c r="G1720" s="152"/>
      <c r="K1720" s="128"/>
      <c r="M1720" s="114" t="s">
        <v>2481</v>
      </c>
      <c r="N1720" s="118">
        <v>20.399999999999999</v>
      </c>
      <c r="O1720" s="118">
        <v>0</v>
      </c>
      <c r="P1720" s="119">
        <f t="shared" si="28"/>
        <v>1.1299999999999999</v>
      </c>
      <c r="Q1720" s="120" t="s">
        <v>147</v>
      </c>
      <c r="R1720" s="121" t="s">
        <v>3896</v>
      </c>
      <c r="S1720" s="122">
        <v>1.1299999999999999</v>
      </c>
      <c r="T1720" s="122" t="s">
        <v>940</v>
      </c>
    </row>
    <row r="1721" spans="7:20" s="145" customFormat="1" hidden="1">
      <c r="G1721" s="152"/>
      <c r="K1721" s="128"/>
      <c r="M1721" s="114" t="s">
        <v>2375</v>
      </c>
      <c r="N1721" s="118">
        <v>9.6</v>
      </c>
      <c r="O1721" s="118">
        <v>0</v>
      </c>
      <c r="P1721" s="119">
        <f t="shared" si="28"/>
        <v>0.22</v>
      </c>
      <c r="Q1721" s="120" t="s">
        <v>147</v>
      </c>
      <c r="R1721" s="121" t="s">
        <v>4551</v>
      </c>
      <c r="S1721" s="122">
        <v>0.22</v>
      </c>
      <c r="T1721" s="122" t="s">
        <v>2172</v>
      </c>
    </row>
    <row r="1722" spans="7:20" s="145" customFormat="1" hidden="1">
      <c r="G1722" s="152"/>
      <c r="K1722" s="128"/>
      <c r="M1722" s="114" t="s">
        <v>2376</v>
      </c>
      <c r="N1722" s="118">
        <v>18.7</v>
      </c>
      <c r="O1722" s="118">
        <v>0</v>
      </c>
      <c r="P1722" s="119">
        <f t="shared" si="28"/>
        <v>0.51</v>
      </c>
      <c r="Q1722" s="120" t="s">
        <v>147</v>
      </c>
      <c r="R1722" s="121" t="s">
        <v>4024</v>
      </c>
      <c r="S1722" s="122">
        <v>0.51</v>
      </c>
      <c r="T1722" s="122" t="s">
        <v>1149</v>
      </c>
    </row>
    <row r="1723" spans="7:20" s="145" customFormat="1" hidden="1">
      <c r="G1723" s="152"/>
      <c r="K1723" s="128"/>
      <c r="M1723" s="114" t="s">
        <v>2377</v>
      </c>
      <c r="N1723" s="118">
        <v>21.8</v>
      </c>
      <c r="O1723" s="118">
        <v>4.8</v>
      </c>
      <c r="P1723" s="119">
        <f t="shared" si="28"/>
        <v>0.76</v>
      </c>
      <c r="Q1723" s="120" t="s">
        <v>797</v>
      </c>
      <c r="R1723" s="121" t="s">
        <v>3912</v>
      </c>
      <c r="S1723" s="122">
        <v>0.76</v>
      </c>
      <c r="T1723" s="122" t="s">
        <v>234</v>
      </c>
    </row>
    <row r="1724" spans="7:20" s="145" customFormat="1" hidden="1">
      <c r="G1724" s="152"/>
      <c r="K1724" s="128"/>
      <c r="M1724" s="114" t="s">
        <v>2378</v>
      </c>
      <c r="N1724" s="118">
        <v>10</v>
      </c>
      <c r="O1724" s="118">
        <v>59.9</v>
      </c>
      <c r="P1724" s="119">
        <f t="shared" si="28"/>
        <v>0.53</v>
      </c>
      <c r="Q1724" s="120" t="s">
        <v>147</v>
      </c>
      <c r="R1724" s="121" t="s">
        <v>4079</v>
      </c>
      <c r="S1724" s="122">
        <v>0.53</v>
      </c>
      <c r="T1724" s="122" t="s">
        <v>2353</v>
      </c>
    </row>
    <row r="1725" spans="7:20" s="145" customFormat="1" hidden="1">
      <c r="G1725" s="152"/>
      <c r="K1725" s="128"/>
      <c r="M1725" s="114" t="s">
        <v>2489</v>
      </c>
      <c r="N1725" s="118">
        <v>6.9</v>
      </c>
      <c r="O1725" s="118">
        <v>62.4</v>
      </c>
      <c r="P1725" s="119">
        <f t="shared" si="28"/>
        <v>1.0900000000000001</v>
      </c>
      <c r="Q1725" s="120" t="s">
        <v>147</v>
      </c>
      <c r="R1725" s="121" t="s">
        <v>3901</v>
      </c>
      <c r="S1725" s="122">
        <v>1.0900000000000001</v>
      </c>
      <c r="T1725" s="122" t="s">
        <v>710</v>
      </c>
    </row>
    <row r="1726" spans="7:20" s="145" customFormat="1" hidden="1">
      <c r="G1726" s="152"/>
      <c r="K1726" s="128"/>
      <c r="M1726" s="114" t="s">
        <v>2490</v>
      </c>
      <c r="N1726" s="118">
        <v>0.7</v>
      </c>
      <c r="O1726" s="118">
        <v>5.7</v>
      </c>
      <c r="P1726" s="119">
        <f t="shared" si="28"/>
        <v>0.36</v>
      </c>
      <c r="Q1726" s="120" t="s">
        <v>147</v>
      </c>
      <c r="R1726" s="121" t="s">
        <v>4563</v>
      </c>
      <c r="S1726" s="122">
        <v>0.36</v>
      </c>
      <c r="T1726" s="122" t="s">
        <v>1422</v>
      </c>
    </row>
    <row r="1727" spans="7:20" s="145" customFormat="1" hidden="1">
      <c r="G1727" s="152"/>
      <c r="K1727" s="128"/>
      <c r="M1727" s="114" t="s">
        <v>2491</v>
      </c>
      <c r="N1727" s="118">
        <v>4.8</v>
      </c>
      <c r="O1727" s="118">
        <v>68.7</v>
      </c>
      <c r="P1727" s="119">
        <f t="shared" si="28"/>
        <v>1.1100000000000001</v>
      </c>
      <c r="Q1727" s="120" t="s">
        <v>147</v>
      </c>
      <c r="R1727" s="121" t="s">
        <v>3895</v>
      </c>
      <c r="S1727" s="122">
        <v>1.1100000000000001</v>
      </c>
      <c r="T1727" s="122" t="s">
        <v>56</v>
      </c>
    </row>
    <row r="1728" spans="7:20" s="145" customFormat="1" hidden="1">
      <c r="G1728" s="152"/>
      <c r="K1728" s="128"/>
      <c r="M1728" s="114" t="s">
        <v>2492</v>
      </c>
      <c r="N1728" s="118">
        <v>1.1000000000000001</v>
      </c>
      <c r="O1728" s="118">
        <v>15.1</v>
      </c>
      <c r="P1728" s="119">
        <f t="shared" si="28"/>
        <v>0.81</v>
      </c>
      <c r="Q1728" s="120" t="s">
        <v>147</v>
      </c>
      <c r="R1728" s="121" t="s">
        <v>4081</v>
      </c>
      <c r="S1728" s="122">
        <v>0.81</v>
      </c>
      <c r="T1728" s="122" t="s">
        <v>734</v>
      </c>
    </row>
    <row r="1729" spans="7:20" s="145" customFormat="1" hidden="1">
      <c r="G1729" s="152"/>
      <c r="K1729" s="128"/>
      <c r="M1729" s="114" t="s">
        <v>2598</v>
      </c>
      <c r="N1729" s="118">
        <v>1.6</v>
      </c>
      <c r="O1729" s="120" t="s">
        <v>30</v>
      </c>
      <c r="P1729" s="119">
        <f t="shared" si="28"/>
        <v>1.02</v>
      </c>
      <c r="Q1729" s="120" t="s">
        <v>30</v>
      </c>
      <c r="R1729" s="121" t="s">
        <v>3776</v>
      </c>
      <c r="S1729" s="122">
        <v>1.02</v>
      </c>
      <c r="T1729" s="122" t="s">
        <v>343</v>
      </c>
    </row>
    <row r="1730" spans="7:20" s="145" customFormat="1" hidden="1">
      <c r="G1730" s="152"/>
      <c r="K1730" s="128"/>
      <c r="M1730" s="114" t="s">
        <v>2599</v>
      </c>
      <c r="N1730" s="118">
        <v>1.6</v>
      </c>
      <c r="O1730" s="118">
        <v>12.3</v>
      </c>
      <c r="P1730" s="119">
        <f t="shared" si="28"/>
        <v>1.08</v>
      </c>
      <c r="Q1730" s="122" t="s">
        <v>166</v>
      </c>
      <c r="R1730" s="121" t="s">
        <v>4463</v>
      </c>
      <c r="S1730" s="122">
        <v>1.08</v>
      </c>
      <c r="T1730" s="122" t="s">
        <v>56</v>
      </c>
    </row>
    <row r="1731" spans="7:20" s="145" customFormat="1" hidden="1">
      <c r="G1731" s="152"/>
      <c r="K1731" s="128"/>
      <c r="M1731" s="114" t="s">
        <v>2600</v>
      </c>
      <c r="N1731" s="118">
        <v>9.6</v>
      </c>
      <c r="O1731" s="118">
        <v>63.9</v>
      </c>
      <c r="P1731" s="119">
        <f t="shared" si="28"/>
        <v>1.1000000000000001</v>
      </c>
      <c r="Q1731" s="122" t="s">
        <v>343</v>
      </c>
      <c r="R1731" s="121" t="s">
        <v>4498</v>
      </c>
      <c r="S1731" s="122">
        <v>1.1000000000000001</v>
      </c>
      <c r="T1731" s="122" t="s">
        <v>166</v>
      </c>
    </row>
    <row r="1732" spans="7:20" s="145" customFormat="1" hidden="1">
      <c r="G1732" s="152"/>
      <c r="K1732" s="128"/>
      <c r="M1732" s="114" t="s">
        <v>2601</v>
      </c>
      <c r="N1732" s="118">
        <v>1.4</v>
      </c>
      <c r="O1732" s="118">
        <v>0.4</v>
      </c>
      <c r="P1732" s="119">
        <f t="shared" si="28"/>
        <v>0.5</v>
      </c>
      <c r="Q1732" s="122" t="s">
        <v>283</v>
      </c>
      <c r="R1732" s="121" t="s">
        <v>3960</v>
      </c>
      <c r="S1732" s="122">
        <v>0.5</v>
      </c>
      <c r="T1732" s="122" t="s">
        <v>466</v>
      </c>
    </row>
    <row r="1733" spans="7:20" s="145" customFormat="1" hidden="1">
      <c r="G1733" s="152"/>
      <c r="K1733" s="128"/>
      <c r="M1733" s="114" t="s">
        <v>2602</v>
      </c>
      <c r="N1733" s="118">
        <v>1.4</v>
      </c>
      <c r="O1733" s="118">
        <v>0.4</v>
      </c>
      <c r="P1733" s="119">
        <f t="shared" si="28"/>
        <v>0.7</v>
      </c>
      <c r="Q1733" s="122" t="s">
        <v>2603</v>
      </c>
      <c r="R1733" s="121" t="s">
        <v>3960</v>
      </c>
      <c r="S1733" s="122">
        <v>0.7</v>
      </c>
      <c r="T1733" s="122" t="s">
        <v>234</v>
      </c>
    </row>
    <row r="1734" spans="7:20" s="145" customFormat="1" hidden="1">
      <c r="G1734" s="152"/>
      <c r="K1734" s="128"/>
      <c r="M1734" s="114" t="s">
        <v>2604</v>
      </c>
      <c r="N1734" s="118">
        <v>1.4</v>
      </c>
      <c r="O1734" s="118">
        <v>0.4</v>
      </c>
      <c r="P1734" s="119">
        <f t="shared" si="28"/>
        <v>0.48</v>
      </c>
      <c r="Q1734" s="122" t="s">
        <v>1994</v>
      </c>
      <c r="R1734" s="121" t="s">
        <v>3960</v>
      </c>
      <c r="S1734" s="122">
        <v>0.48</v>
      </c>
      <c r="T1734" s="122" t="s">
        <v>875</v>
      </c>
    </row>
    <row r="1735" spans="7:20" s="145" customFormat="1" hidden="1">
      <c r="G1735" s="152"/>
      <c r="K1735" s="128"/>
      <c r="M1735" s="114" t="s">
        <v>2605</v>
      </c>
      <c r="N1735" s="118">
        <v>1</v>
      </c>
      <c r="O1735" s="118">
        <v>0.3</v>
      </c>
      <c r="P1735" s="119">
        <f t="shared" si="28"/>
        <v>0.9</v>
      </c>
      <c r="Q1735" s="122" t="s">
        <v>51</v>
      </c>
      <c r="R1735" s="121" t="s">
        <v>4464</v>
      </c>
      <c r="S1735" s="122">
        <v>0.9</v>
      </c>
      <c r="T1735" s="122" t="s">
        <v>213</v>
      </c>
    </row>
    <row r="1736" spans="7:20" s="145" customFormat="1" hidden="1">
      <c r="G1736" s="152"/>
      <c r="K1736" s="128"/>
      <c r="M1736" s="114" t="s">
        <v>2606</v>
      </c>
      <c r="N1736" s="118">
        <v>1.4</v>
      </c>
      <c r="O1736" s="118">
        <v>0.1</v>
      </c>
      <c r="P1736" s="119">
        <f t="shared" si="28"/>
        <v>0.6</v>
      </c>
      <c r="Q1736" s="122" t="s">
        <v>476</v>
      </c>
      <c r="R1736" s="121" t="s">
        <v>4392</v>
      </c>
      <c r="S1736" s="122">
        <v>0.6</v>
      </c>
      <c r="T1736" s="122" t="s">
        <v>719</v>
      </c>
    </row>
    <row r="1737" spans="7:20" s="145" customFormat="1" hidden="1">
      <c r="G1737" s="152"/>
      <c r="K1737" s="128"/>
      <c r="M1737" s="114" t="s">
        <v>2607</v>
      </c>
      <c r="N1737" s="118">
        <v>9.6999999999999993</v>
      </c>
      <c r="O1737" s="118">
        <v>3.7</v>
      </c>
      <c r="P1737" s="119">
        <f t="shared" si="28"/>
        <v>0.7</v>
      </c>
      <c r="Q1737" s="122" t="s">
        <v>1415</v>
      </c>
      <c r="R1737" s="121" t="s">
        <v>3995</v>
      </c>
      <c r="S1737" s="122">
        <v>0.7</v>
      </c>
      <c r="T1737" s="122" t="s">
        <v>234</v>
      </c>
    </row>
    <row r="1738" spans="7:20" s="145" customFormat="1" hidden="1">
      <c r="G1738" s="152"/>
      <c r="K1738" s="128"/>
      <c r="M1738" s="114" t="s">
        <v>2272</v>
      </c>
      <c r="N1738" s="118">
        <v>17.7</v>
      </c>
      <c r="O1738" s="118">
        <v>3.5</v>
      </c>
      <c r="P1738" s="119">
        <f t="shared" ref="P1738:P1801" si="29">SUM(S1738:T1738)</f>
        <v>0.9</v>
      </c>
      <c r="Q1738" s="122" t="s">
        <v>499</v>
      </c>
      <c r="R1738" s="121" t="s">
        <v>4077</v>
      </c>
      <c r="S1738" s="122">
        <v>0.9</v>
      </c>
      <c r="T1738" s="122" t="s">
        <v>213</v>
      </c>
    </row>
    <row r="1739" spans="7:20" s="145" customFormat="1" hidden="1">
      <c r="G1739" s="152"/>
      <c r="K1739" s="128"/>
      <c r="M1739" s="114" t="s">
        <v>2273</v>
      </c>
      <c r="N1739" s="118">
        <v>12.1</v>
      </c>
      <c r="O1739" s="118">
        <v>2.5</v>
      </c>
      <c r="P1739" s="119">
        <f t="shared" si="29"/>
        <v>0.74</v>
      </c>
      <c r="Q1739" s="122" t="s">
        <v>468</v>
      </c>
      <c r="R1739" s="121" t="s">
        <v>4320</v>
      </c>
      <c r="S1739" s="122">
        <v>0.74</v>
      </c>
      <c r="T1739" s="122" t="s">
        <v>1571</v>
      </c>
    </row>
    <row r="1740" spans="7:20" s="145" customFormat="1" hidden="1">
      <c r="G1740" s="152"/>
      <c r="K1740" s="128"/>
      <c r="M1740" s="114" t="s">
        <v>2274</v>
      </c>
      <c r="N1740" s="118">
        <v>1.6</v>
      </c>
      <c r="O1740" s="118">
        <v>0.4</v>
      </c>
      <c r="P1740" s="119">
        <f t="shared" si="29"/>
        <v>0.73</v>
      </c>
      <c r="Q1740" s="120" t="s">
        <v>30</v>
      </c>
      <c r="R1740" s="121" t="s">
        <v>4313</v>
      </c>
      <c r="S1740" s="122">
        <v>0.73</v>
      </c>
      <c r="T1740" s="122" t="s">
        <v>1571</v>
      </c>
    </row>
    <row r="1741" spans="7:20" s="145" customFormat="1" hidden="1">
      <c r="G1741" s="152"/>
      <c r="K1741" s="128"/>
      <c r="M1741" s="114" t="s">
        <v>2275</v>
      </c>
      <c r="N1741" s="118">
        <v>2</v>
      </c>
      <c r="O1741" s="118">
        <v>1.9</v>
      </c>
      <c r="P1741" s="119">
        <f t="shared" si="29"/>
        <v>0.87</v>
      </c>
      <c r="Q1741" s="120" t="s">
        <v>30</v>
      </c>
      <c r="R1741" s="121" t="s">
        <v>4420</v>
      </c>
      <c r="S1741" s="122">
        <v>0.87</v>
      </c>
      <c r="T1741" s="122" t="s">
        <v>772</v>
      </c>
    </row>
    <row r="1742" spans="7:20" s="145" customFormat="1" hidden="1">
      <c r="G1742" s="152"/>
      <c r="K1742" s="128"/>
      <c r="M1742" s="114" t="s">
        <v>2276</v>
      </c>
      <c r="N1742" s="118">
        <v>2.5</v>
      </c>
      <c r="O1742" s="118">
        <v>3.6</v>
      </c>
      <c r="P1742" s="119">
        <f t="shared" si="29"/>
        <v>0.71</v>
      </c>
      <c r="Q1742" s="120" t="s">
        <v>30</v>
      </c>
      <c r="R1742" s="121" t="s">
        <v>4554</v>
      </c>
      <c r="S1742" s="122">
        <v>0.71</v>
      </c>
      <c r="T1742" s="122" t="s">
        <v>426</v>
      </c>
    </row>
    <row r="1743" spans="7:20" s="145" customFormat="1" hidden="1">
      <c r="G1743" s="152"/>
      <c r="K1743" s="128"/>
      <c r="M1743" s="114" t="s">
        <v>2277</v>
      </c>
      <c r="N1743" s="118">
        <v>28.9</v>
      </c>
      <c r="O1743" s="118">
        <v>20.7</v>
      </c>
      <c r="P1743" s="119">
        <f t="shared" si="29"/>
        <v>0.72</v>
      </c>
      <c r="Q1743" s="122" t="s">
        <v>338</v>
      </c>
      <c r="R1743" s="121" t="s">
        <v>4054</v>
      </c>
      <c r="S1743" s="122">
        <v>0.72</v>
      </c>
      <c r="T1743" s="122" t="s">
        <v>1571</v>
      </c>
    </row>
    <row r="1744" spans="7:20" s="145" customFormat="1" hidden="1">
      <c r="G1744" s="152"/>
      <c r="K1744" s="128"/>
      <c r="M1744" s="114" t="s">
        <v>2278</v>
      </c>
      <c r="N1744" s="118">
        <v>24.9</v>
      </c>
      <c r="O1744" s="120" t="s">
        <v>147</v>
      </c>
      <c r="P1744" s="119">
        <f t="shared" si="29"/>
        <v>0.78</v>
      </c>
      <c r="Q1744" s="122" t="s">
        <v>338</v>
      </c>
      <c r="R1744" s="120" t="s">
        <v>147</v>
      </c>
      <c r="S1744" s="122">
        <v>0.78</v>
      </c>
      <c r="T1744" s="122" t="s">
        <v>1602</v>
      </c>
    </row>
    <row r="1745" spans="7:20" s="145" customFormat="1" hidden="1">
      <c r="G1745" s="152"/>
      <c r="K1745" s="128"/>
      <c r="M1745" s="114" t="s">
        <v>2400</v>
      </c>
      <c r="N1745" s="118">
        <v>14.5</v>
      </c>
      <c r="O1745" s="118">
        <v>10.4</v>
      </c>
      <c r="P1745" s="119">
        <f t="shared" si="29"/>
        <v>0.93</v>
      </c>
      <c r="Q1745" s="122" t="s">
        <v>728</v>
      </c>
      <c r="R1745" s="121" t="s">
        <v>3808</v>
      </c>
      <c r="S1745" s="122">
        <v>0.93</v>
      </c>
      <c r="T1745" s="122" t="s">
        <v>424</v>
      </c>
    </row>
    <row r="1746" spans="7:20" s="145" customFormat="1" hidden="1">
      <c r="G1746" s="152"/>
      <c r="K1746" s="128"/>
      <c r="M1746" s="114" t="s">
        <v>2402</v>
      </c>
      <c r="N1746" s="118">
        <v>7.1</v>
      </c>
      <c r="O1746" s="118">
        <v>9.6999999999999993</v>
      </c>
      <c r="P1746" s="119">
        <f t="shared" si="29"/>
        <v>1.06</v>
      </c>
      <c r="Q1746" s="122" t="s">
        <v>234</v>
      </c>
      <c r="R1746" s="121" t="s">
        <v>3918</v>
      </c>
      <c r="S1746" s="122">
        <v>1.06</v>
      </c>
      <c r="T1746" s="122" t="s">
        <v>166</v>
      </c>
    </row>
    <row r="1747" spans="7:20" s="145" customFormat="1" hidden="1">
      <c r="G1747" s="152"/>
      <c r="K1747" s="128"/>
      <c r="M1747" s="114" t="s">
        <v>2403</v>
      </c>
      <c r="N1747" s="118">
        <v>8.1999999999999993</v>
      </c>
      <c r="O1747" s="118">
        <v>4.2</v>
      </c>
      <c r="P1747" s="119">
        <f t="shared" si="29"/>
        <v>1.02</v>
      </c>
      <c r="Q1747" s="122" t="s">
        <v>719</v>
      </c>
      <c r="R1747" s="121" t="s">
        <v>4265</v>
      </c>
      <c r="S1747" s="122">
        <v>1.02</v>
      </c>
      <c r="T1747" s="122" t="s">
        <v>647</v>
      </c>
    </row>
    <row r="1748" spans="7:20" s="145" customFormat="1" hidden="1">
      <c r="G1748" s="152"/>
      <c r="K1748" s="128"/>
      <c r="M1748" s="114" t="s">
        <v>2404</v>
      </c>
      <c r="N1748" s="118">
        <v>1.4</v>
      </c>
      <c r="O1748" s="118">
        <v>9</v>
      </c>
      <c r="P1748" s="119">
        <f t="shared" si="29"/>
        <v>0.96</v>
      </c>
      <c r="Q1748" s="120" t="s">
        <v>30</v>
      </c>
      <c r="R1748" s="121" t="s">
        <v>4553</v>
      </c>
      <c r="S1748" s="122">
        <v>0.96</v>
      </c>
      <c r="T1748" s="122" t="s">
        <v>343</v>
      </c>
    </row>
    <row r="1749" spans="7:20" s="145" customFormat="1" hidden="1">
      <c r="G1749" s="152"/>
      <c r="K1749" s="128"/>
      <c r="M1749" s="114" t="s">
        <v>2405</v>
      </c>
      <c r="N1749" s="118">
        <v>1.2</v>
      </c>
      <c r="O1749" s="118">
        <v>8</v>
      </c>
      <c r="P1749" s="119">
        <f t="shared" si="29"/>
        <v>0.98</v>
      </c>
      <c r="Q1749" s="120" t="s">
        <v>30</v>
      </c>
      <c r="R1749" s="121" t="s">
        <v>3956</v>
      </c>
      <c r="S1749" s="122">
        <v>0.98</v>
      </c>
      <c r="T1749" s="122" t="s">
        <v>956</v>
      </c>
    </row>
    <row r="1750" spans="7:20" s="145" customFormat="1" hidden="1">
      <c r="G1750" s="152"/>
      <c r="K1750" s="128"/>
      <c r="M1750" s="114" t="s">
        <v>2289</v>
      </c>
      <c r="N1750" s="118">
        <v>12</v>
      </c>
      <c r="O1750" s="118">
        <v>72.599999999999994</v>
      </c>
      <c r="P1750" s="119">
        <f t="shared" si="29"/>
        <v>1.05</v>
      </c>
      <c r="Q1750" s="122" t="s">
        <v>772</v>
      </c>
      <c r="R1750" s="121" t="s">
        <v>4342</v>
      </c>
      <c r="S1750" s="122">
        <v>1.05</v>
      </c>
      <c r="T1750" s="122" t="s">
        <v>166</v>
      </c>
    </row>
    <row r="1751" spans="7:20" s="145" customFormat="1" hidden="1">
      <c r="G1751" s="152"/>
      <c r="K1751" s="128"/>
      <c r="M1751" s="114" t="s">
        <v>2292</v>
      </c>
      <c r="N1751" s="118">
        <v>4.7</v>
      </c>
      <c r="O1751" s="118">
        <v>27.5</v>
      </c>
      <c r="P1751" s="119">
        <f t="shared" si="29"/>
        <v>0.28000000000000003</v>
      </c>
      <c r="Q1751" s="122" t="s">
        <v>56</v>
      </c>
      <c r="R1751" s="121" t="s">
        <v>4148</v>
      </c>
      <c r="S1751" s="122">
        <v>0.28000000000000003</v>
      </c>
      <c r="T1751" s="122" t="s">
        <v>1422</v>
      </c>
    </row>
    <row r="1752" spans="7:20" s="145" customFormat="1" hidden="1">
      <c r="G1752" s="152"/>
      <c r="K1752" s="128"/>
      <c r="M1752" s="114" t="s">
        <v>2293</v>
      </c>
      <c r="N1752" s="118">
        <v>5</v>
      </c>
      <c r="O1752" s="118">
        <v>30.5</v>
      </c>
      <c r="P1752" s="119">
        <f t="shared" si="29"/>
        <v>0.8</v>
      </c>
      <c r="Q1752" s="122" t="s">
        <v>2294</v>
      </c>
      <c r="R1752" s="121" t="s">
        <v>3950</v>
      </c>
      <c r="S1752" s="122">
        <v>0.8</v>
      </c>
      <c r="T1752" s="122" t="s">
        <v>503</v>
      </c>
    </row>
    <row r="1753" spans="7:20" s="145" customFormat="1" hidden="1">
      <c r="G1753" s="152"/>
      <c r="K1753" s="128"/>
      <c r="M1753" s="114" t="s">
        <v>2416</v>
      </c>
      <c r="N1753" s="118">
        <v>5.8</v>
      </c>
      <c r="O1753" s="118">
        <v>35.700000000000003</v>
      </c>
      <c r="P1753" s="119">
        <f t="shared" si="29"/>
        <v>1.03</v>
      </c>
      <c r="Q1753" s="122" t="s">
        <v>710</v>
      </c>
      <c r="R1753" s="121" t="s">
        <v>3943</v>
      </c>
      <c r="S1753" s="122">
        <v>1.03</v>
      </c>
      <c r="T1753" s="122" t="s">
        <v>841</v>
      </c>
    </row>
    <row r="1754" spans="7:20" s="145" customFormat="1" hidden="1">
      <c r="G1754" s="152"/>
      <c r="K1754" s="128"/>
      <c r="M1754" s="114" t="s">
        <v>2417</v>
      </c>
      <c r="N1754" s="118">
        <v>5</v>
      </c>
      <c r="O1754" s="118">
        <v>30.7</v>
      </c>
      <c r="P1754" s="119">
        <f t="shared" si="29"/>
        <v>0.73</v>
      </c>
      <c r="Q1754" s="122" t="s">
        <v>2312</v>
      </c>
      <c r="R1754" s="121" t="s">
        <v>4250</v>
      </c>
      <c r="S1754" s="122">
        <v>0.73</v>
      </c>
      <c r="T1754" s="122" t="s">
        <v>734</v>
      </c>
    </row>
    <row r="1755" spans="7:20" s="145" customFormat="1" hidden="1">
      <c r="G1755" s="152"/>
      <c r="K1755" s="128"/>
      <c r="M1755" s="114" t="s">
        <v>2418</v>
      </c>
      <c r="N1755" s="118">
        <v>1.9</v>
      </c>
      <c r="O1755" s="118">
        <v>21.3</v>
      </c>
      <c r="P1755" s="119">
        <f t="shared" si="29"/>
        <v>0.93</v>
      </c>
      <c r="Q1755" s="122" t="s">
        <v>172</v>
      </c>
      <c r="R1755" s="121" t="s">
        <v>4220</v>
      </c>
      <c r="S1755" s="122">
        <v>0.93</v>
      </c>
      <c r="T1755" s="122" t="s">
        <v>343</v>
      </c>
    </row>
    <row r="1756" spans="7:20" s="145" customFormat="1" hidden="1">
      <c r="G1756" s="152"/>
      <c r="K1756" s="128"/>
      <c r="M1756" s="114" t="s">
        <v>2419</v>
      </c>
      <c r="N1756" s="118">
        <v>5.2</v>
      </c>
      <c r="O1756" s="118">
        <v>80</v>
      </c>
      <c r="P1756" s="119">
        <f t="shared" si="29"/>
        <v>0.74</v>
      </c>
      <c r="Q1756" s="122" t="s">
        <v>2524</v>
      </c>
      <c r="R1756" s="121" t="s">
        <v>4177</v>
      </c>
      <c r="S1756" s="122">
        <v>0.74</v>
      </c>
      <c r="T1756" s="122" t="s">
        <v>628</v>
      </c>
    </row>
    <row r="1757" spans="7:20" s="145" customFormat="1" hidden="1">
      <c r="G1757" s="152"/>
      <c r="K1757" s="128"/>
      <c r="M1757" s="114" t="s">
        <v>2523</v>
      </c>
      <c r="N1757" s="118">
        <v>12.1</v>
      </c>
      <c r="O1757" s="118">
        <v>23.5</v>
      </c>
      <c r="P1757" s="119">
        <f t="shared" si="29"/>
        <v>0.83</v>
      </c>
      <c r="Q1757" s="122" t="s">
        <v>371</v>
      </c>
      <c r="R1757" s="121" t="s">
        <v>3833</v>
      </c>
      <c r="S1757" s="122">
        <v>0.83</v>
      </c>
      <c r="T1757" s="122" t="s">
        <v>381</v>
      </c>
    </row>
    <row r="1758" spans="7:20" s="145" customFormat="1" hidden="1">
      <c r="G1758" s="152"/>
      <c r="K1758" s="128"/>
      <c r="M1758" s="114" t="s">
        <v>2637</v>
      </c>
      <c r="N1758" s="118">
        <v>12</v>
      </c>
      <c r="O1758" s="118">
        <v>25.2</v>
      </c>
      <c r="P1758" s="119">
        <f t="shared" si="29"/>
        <v>0.18</v>
      </c>
      <c r="Q1758" s="122" t="s">
        <v>371</v>
      </c>
      <c r="R1758" s="121" t="s">
        <v>4056</v>
      </c>
      <c r="S1758" s="122">
        <v>0.18</v>
      </c>
      <c r="T1758" s="122" t="s">
        <v>3500</v>
      </c>
    </row>
    <row r="1759" spans="7:20" s="145" customFormat="1" hidden="1">
      <c r="G1759" s="152"/>
      <c r="K1759" s="128"/>
      <c r="M1759" s="114" t="s">
        <v>2753</v>
      </c>
      <c r="N1759" s="118">
        <v>13</v>
      </c>
      <c r="O1759" s="118">
        <v>18.100000000000001</v>
      </c>
      <c r="P1759" s="119">
        <f t="shared" si="29"/>
        <v>0.18</v>
      </c>
      <c r="Q1759" s="122" t="s">
        <v>532</v>
      </c>
      <c r="R1759" s="121" t="s">
        <v>4369</v>
      </c>
      <c r="S1759" s="120">
        <v>0.18</v>
      </c>
      <c r="T1759" s="120" t="s">
        <v>3500</v>
      </c>
    </row>
    <row r="1760" spans="7:20" s="145" customFormat="1" hidden="1">
      <c r="G1760" s="152"/>
      <c r="K1760" s="128"/>
      <c r="M1760" s="114" t="s">
        <v>2853</v>
      </c>
      <c r="N1760" s="118">
        <v>12.9</v>
      </c>
      <c r="O1760" s="118">
        <v>19.600000000000001</v>
      </c>
      <c r="P1760" s="119">
        <f t="shared" si="29"/>
        <v>0.97</v>
      </c>
      <c r="Q1760" s="122" t="s">
        <v>532</v>
      </c>
      <c r="R1760" s="121" t="s">
        <v>4064</v>
      </c>
      <c r="S1760" s="122">
        <v>0.97</v>
      </c>
      <c r="T1760" s="122" t="s">
        <v>647</v>
      </c>
    </row>
    <row r="1761" spans="7:20" s="145" customFormat="1" hidden="1">
      <c r="G1761" s="152"/>
      <c r="K1761" s="128"/>
      <c r="M1761" s="114" t="s">
        <v>2755</v>
      </c>
      <c r="N1761" s="118">
        <v>11.3</v>
      </c>
      <c r="O1761" s="118">
        <v>18.3</v>
      </c>
      <c r="P1761" s="119">
        <f t="shared" si="29"/>
        <v>0.3</v>
      </c>
      <c r="Q1761" s="122" t="s">
        <v>240</v>
      </c>
      <c r="R1761" s="121" t="s">
        <v>4470</v>
      </c>
      <c r="S1761" s="122">
        <v>0.3</v>
      </c>
      <c r="T1761" s="122" t="s">
        <v>728</v>
      </c>
    </row>
    <row r="1762" spans="7:20" s="145" customFormat="1" hidden="1">
      <c r="G1762" s="152"/>
      <c r="K1762" s="128"/>
      <c r="M1762" s="114" t="s">
        <v>2535</v>
      </c>
      <c r="N1762" s="118">
        <v>11.1</v>
      </c>
      <c r="O1762" s="118">
        <v>19.600000000000001</v>
      </c>
      <c r="P1762" s="119">
        <f t="shared" si="29"/>
        <v>0.26</v>
      </c>
      <c r="Q1762" s="122" t="s">
        <v>551</v>
      </c>
      <c r="R1762" s="121" t="s">
        <v>4232</v>
      </c>
      <c r="S1762" s="122">
        <v>0.26</v>
      </c>
      <c r="T1762" s="122" t="s">
        <v>3266</v>
      </c>
    </row>
    <row r="1763" spans="7:20" s="145" customFormat="1" hidden="1">
      <c r="G1763" s="152"/>
      <c r="K1763" s="128"/>
      <c r="M1763" s="114" t="s">
        <v>2433</v>
      </c>
      <c r="N1763" s="118">
        <v>9.3000000000000007</v>
      </c>
      <c r="O1763" s="118">
        <v>21.6</v>
      </c>
      <c r="P1763" s="119">
        <f t="shared" si="29"/>
        <v>0.6</v>
      </c>
      <c r="Q1763" s="122" t="s">
        <v>553</v>
      </c>
      <c r="R1763" s="121" t="s">
        <v>4390</v>
      </c>
      <c r="S1763" s="122">
        <v>0.6</v>
      </c>
      <c r="T1763" s="122" t="s">
        <v>234</v>
      </c>
    </row>
    <row r="1764" spans="7:20" s="145" customFormat="1" hidden="1">
      <c r="G1764" s="152"/>
      <c r="K1764" s="128"/>
      <c r="M1764" s="114" t="s">
        <v>2434</v>
      </c>
      <c r="N1764" s="118">
        <v>9.3000000000000007</v>
      </c>
      <c r="O1764" s="118">
        <v>21.6</v>
      </c>
      <c r="P1764" s="119">
        <f t="shared" si="29"/>
        <v>0.3</v>
      </c>
      <c r="Q1764" s="122" t="s">
        <v>532</v>
      </c>
      <c r="R1764" s="121" t="s">
        <v>4390</v>
      </c>
      <c r="S1764" s="122">
        <v>0.3</v>
      </c>
      <c r="T1764" s="122" t="s">
        <v>728</v>
      </c>
    </row>
    <row r="1765" spans="7:20" s="145" customFormat="1" hidden="1">
      <c r="G1765" s="152"/>
      <c r="K1765" s="128"/>
      <c r="M1765" s="114" t="s">
        <v>2435</v>
      </c>
      <c r="N1765" s="118">
        <v>4.8</v>
      </c>
      <c r="O1765" s="118">
        <v>18.7</v>
      </c>
      <c r="P1765" s="119">
        <f t="shared" si="29"/>
        <v>0.2</v>
      </c>
      <c r="Q1765" s="122" t="s">
        <v>217</v>
      </c>
      <c r="R1765" s="121" t="s">
        <v>4233</v>
      </c>
      <c r="S1765" s="122">
        <v>0.2</v>
      </c>
      <c r="T1765" s="122" t="s">
        <v>141</v>
      </c>
    </row>
    <row r="1766" spans="7:20" s="145" customFormat="1" hidden="1">
      <c r="G1766" s="152"/>
      <c r="K1766" s="128"/>
      <c r="M1766" s="114" t="s">
        <v>2436</v>
      </c>
      <c r="N1766" s="118">
        <v>4.8</v>
      </c>
      <c r="O1766" s="118">
        <v>18.7</v>
      </c>
      <c r="P1766" s="119">
        <f t="shared" si="29"/>
        <v>0.7</v>
      </c>
      <c r="Q1766" s="122" t="s">
        <v>404</v>
      </c>
      <c r="R1766" s="121" t="s">
        <v>4233</v>
      </c>
      <c r="S1766" s="122">
        <v>0.7</v>
      </c>
      <c r="T1766" s="122" t="s">
        <v>468</v>
      </c>
    </row>
    <row r="1767" spans="7:20" s="145" customFormat="1" hidden="1">
      <c r="G1767" s="152"/>
      <c r="K1767" s="128"/>
      <c r="M1767" s="114" t="s">
        <v>2437</v>
      </c>
      <c r="N1767" s="118">
        <v>5.0999999999999996</v>
      </c>
      <c r="O1767" s="118">
        <v>19.899999999999999</v>
      </c>
      <c r="P1767" s="119">
        <f t="shared" si="29"/>
        <v>0.3</v>
      </c>
      <c r="Q1767" s="122" t="s">
        <v>661</v>
      </c>
      <c r="R1767" s="121" t="s">
        <v>3733</v>
      </c>
      <c r="S1767" s="120">
        <v>0.3</v>
      </c>
      <c r="T1767" s="120" t="s">
        <v>728</v>
      </c>
    </row>
    <row r="1768" spans="7:20" s="145" customFormat="1" hidden="1">
      <c r="G1768" s="152"/>
      <c r="K1768" s="128"/>
      <c r="M1768" s="114" t="s">
        <v>2438</v>
      </c>
      <c r="N1768" s="118">
        <v>13.2</v>
      </c>
      <c r="O1768" s="118">
        <v>18.8</v>
      </c>
      <c r="P1768" s="119">
        <f t="shared" si="29"/>
        <v>0.6</v>
      </c>
      <c r="Q1768" s="122" t="s">
        <v>1465</v>
      </c>
      <c r="R1768" s="121" t="s">
        <v>4369</v>
      </c>
      <c r="S1768" s="122">
        <v>0.6</v>
      </c>
      <c r="T1768" s="122" t="s">
        <v>234</v>
      </c>
    </row>
    <row r="1769" spans="7:20" s="145" customFormat="1" hidden="1">
      <c r="G1769" s="152"/>
      <c r="K1769" s="128"/>
      <c r="M1769" s="114" t="s">
        <v>2542</v>
      </c>
      <c r="N1769" s="118">
        <v>13.3</v>
      </c>
      <c r="O1769" s="118">
        <v>16.899999999999999</v>
      </c>
      <c r="P1769" s="119">
        <f t="shared" si="29"/>
        <v>0.7</v>
      </c>
      <c r="Q1769" s="122" t="s">
        <v>422</v>
      </c>
      <c r="R1769" s="121" t="s">
        <v>4342</v>
      </c>
      <c r="S1769" s="122">
        <v>0.7</v>
      </c>
      <c r="T1769" s="122" t="s">
        <v>468</v>
      </c>
    </row>
    <row r="1770" spans="7:20" s="145" customFormat="1" hidden="1">
      <c r="G1770" s="152"/>
      <c r="K1770" s="128"/>
      <c r="M1770" s="114" t="s">
        <v>2543</v>
      </c>
      <c r="N1770" s="118">
        <v>7.8</v>
      </c>
      <c r="O1770" s="118">
        <v>24.3</v>
      </c>
      <c r="P1770" s="119">
        <f t="shared" si="29"/>
        <v>0.94</v>
      </c>
      <c r="Q1770" s="122" t="s">
        <v>254</v>
      </c>
      <c r="R1770" s="121" t="s">
        <v>4499</v>
      </c>
      <c r="S1770" s="122">
        <v>0.94</v>
      </c>
      <c r="T1770" s="122" t="s">
        <v>940</v>
      </c>
    </row>
    <row r="1771" spans="7:20" s="145" customFormat="1" hidden="1">
      <c r="G1771" s="152"/>
      <c r="K1771" s="128"/>
      <c r="M1771" s="114" t="s">
        <v>2544</v>
      </c>
      <c r="N1771" s="118">
        <v>5.8</v>
      </c>
      <c r="O1771" s="120" t="s">
        <v>147</v>
      </c>
      <c r="P1771" s="119">
        <f t="shared" si="29"/>
        <v>0.41</v>
      </c>
      <c r="Q1771" s="122" t="s">
        <v>2545</v>
      </c>
      <c r="R1771" s="120" t="s">
        <v>147</v>
      </c>
      <c r="S1771" s="122">
        <v>0.41</v>
      </c>
      <c r="T1771" s="122" t="s">
        <v>1624</v>
      </c>
    </row>
    <row r="1772" spans="7:20" s="145" customFormat="1" hidden="1">
      <c r="G1772" s="152"/>
      <c r="K1772" s="128"/>
      <c r="M1772" s="114" t="s">
        <v>2546</v>
      </c>
      <c r="N1772" s="118">
        <v>23.8</v>
      </c>
      <c r="O1772" s="118">
        <v>11.6</v>
      </c>
      <c r="P1772" s="119">
        <f t="shared" si="29"/>
        <v>0.9</v>
      </c>
      <c r="Q1772" s="122" t="s">
        <v>2547</v>
      </c>
      <c r="R1772" s="121" t="s">
        <v>4500</v>
      </c>
      <c r="S1772" s="122">
        <v>0.9</v>
      </c>
      <c r="T1772" s="122" t="s">
        <v>1619</v>
      </c>
    </row>
    <row r="1773" spans="7:20" s="145" customFormat="1" hidden="1">
      <c r="G1773" s="152"/>
      <c r="K1773" s="128"/>
      <c r="M1773" s="114" t="s">
        <v>2653</v>
      </c>
      <c r="N1773" s="118">
        <v>9.5</v>
      </c>
      <c r="O1773" s="118">
        <v>61.4</v>
      </c>
      <c r="P1773" s="119">
        <f t="shared" si="29"/>
        <v>0.46</v>
      </c>
      <c r="Q1773" s="122" t="s">
        <v>2654</v>
      </c>
      <c r="R1773" s="121" t="s">
        <v>4315</v>
      </c>
      <c r="S1773" s="122">
        <v>0.46</v>
      </c>
      <c r="T1773" s="122" t="s">
        <v>982</v>
      </c>
    </row>
    <row r="1774" spans="7:20" s="145" customFormat="1" hidden="1">
      <c r="G1774" s="152"/>
      <c r="K1774" s="128"/>
      <c r="M1774" s="114" t="s">
        <v>2655</v>
      </c>
      <c r="N1774" s="118">
        <v>9.3000000000000007</v>
      </c>
      <c r="O1774" s="118">
        <v>62.8</v>
      </c>
      <c r="P1774" s="119">
        <f t="shared" si="29"/>
        <v>0.43</v>
      </c>
      <c r="Q1774" s="122" t="s">
        <v>2656</v>
      </c>
      <c r="R1774" s="121" t="s">
        <v>4501</v>
      </c>
      <c r="S1774" s="122">
        <v>0.43</v>
      </c>
      <c r="T1774" s="122" t="s">
        <v>1418</v>
      </c>
    </row>
    <row r="1775" spans="7:20" s="145" customFormat="1" hidden="1">
      <c r="G1775" s="152"/>
      <c r="K1775" s="128"/>
      <c r="M1775" s="114" t="s">
        <v>2657</v>
      </c>
      <c r="N1775" s="118">
        <v>17.899999999999999</v>
      </c>
      <c r="O1775" s="120" t="s">
        <v>30</v>
      </c>
      <c r="P1775" s="119">
        <f t="shared" si="29"/>
        <v>0.95</v>
      </c>
      <c r="Q1775" s="122" t="s">
        <v>213</v>
      </c>
      <c r="R1775" s="121" t="s">
        <v>3971</v>
      </c>
      <c r="S1775" s="122">
        <v>0.95</v>
      </c>
      <c r="T1775" s="122" t="s">
        <v>56</v>
      </c>
    </row>
    <row r="1776" spans="7:20" s="145" customFormat="1" hidden="1">
      <c r="G1776" s="152"/>
      <c r="K1776" s="128"/>
      <c r="M1776" s="114" t="s">
        <v>2658</v>
      </c>
      <c r="N1776" s="120" t="s">
        <v>30</v>
      </c>
      <c r="O1776" s="118">
        <v>0</v>
      </c>
      <c r="P1776" s="119">
        <f t="shared" si="29"/>
        <v>0.56000000000000005</v>
      </c>
      <c r="Q1776" s="122" t="s">
        <v>2659</v>
      </c>
      <c r="R1776" s="121" t="s">
        <v>4502</v>
      </c>
      <c r="S1776" s="122">
        <v>0.56000000000000005</v>
      </c>
      <c r="T1776" s="122" t="s">
        <v>234</v>
      </c>
    </row>
    <row r="1777" spans="7:20" s="145" customFormat="1" hidden="1">
      <c r="G1777" s="152"/>
      <c r="K1777" s="128"/>
      <c r="M1777" s="114" t="s">
        <v>2660</v>
      </c>
      <c r="N1777" s="120" t="s">
        <v>30</v>
      </c>
      <c r="O1777" s="118">
        <v>0</v>
      </c>
      <c r="P1777" s="119">
        <f t="shared" si="29"/>
        <v>0.71</v>
      </c>
      <c r="Q1777" s="122" t="s">
        <v>98</v>
      </c>
      <c r="R1777" s="121" t="s">
        <v>4502</v>
      </c>
      <c r="S1777" s="122">
        <v>0.71</v>
      </c>
      <c r="T1777" s="122" t="s">
        <v>503</v>
      </c>
    </row>
    <row r="1778" spans="7:20" s="145" customFormat="1" hidden="1">
      <c r="G1778" s="152"/>
      <c r="K1778" s="128"/>
      <c r="M1778" s="114" t="s">
        <v>2661</v>
      </c>
      <c r="N1778" s="120" t="s">
        <v>30</v>
      </c>
      <c r="O1778" s="118">
        <v>0</v>
      </c>
      <c r="P1778" s="119">
        <f t="shared" si="29"/>
        <v>0.2</v>
      </c>
      <c r="Q1778" s="122" t="s">
        <v>2662</v>
      </c>
      <c r="R1778" s="121" t="s">
        <v>4502</v>
      </c>
      <c r="S1778" s="122">
        <v>0.2</v>
      </c>
      <c r="T1778" s="122" t="s">
        <v>322</v>
      </c>
    </row>
    <row r="1779" spans="7:20" s="145" customFormat="1" hidden="1">
      <c r="G1779" s="152"/>
      <c r="K1779" s="128"/>
      <c r="M1779" s="114" t="s">
        <v>2663</v>
      </c>
      <c r="N1779" s="120" t="s">
        <v>30</v>
      </c>
      <c r="O1779" s="118">
        <v>0</v>
      </c>
      <c r="P1779" s="119">
        <f t="shared" si="29"/>
        <v>0.55000000000000004</v>
      </c>
      <c r="Q1779" s="122" t="s">
        <v>2664</v>
      </c>
      <c r="R1779" s="121" t="s">
        <v>4307</v>
      </c>
      <c r="S1779" s="122">
        <v>0.55000000000000004</v>
      </c>
      <c r="T1779" s="122" t="s">
        <v>850</v>
      </c>
    </row>
    <row r="1780" spans="7:20" s="145" customFormat="1" hidden="1">
      <c r="G1780" s="152"/>
      <c r="K1780" s="128"/>
      <c r="M1780" s="114" t="s">
        <v>2665</v>
      </c>
      <c r="N1780" s="120" t="s">
        <v>30</v>
      </c>
      <c r="O1780" s="118">
        <v>0</v>
      </c>
      <c r="P1780" s="119">
        <f t="shared" si="29"/>
        <v>0.43</v>
      </c>
      <c r="Q1780" s="122" t="s">
        <v>34</v>
      </c>
      <c r="R1780" s="121" t="s">
        <v>4502</v>
      </c>
      <c r="S1780" s="122">
        <v>0.43</v>
      </c>
      <c r="T1780" s="122" t="s">
        <v>618</v>
      </c>
    </row>
    <row r="1781" spans="7:20" s="145" customFormat="1" hidden="1">
      <c r="G1781" s="152"/>
      <c r="K1781" s="128"/>
      <c r="M1781" s="114" t="s">
        <v>2666</v>
      </c>
      <c r="N1781" s="120" t="s">
        <v>30</v>
      </c>
      <c r="O1781" s="118">
        <v>0</v>
      </c>
      <c r="P1781" s="119">
        <f t="shared" si="29"/>
        <v>0.66</v>
      </c>
      <c r="Q1781" s="122" t="s">
        <v>2667</v>
      </c>
      <c r="R1781" s="121" t="s">
        <v>4502</v>
      </c>
      <c r="S1781" s="122">
        <v>0.66</v>
      </c>
      <c r="T1781" s="122" t="s">
        <v>468</v>
      </c>
    </row>
    <row r="1782" spans="7:20" s="145" customFormat="1" hidden="1">
      <c r="G1782" s="152"/>
      <c r="K1782" s="128"/>
      <c r="M1782" s="114" t="s">
        <v>2668</v>
      </c>
      <c r="N1782" s="120" t="s">
        <v>30</v>
      </c>
      <c r="O1782" s="118">
        <v>0</v>
      </c>
      <c r="P1782" s="119">
        <f t="shared" si="29"/>
        <v>0.67</v>
      </c>
      <c r="Q1782" s="122" t="s">
        <v>34</v>
      </c>
      <c r="R1782" s="121" t="s">
        <v>4502</v>
      </c>
      <c r="S1782" s="122">
        <v>0.67</v>
      </c>
      <c r="T1782" s="122" t="s">
        <v>628</v>
      </c>
    </row>
    <row r="1783" spans="7:20" s="145" customFormat="1" hidden="1">
      <c r="G1783" s="152"/>
      <c r="K1783" s="128"/>
      <c r="M1783" s="114" t="s">
        <v>2669</v>
      </c>
      <c r="N1783" s="120" t="s">
        <v>30</v>
      </c>
      <c r="O1783" s="118">
        <v>0</v>
      </c>
      <c r="P1783" s="119">
        <f t="shared" si="29"/>
        <v>0.76</v>
      </c>
      <c r="Q1783" s="122" t="s">
        <v>1895</v>
      </c>
      <c r="R1783" s="121" t="s">
        <v>4502</v>
      </c>
      <c r="S1783" s="122">
        <v>0.76</v>
      </c>
      <c r="T1783" s="122" t="s">
        <v>381</v>
      </c>
    </row>
    <row r="1784" spans="7:20" s="145" customFormat="1" hidden="1">
      <c r="G1784" s="152"/>
      <c r="K1784" s="128"/>
      <c r="M1784" s="114" t="s">
        <v>2670</v>
      </c>
      <c r="N1784" s="120" t="s">
        <v>30</v>
      </c>
      <c r="O1784" s="118">
        <v>0</v>
      </c>
      <c r="P1784" s="119">
        <f t="shared" si="29"/>
        <v>0.96</v>
      </c>
      <c r="Q1784" s="122" t="s">
        <v>2671</v>
      </c>
      <c r="R1784" s="121" t="s">
        <v>4502</v>
      </c>
      <c r="S1784" s="122">
        <v>0.96</v>
      </c>
      <c r="T1784" s="122" t="s">
        <v>287</v>
      </c>
    </row>
    <row r="1785" spans="7:20" s="145" customFormat="1" hidden="1">
      <c r="G1785" s="152"/>
      <c r="K1785" s="128"/>
      <c r="M1785" s="114" t="s">
        <v>2672</v>
      </c>
      <c r="N1785" s="120" t="s">
        <v>30</v>
      </c>
      <c r="O1785" s="118">
        <v>0</v>
      </c>
      <c r="P1785" s="119">
        <f t="shared" si="29"/>
        <v>0.96</v>
      </c>
      <c r="Q1785" s="122" t="s">
        <v>2673</v>
      </c>
      <c r="R1785" s="121" t="s">
        <v>4502</v>
      </c>
      <c r="S1785" s="122">
        <v>0.96</v>
      </c>
      <c r="T1785" s="122" t="s">
        <v>287</v>
      </c>
    </row>
    <row r="1786" spans="7:20" s="145" customFormat="1" hidden="1">
      <c r="G1786" s="152"/>
      <c r="K1786" s="128"/>
      <c r="M1786" s="114" t="s">
        <v>2327</v>
      </c>
      <c r="N1786" s="120" t="s">
        <v>30</v>
      </c>
      <c r="O1786" s="118">
        <v>0</v>
      </c>
      <c r="P1786" s="119">
        <f t="shared" si="29"/>
        <v>0.96</v>
      </c>
      <c r="Q1786" s="122" t="s">
        <v>270</v>
      </c>
      <c r="R1786" s="121" t="s">
        <v>4502</v>
      </c>
      <c r="S1786" s="122">
        <v>0.96</v>
      </c>
      <c r="T1786" s="122" t="s">
        <v>287</v>
      </c>
    </row>
    <row r="1787" spans="7:20" s="145" customFormat="1" hidden="1">
      <c r="G1787" s="152"/>
      <c r="K1787" s="128"/>
      <c r="M1787" s="114" t="s">
        <v>2328</v>
      </c>
      <c r="N1787" s="120" t="s">
        <v>30</v>
      </c>
      <c r="O1787" s="118">
        <v>0</v>
      </c>
      <c r="P1787" s="119">
        <f t="shared" si="29"/>
        <v>0.64</v>
      </c>
      <c r="Q1787" s="122" t="s">
        <v>1450</v>
      </c>
      <c r="R1787" s="121" t="s">
        <v>4502</v>
      </c>
      <c r="S1787" s="122">
        <v>0.64</v>
      </c>
      <c r="T1787" s="122" t="s">
        <v>468</v>
      </c>
    </row>
    <row r="1788" spans="7:20" s="145" customFormat="1" hidden="1">
      <c r="G1788" s="152"/>
      <c r="K1788" s="128"/>
      <c r="M1788" s="114" t="s">
        <v>2329</v>
      </c>
      <c r="N1788" s="118">
        <v>0.2</v>
      </c>
      <c r="O1788" s="118">
        <v>0</v>
      </c>
      <c r="P1788" s="119">
        <f t="shared" si="29"/>
        <v>0.69</v>
      </c>
      <c r="Q1788" s="122" t="s">
        <v>2330</v>
      </c>
      <c r="R1788" s="121">
        <v>898</v>
      </c>
      <c r="S1788" s="122">
        <v>0.69</v>
      </c>
      <c r="T1788" s="122" t="s">
        <v>503</v>
      </c>
    </row>
    <row r="1789" spans="7:20" s="145" customFormat="1" hidden="1">
      <c r="G1789" s="152"/>
      <c r="K1789" s="128"/>
      <c r="M1789" s="114" t="s">
        <v>2331</v>
      </c>
      <c r="N1789" s="120" t="s">
        <v>30</v>
      </c>
      <c r="O1789" s="118">
        <v>0</v>
      </c>
      <c r="P1789" s="119">
        <f t="shared" si="29"/>
        <v>0.69</v>
      </c>
      <c r="Q1789" s="122" t="s">
        <v>2332</v>
      </c>
      <c r="R1789" s="121" t="s">
        <v>4502</v>
      </c>
      <c r="S1789" s="122">
        <v>0.69</v>
      </c>
      <c r="T1789" s="122" t="s">
        <v>499</v>
      </c>
    </row>
    <row r="1790" spans="7:20" s="145" customFormat="1" hidden="1">
      <c r="G1790" s="152"/>
      <c r="K1790" s="128"/>
      <c r="M1790" s="114" t="s">
        <v>2333</v>
      </c>
      <c r="N1790" s="120" t="s">
        <v>30</v>
      </c>
      <c r="O1790" s="118">
        <v>0</v>
      </c>
      <c r="P1790" s="119">
        <f t="shared" si="29"/>
        <v>0.21</v>
      </c>
      <c r="Q1790" s="122" t="s">
        <v>1074</v>
      </c>
      <c r="R1790" s="121" t="s">
        <v>4502</v>
      </c>
      <c r="S1790" s="122">
        <v>0.21</v>
      </c>
      <c r="T1790" s="122" t="s">
        <v>1921</v>
      </c>
    </row>
    <row r="1791" spans="7:20" s="145" customFormat="1" hidden="1">
      <c r="G1791" s="152"/>
      <c r="K1791" s="128"/>
      <c r="M1791" s="114" t="s">
        <v>3706</v>
      </c>
      <c r="N1791" s="120" t="s">
        <v>30</v>
      </c>
      <c r="O1791" s="118">
        <v>0</v>
      </c>
      <c r="P1791" s="119">
        <f t="shared" si="29"/>
        <v>0.3</v>
      </c>
      <c r="Q1791" s="122" t="s">
        <v>270</v>
      </c>
      <c r="R1791" s="121" t="s">
        <v>4502</v>
      </c>
      <c r="S1791" s="122">
        <v>0.3</v>
      </c>
      <c r="T1791" s="122" t="s">
        <v>873</v>
      </c>
    </row>
    <row r="1792" spans="7:20" s="145" customFormat="1" hidden="1">
      <c r="G1792" s="152"/>
      <c r="K1792" s="128"/>
      <c r="M1792" s="114" t="s">
        <v>2334</v>
      </c>
      <c r="N1792" s="120" t="s">
        <v>30</v>
      </c>
      <c r="O1792" s="118">
        <v>0</v>
      </c>
      <c r="P1792" s="119">
        <f t="shared" si="29"/>
        <v>0.82</v>
      </c>
      <c r="Q1792" s="122" t="s">
        <v>162</v>
      </c>
      <c r="R1792" s="121" t="s">
        <v>4502</v>
      </c>
      <c r="S1792" s="122">
        <v>0.82</v>
      </c>
      <c r="T1792" s="122" t="s">
        <v>954</v>
      </c>
    </row>
    <row r="1793" spans="7:20" s="145" customFormat="1" hidden="1">
      <c r="G1793" s="152"/>
      <c r="K1793" s="128"/>
      <c r="M1793" s="114" t="s">
        <v>2335</v>
      </c>
      <c r="N1793" s="120" t="s">
        <v>30</v>
      </c>
      <c r="O1793" s="118">
        <v>0</v>
      </c>
      <c r="P1793" s="119">
        <f t="shared" si="29"/>
        <v>0.93</v>
      </c>
      <c r="Q1793" s="122" t="s">
        <v>2336</v>
      </c>
      <c r="R1793" s="121" t="s">
        <v>4502</v>
      </c>
      <c r="S1793" s="122">
        <v>0.93</v>
      </c>
      <c r="T1793" s="122" t="s">
        <v>166</v>
      </c>
    </row>
    <row r="1794" spans="7:20" s="145" customFormat="1" hidden="1">
      <c r="G1794" s="152"/>
      <c r="K1794" s="128"/>
      <c r="M1794" s="114" t="s">
        <v>2337</v>
      </c>
      <c r="N1794" s="118">
        <v>2.8</v>
      </c>
      <c r="O1794" s="118">
        <v>5</v>
      </c>
      <c r="P1794" s="119">
        <f t="shared" si="29"/>
        <v>0.39</v>
      </c>
      <c r="Q1794" s="122" t="s">
        <v>2339</v>
      </c>
      <c r="R1794" s="121" t="s">
        <v>3959</v>
      </c>
      <c r="S1794" s="122">
        <v>0.39</v>
      </c>
      <c r="T1794" s="122" t="s">
        <v>618</v>
      </c>
    </row>
    <row r="1795" spans="7:20" s="145" customFormat="1" hidden="1">
      <c r="G1795" s="152"/>
      <c r="K1795" s="128"/>
      <c r="M1795" s="114" t="s">
        <v>2454</v>
      </c>
      <c r="N1795" s="118">
        <v>3</v>
      </c>
      <c r="O1795" s="118">
        <v>4.7</v>
      </c>
      <c r="P1795" s="119">
        <f t="shared" si="29"/>
        <v>0.1</v>
      </c>
      <c r="Q1795" s="122" t="s">
        <v>1798</v>
      </c>
      <c r="R1795" s="121" t="s">
        <v>4119</v>
      </c>
      <c r="S1795" s="122">
        <v>0.1</v>
      </c>
      <c r="T1795" s="122" t="s">
        <v>141</v>
      </c>
    </row>
    <row r="1796" spans="7:20" s="145" customFormat="1" hidden="1">
      <c r="G1796" s="152"/>
      <c r="K1796" s="128"/>
      <c r="M1796" s="114" t="s">
        <v>2455</v>
      </c>
      <c r="N1796" s="118">
        <v>2.5</v>
      </c>
      <c r="O1796" s="118">
        <v>2.7</v>
      </c>
      <c r="P1796" s="119">
        <f t="shared" si="29"/>
        <v>0.1</v>
      </c>
      <c r="Q1796" s="122" t="s">
        <v>213</v>
      </c>
      <c r="R1796" s="121" t="s">
        <v>3955</v>
      </c>
      <c r="S1796" s="122">
        <v>0.1</v>
      </c>
      <c r="T1796" s="122" t="s">
        <v>141</v>
      </c>
    </row>
    <row r="1797" spans="7:20" s="145" customFormat="1" hidden="1">
      <c r="G1797" s="152"/>
      <c r="K1797" s="128"/>
      <c r="M1797" s="114" t="s">
        <v>2456</v>
      </c>
      <c r="N1797" s="118">
        <v>2.8</v>
      </c>
      <c r="O1797" s="118">
        <v>3</v>
      </c>
      <c r="P1797" s="119">
        <f t="shared" si="29"/>
        <v>0.6</v>
      </c>
      <c r="Q1797" s="122" t="s">
        <v>213</v>
      </c>
      <c r="R1797" s="121" t="s">
        <v>4562</v>
      </c>
      <c r="S1797" s="122">
        <v>0.6</v>
      </c>
      <c r="T1797" s="122" t="s">
        <v>468</v>
      </c>
    </row>
    <row r="1798" spans="7:20" s="145" customFormat="1" hidden="1">
      <c r="G1798" s="152"/>
      <c r="K1798" s="128"/>
      <c r="M1798" s="114" t="s">
        <v>2457</v>
      </c>
      <c r="N1798" s="118">
        <v>4.3</v>
      </c>
      <c r="O1798" s="118">
        <v>4.4000000000000004</v>
      </c>
      <c r="P1798" s="119">
        <f t="shared" si="29"/>
        <v>0.2</v>
      </c>
      <c r="Q1798" s="122" t="s">
        <v>240</v>
      </c>
      <c r="R1798" s="121" t="s">
        <v>4503</v>
      </c>
      <c r="S1798" s="122">
        <v>0.2</v>
      </c>
      <c r="T1798" s="122" t="s">
        <v>728</v>
      </c>
    </row>
    <row r="1799" spans="7:20" s="145" customFormat="1" hidden="1">
      <c r="G1799" s="152"/>
      <c r="K1799" s="128"/>
      <c r="M1799" s="114" t="s">
        <v>2350</v>
      </c>
      <c r="N1799" s="118">
        <v>0.9</v>
      </c>
      <c r="O1799" s="120" t="s">
        <v>30</v>
      </c>
      <c r="P1799" s="119">
        <f t="shared" si="29"/>
        <v>0.4</v>
      </c>
      <c r="Q1799" s="122" t="s">
        <v>223</v>
      </c>
      <c r="R1799" s="121" t="s">
        <v>3891</v>
      </c>
      <c r="S1799" s="122">
        <v>0.4</v>
      </c>
      <c r="T1799" s="122" t="s">
        <v>719</v>
      </c>
    </row>
    <row r="1800" spans="7:20" s="145" customFormat="1" hidden="1">
      <c r="G1800" s="152"/>
      <c r="K1800" s="128"/>
      <c r="M1800" s="114" t="s">
        <v>2355</v>
      </c>
      <c r="N1800" s="118">
        <v>0.7</v>
      </c>
      <c r="O1800" s="120" t="s">
        <v>30</v>
      </c>
      <c r="P1800" s="119">
        <f t="shared" si="29"/>
        <v>0.3</v>
      </c>
      <c r="Q1800" s="122" t="s">
        <v>661</v>
      </c>
      <c r="R1800" s="121" t="s">
        <v>3995</v>
      </c>
      <c r="S1800" s="122">
        <v>0.3</v>
      </c>
      <c r="T1800" s="122" t="s">
        <v>466</v>
      </c>
    </row>
    <row r="1801" spans="7:20" s="145" customFormat="1" hidden="1">
      <c r="G1801" s="152"/>
      <c r="K1801" s="128"/>
      <c r="M1801" s="114" t="s">
        <v>2356</v>
      </c>
      <c r="N1801" s="118">
        <v>15.9</v>
      </c>
      <c r="O1801" s="118" t="s">
        <v>30</v>
      </c>
      <c r="P1801" s="119">
        <f t="shared" si="29"/>
        <v>0.1</v>
      </c>
      <c r="Q1801" s="122" t="s">
        <v>2357</v>
      </c>
      <c r="R1801" s="121" t="s">
        <v>4137</v>
      </c>
      <c r="S1801" s="120">
        <v>0.1</v>
      </c>
      <c r="T1801" s="120" t="s">
        <v>141</v>
      </c>
    </row>
    <row r="1802" spans="7:20" s="145" customFormat="1" hidden="1">
      <c r="G1802" s="152"/>
      <c r="K1802" s="128"/>
      <c r="M1802" s="114" t="s">
        <v>2467</v>
      </c>
      <c r="N1802" s="118">
        <v>8.4</v>
      </c>
      <c r="O1802" s="118">
        <v>3.5</v>
      </c>
      <c r="P1802" s="119">
        <f t="shared" ref="P1802:P1865" si="30">SUM(S1802:T1802)</f>
        <v>0.1</v>
      </c>
      <c r="Q1802" s="122" t="s">
        <v>2468</v>
      </c>
      <c r="R1802" s="121" t="s">
        <v>3909</v>
      </c>
      <c r="S1802" s="122">
        <v>0.1</v>
      </c>
      <c r="T1802" s="122" t="s">
        <v>141</v>
      </c>
    </row>
    <row r="1803" spans="7:20" s="145" customFormat="1" hidden="1">
      <c r="G1803" s="152"/>
      <c r="K1803" s="128"/>
      <c r="M1803" s="114" t="s">
        <v>2469</v>
      </c>
      <c r="N1803" s="118">
        <v>10.9</v>
      </c>
      <c r="O1803" s="120" t="s">
        <v>30</v>
      </c>
      <c r="P1803" s="119">
        <f t="shared" si="30"/>
        <v>0.7</v>
      </c>
      <c r="Q1803" s="122" t="s">
        <v>2270</v>
      </c>
      <c r="R1803" s="121" t="s">
        <v>4546</v>
      </c>
      <c r="S1803" s="122">
        <v>0.7</v>
      </c>
      <c r="T1803" s="122" t="s">
        <v>213</v>
      </c>
    </row>
    <row r="1804" spans="7:20" s="145" customFormat="1" hidden="1">
      <c r="G1804" s="152"/>
      <c r="K1804" s="128"/>
      <c r="M1804" s="114" t="s">
        <v>2470</v>
      </c>
      <c r="N1804" s="118">
        <v>5.6</v>
      </c>
      <c r="O1804" s="118">
        <v>5.9</v>
      </c>
      <c r="P1804" s="119">
        <f t="shared" si="30"/>
        <v>0.4</v>
      </c>
      <c r="Q1804" s="122" t="s">
        <v>1244</v>
      </c>
      <c r="R1804" s="121" t="s">
        <v>4035</v>
      </c>
      <c r="S1804" s="122">
        <v>0.4</v>
      </c>
      <c r="T1804" s="122" t="s">
        <v>719</v>
      </c>
    </row>
    <row r="1805" spans="7:20" s="145" customFormat="1" hidden="1">
      <c r="G1805" s="152"/>
      <c r="K1805" s="128"/>
      <c r="M1805" s="114" t="s">
        <v>2471</v>
      </c>
      <c r="N1805" s="118">
        <v>3</v>
      </c>
      <c r="O1805" s="118">
        <v>9</v>
      </c>
      <c r="P1805" s="119">
        <f t="shared" si="30"/>
        <v>0.5</v>
      </c>
      <c r="Q1805" s="122" t="s">
        <v>2472</v>
      </c>
      <c r="R1805" s="121" t="s">
        <v>4197</v>
      </c>
      <c r="S1805" s="122">
        <v>0.5</v>
      </c>
      <c r="T1805" s="122" t="s">
        <v>234</v>
      </c>
    </row>
    <row r="1806" spans="7:20" s="145" customFormat="1" hidden="1">
      <c r="G1806" s="152"/>
      <c r="K1806" s="128"/>
      <c r="M1806" s="114" t="s">
        <v>2578</v>
      </c>
      <c r="N1806" s="118">
        <v>3.1</v>
      </c>
      <c r="O1806" s="118">
        <v>9</v>
      </c>
      <c r="P1806" s="119">
        <f t="shared" si="30"/>
        <v>0.6</v>
      </c>
      <c r="Q1806" s="122" t="s">
        <v>262</v>
      </c>
      <c r="R1806" s="121" t="s">
        <v>4130</v>
      </c>
      <c r="S1806" s="122">
        <v>0.6</v>
      </c>
      <c r="T1806" s="122" t="s">
        <v>468</v>
      </c>
    </row>
    <row r="1807" spans="7:20" s="145" customFormat="1" hidden="1">
      <c r="G1807" s="152"/>
      <c r="K1807" s="128"/>
      <c r="M1807" s="114" t="s">
        <v>2579</v>
      </c>
      <c r="N1807" s="118">
        <v>3.3</v>
      </c>
      <c r="O1807" s="118">
        <v>7.8</v>
      </c>
      <c r="P1807" s="119">
        <f t="shared" si="30"/>
        <v>0.7</v>
      </c>
      <c r="Q1807" s="122" t="s">
        <v>979</v>
      </c>
      <c r="R1807" s="121" t="s">
        <v>3773</v>
      </c>
      <c r="S1807" s="122">
        <v>0.7</v>
      </c>
      <c r="T1807" s="122" t="s">
        <v>213</v>
      </c>
    </row>
    <row r="1808" spans="7:20" s="145" customFormat="1" hidden="1">
      <c r="G1808" s="152"/>
      <c r="K1808" s="128"/>
      <c r="M1808" s="114" t="s">
        <v>2698</v>
      </c>
      <c r="N1808" s="118">
        <v>1.2</v>
      </c>
      <c r="O1808" s="118">
        <v>9.9</v>
      </c>
      <c r="P1808" s="119">
        <f t="shared" si="30"/>
        <v>0.6</v>
      </c>
      <c r="Q1808" s="120" t="s">
        <v>30</v>
      </c>
      <c r="R1808" s="121" t="s">
        <v>4558</v>
      </c>
      <c r="S1808" s="122">
        <v>0.6</v>
      </c>
      <c r="T1808" s="122" t="s">
        <v>468</v>
      </c>
    </row>
    <row r="1809" spans="7:20" s="145" customFormat="1" hidden="1">
      <c r="G1809" s="152"/>
      <c r="K1809" s="128"/>
      <c r="M1809" s="114" t="s">
        <v>2696</v>
      </c>
      <c r="N1809" s="118">
        <v>0.7</v>
      </c>
      <c r="O1809" s="118">
        <v>5.4</v>
      </c>
      <c r="P1809" s="119">
        <f t="shared" si="30"/>
        <v>0.6</v>
      </c>
      <c r="Q1809" s="120" t="s">
        <v>30</v>
      </c>
      <c r="R1809" s="121" t="s">
        <v>3772</v>
      </c>
      <c r="S1809" s="122">
        <v>0.6</v>
      </c>
      <c r="T1809" s="122" t="s">
        <v>468</v>
      </c>
    </row>
    <row r="1810" spans="7:20" s="145" customFormat="1" hidden="1">
      <c r="G1810" s="152"/>
      <c r="K1810" s="128"/>
      <c r="M1810" s="114" t="s">
        <v>2697</v>
      </c>
      <c r="N1810" s="118">
        <v>8.8000000000000007</v>
      </c>
      <c r="O1810" s="118">
        <v>70.2</v>
      </c>
      <c r="P1810" s="119">
        <f t="shared" si="30"/>
        <v>0.6</v>
      </c>
      <c r="Q1810" s="120" t="s">
        <v>147</v>
      </c>
      <c r="R1810" s="121" t="s">
        <v>4127</v>
      </c>
      <c r="S1810" s="122">
        <v>0.6</v>
      </c>
      <c r="T1810" s="122" t="s">
        <v>468</v>
      </c>
    </row>
    <row r="1811" spans="7:20" s="145" customFormat="1" hidden="1">
      <c r="G1811" s="152"/>
      <c r="K1811" s="128"/>
      <c r="M1811" s="114" t="s">
        <v>2799</v>
      </c>
      <c r="N1811" s="118">
        <v>1.2</v>
      </c>
      <c r="O1811" s="118">
        <v>11.2</v>
      </c>
      <c r="P1811" s="119">
        <f t="shared" si="30"/>
        <v>0.9</v>
      </c>
      <c r="Q1811" s="122" t="s">
        <v>371</v>
      </c>
      <c r="R1811" s="121" t="s">
        <v>3898</v>
      </c>
      <c r="S1811" s="122">
        <v>0.9</v>
      </c>
      <c r="T1811" s="122" t="s">
        <v>166</v>
      </c>
    </row>
    <row r="1812" spans="7:20" s="145" customFormat="1" hidden="1">
      <c r="G1812" s="152"/>
      <c r="K1812" s="128"/>
      <c r="M1812" s="114" t="s">
        <v>2904</v>
      </c>
      <c r="N1812" s="118">
        <v>1.2</v>
      </c>
      <c r="O1812" s="118">
        <v>11.2</v>
      </c>
      <c r="P1812" s="119">
        <f t="shared" si="30"/>
        <v>0.9</v>
      </c>
      <c r="Q1812" s="122" t="s">
        <v>1798</v>
      </c>
      <c r="R1812" s="121" t="s">
        <v>3898</v>
      </c>
      <c r="S1812" s="122">
        <v>0.9</v>
      </c>
      <c r="T1812" s="122" t="s">
        <v>166</v>
      </c>
    </row>
    <row r="1813" spans="7:20" s="145" customFormat="1" hidden="1">
      <c r="G1813" s="152"/>
      <c r="K1813" s="128"/>
      <c r="M1813" s="114" t="s">
        <v>2705</v>
      </c>
      <c r="N1813" s="118">
        <v>1.2</v>
      </c>
      <c r="O1813" s="118">
        <v>11.2</v>
      </c>
      <c r="P1813" s="119">
        <f t="shared" si="30"/>
        <v>0.16</v>
      </c>
      <c r="Q1813" s="122" t="s">
        <v>351</v>
      </c>
      <c r="R1813" s="121" t="s">
        <v>3898</v>
      </c>
      <c r="S1813" s="122">
        <v>0.16</v>
      </c>
      <c r="T1813" s="122" t="s">
        <v>3879</v>
      </c>
    </row>
    <row r="1814" spans="7:20" s="145" customFormat="1" hidden="1">
      <c r="G1814" s="152"/>
      <c r="K1814" s="128"/>
      <c r="M1814" s="114" t="s">
        <v>2588</v>
      </c>
      <c r="N1814" s="118">
        <v>1.2</v>
      </c>
      <c r="O1814" s="118">
        <v>11.2</v>
      </c>
      <c r="P1814" s="119">
        <f t="shared" si="30"/>
        <v>0.75</v>
      </c>
      <c r="Q1814" s="122" t="s">
        <v>499</v>
      </c>
      <c r="R1814" s="121" t="s">
        <v>3898</v>
      </c>
      <c r="S1814" s="122">
        <v>0.75</v>
      </c>
      <c r="T1814" s="122" t="s">
        <v>438</v>
      </c>
    </row>
    <row r="1815" spans="7:20" s="145" customFormat="1" hidden="1">
      <c r="G1815" s="152"/>
      <c r="K1815" s="128"/>
      <c r="M1815" s="114" t="s">
        <v>2589</v>
      </c>
      <c r="N1815" s="118">
        <v>1.2</v>
      </c>
      <c r="O1815" s="118">
        <v>11.2</v>
      </c>
      <c r="P1815" s="119">
        <f t="shared" si="30"/>
        <v>0.8</v>
      </c>
      <c r="Q1815" s="122" t="s">
        <v>982</v>
      </c>
      <c r="R1815" s="121" t="s">
        <v>3898</v>
      </c>
      <c r="S1815" s="122">
        <v>0.8</v>
      </c>
      <c r="T1815" s="122" t="s">
        <v>1619</v>
      </c>
    </row>
    <row r="1816" spans="7:20" s="145" customFormat="1" hidden="1">
      <c r="G1816" s="152"/>
      <c r="K1816" s="128"/>
      <c r="M1816" s="114" t="s">
        <v>2590</v>
      </c>
      <c r="N1816" s="118">
        <v>0.9</v>
      </c>
      <c r="O1816" s="118">
        <v>4.9000000000000004</v>
      </c>
      <c r="P1816" s="119">
        <f t="shared" si="30"/>
        <v>0.18</v>
      </c>
      <c r="Q1816" s="120" t="s">
        <v>30</v>
      </c>
      <c r="R1816" s="121" t="s">
        <v>4540</v>
      </c>
      <c r="S1816" s="122">
        <v>0.18</v>
      </c>
      <c r="T1816" s="122" t="s">
        <v>728</v>
      </c>
    </row>
    <row r="1817" spans="7:20" s="145" customFormat="1" hidden="1">
      <c r="G1817" s="152"/>
      <c r="K1817" s="128"/>
      <c r="M1817" s="114" t="s">
        <v>2482</v>
      </c>
      <c r="N1817" s="118">
        <v>1</v>
      </c>
      <c r="O1817" s="118">
        <v>8</v>
      </c>
      <c r="P1817" s="119">
        <f t="shared" si="30"/>
        <v>0.85</v>
      </c>
      <c r="Q1817" s="120" t="s">
        <v>30</v>
      </c>
      <c r="R1817" s="121" t="s">
        <v>4289</v>
      </c>
      <c r="S1817" s="122">
        <v>0.85</v>
      </c>
      <c r="T1817" s="122" t="s">
        <v>2312</v>
      </c>
    </row>
    <row r="1818" spans="7:20" s="145" customFormat="1" hidden="1">
      <c r="G1818" s="152"/>
      <c r="K1818" s="128"/>
      <c r="M1818" s="114" t="s">
        <v>2483</v>
      </c>
      <c r="N1818" s="118">
        <v>0.6</v>
      </c>
      <c r="O1818" s="118">
        <v>8.5</v>
      </c>
      <c r="P1818" s="119">
        <f t="shared" si="30"/>
        <v>0.28000000000000003</v>
      </c>
      <c r="Q1818" s="120" t="s">
        <v>30</v>
      </c>
      <c r="R1818" s="121" t="s">
        <v>4295</v>
      </c>
      <c r="S1818" s="122">
        <v>0.28000000000000003</v>
      </c>
      <c r="T1818" s="122" t="s">
        <v>1624</v>
      </c>
    </row>
    <row r="1819" spans="7:20" s="145" customFormat="1" hidden="1">
      <c r="G1819" s="152"/>
      <c r="K1819" s="128"/>
      <c r="M1819" s="114" t="s">
        <v>2484</v>
      </c>
      <c r="N1819" s="118">
        <v>0.9</v>
      </c>
      <c r="O1819" s="118">
        <v>8.6</v>
      </c>
      <c r="P1819" s="119">
        <f t="shared" si="30"/>
        <v>0.51</v>
      </c>
      <c r="Q1819" s="120" t="s">
        <v>30</v>
      </c>
      <c r="R1819" s="121" t="s">
        <v>3956</v>
      </c>
      <c r="S1819" s="122">
        <v>0.51</v>
      </c>
      <c r="T1819" s="122" t="s">
        <v>1571</v>
      </c>
    </row>
    <row r="1820" spans="7:20" s="145" customFormat="1" hidden="1">
      <c r="G1820" s="152"/>
      <c r="K1820" s="128"/>
      <c r="M1820" s="114" t="s">
        <v>2485</v>
      </c>
      <c r="N1820" s="118">
        <v>0.6</v>
      </c>
      <c r="O1820" s="118">
        <v>8.1</v>
      </c>
      <c r="P1820" s="119">
        <f t="shared" si="30"/>
        <v>0.78</v>
      </c>
      <c r="Q1820" s="120" t="s">
        <v>30</v>
      </c>
      <c r="R1820" s="121" t="s">
        <v>3952</v>
      </c>
      <c r="S1820" s="122">
        <v>0.78</v>
      </c>
      <c r="T1820" s="122" t="s">
        <v>956</v>
      </c>
    </row>
    <row r="1821" spans="7:20" s="145" customFormat="1" hidden="1">
      <c r="G1821" s="152"/>
      <c r="K1821" s="128"/>
      <c r="M1821" s="114" t="s">
        <v>2486</v>
      </c>
      <c r="N1821" s="118">
        <v>0.3</v>
      </c>
      <c r="O1821" s="118">
        <v>3.7</v>
      </c>
      <c r="P1821" s="119">
        <f t="shared" si="30"/>
        <v>0.87</v>
      </c>
      <c r="Q1821" s="120" t="s">
        <v>30</v>
      </c>
      <c r="R1821" s="121" t="s">
        <v>3780</v>
      </c>
      <c r="S1821" s="122">
        <v>0.87</v>
      </c>
      <c r="T1821" s="122" t="s">
        <v>287</v>
      </c>
    </row>
    <row r="1822" spans="7:20" s="145" customFormat="1" hidden="1">
      <c r="G1822" s="152"/>
      <c r="K1822" s="128"/>
      <c r="M1822" s="114" t="s">
        <v>2487</v>
      </c>
      <c r="N1822" s="118">
        <v>14.7</v>
      </c>
      <c r="O1822" s="118">
        <v>0</v>
      </c>
      <c r="P1822" s="119">
        <f t="shared" si="30"/>
        <v>0.68</v>
      </c>
      <c r="Q1822" s="122" t="s">
        <v>213</v>
      </c>
      <c r="R1822" s="121" t="s">
        <v>3972</v>
      </c>
      <c r="S1822" s="122">
        <v>0.68</v>
      </c>
      <c r="T1822" s="122" t="s">
        <v>799</v>
      </c>
    </row>
    <row r="1823" spans="7:20" s="145" customFormat="1" hidden="1">
      <c r="G1823" s="152"/>
      <c r="K1823" s="128"/>
      <c r="M1823" s="114" t="s">
        <v>2488</v>
      </c>
      <c r="N1823" s="118">
        <v>0.8</v>
      </c>
      <c r="O1823" s="118">
        <v>8.1999999999999993</v>
      </c>
      <c r="P1823" s="119">
        <f t="shared" si="30"/>
        <v>0.84</v>
      </c>
      <c r="Q1823" s="120" t="s">
        <v>172</v>
      </c>
      <c r="R1823" s="121" t="s">
        <v>3956</v>
      </c>
      <c r="S1823" s="122">
        <v>0.84</v>
      </c>
      <c r="T1823" s="122" t="s">
        <v>841</v>
      </c>
    </row>
    <row r="1824" spans="7:20" s="145" customFormat="1" hidden="1">
      <c r="G1824" s="152"/>
      <c r="K1824" s="128"/>
      <c r="M1824" s="114" t="s">
        <v>2594</v>
      </c>
      <c r="N1824" s="118">
        <v>0.8</v>
      </c>
      <c r="O1824" s="118">
        <v>5.8</v>
      </c>
      <c r="P1824" s="119">
        <f t="shared" si="30"/>
        <v>0.77</v>
      </c>
      <c r="Q1824" s="122" t="s">
        <v>51</v>
      </c>
      <c r="R1824" s="121" t="s">
        <v>4554</v>
      </c>
      <c r="S1824" s="122">
        <v>0.77</v>
      </c>
      <c r="T1824" s="122" t="s">
        <v>647</v>
      </c>
    </row>
    <row r="1825" spans="7:20" s="145" customFormat="1" hidden="1">
      <c r="G1825" s="152"/>
      <c r="K1825" s="128"/>
      <c r="M1825" s="114" t="s">
        <v>2595</v>
      </c>
      <c r="N1825" s="118">
        <v>9</v>
      </c>
      <c r="O1825" s="118" t="s">
        <v>147</v>
      </c>
      <c r="P1825" s="119">
        <f t="shared" si="30"/>
        <v>0.65</v>
      </c>
      <c r="Q1825" s="122" t="s">
        <v>15</v>
      </c>
      <c r="R1825" s="121" t="s">
        <v>147</v>
      </c>
      <c r="S1825" s="122">
        <v>0.65</v>
      </c>
      <c r="T1825" s="122" t="s">
        <v>444</v>
      </c>
    </row>
    <row r="1826" spans="7:20" s="145" customFormat="1" hidden="1">
      <c r="G1826" s="152"/>
      <c r="K1826" s="128"/>
      <c r="M1826" s="114" t="s">
        <v>2596</v>
      </c>
      <c r="N1826" s="118">
        <v>1.8</v>
      </c>
      <c r="O1826" s="118" t="s">
        <v>147</v>
      </c>
      <c r="P1826" s="119">
        <f t="shared" si="30"/>
        <v>0.47</v>
      </c>
      <c r="Q1826" s="122" t="s">
        <v>424</v>
      </c>
      <c r="R1826" s="121" t="s">
        <v>147</v>
      </c>
      <c r="S1826" s="122">
        <v>0.47</v>
      </c>
      <c r="T1826" s="122" t="s">
        <v>1495</v>
      </c>
    </row>
    <row r="1827" spans="7:20" s="145" customFormat="1" hidden="1">
      <c r="G1827" s="152"/>
      <c r="K1827" s="128"/>
      <c r="M1827" s="114" t="s">
        <v>2597</v>
      </c>
      <c r="N1827" s="118">
        <v>1</v>
      </c>
      <c r="O1827" s="118">
        <v>11.7</v>
      </c>
      <c r="P1827" s="119">
        <f t="shared" si="30"/>
        <v>0.1</v>
      </c>
      <c r="Q1827" s="120" t="s">
        <v>30</v>
      </c>
      <c r="R1827" s="121" t="s">
        <v>4375</v>
      </c>
      <c r="S1827" s="122">
        <v>0.1</v>
      </c>
      <c r="T1827" s="122" t="s">
        <v>728</v>
      </c>
    </row>
    <row r="1828" spans="7:20" s="145" customFormat="1" hidden="1">
      <c r="G1828" s="152"/>
      <c r="K1828" s="128"/>
      <c r="M1828" s="114" t="s">
        <v>2718</v>
      </c>
      <c r="N1828" s="118">
        <v>3.9</v>
      </c>
      <c r="O1828" s="118">
        <v>13.4</v>
      </c>
      <c r="P1828" s="119">
        <f t="shared" si="30"/>
        <v>0.4</v>
      </c>
      <c r="Q1828" s="122" t="s">
        <v>595</v>
      </c>
      <c r="R1828" s="121" t="s">
        <v>4555</v>
      </c>
      <c r="S1828" s="122">
        <v>0.4</v>
      </c>
      <c r="T1828" s="122" t="s">
        <v>234</v>
      </c>
    </row>
    <row r="1829" spans="7:20" s="145" customFormat="1" hidden="1">
      <c r="G1829" s="152"/>
      <c r="K1829" s="128"/>
      <c r="M1829" s="114" t="s">
        <v>2719</v>
      </c>
      <c r="N1829" s="118">
        <v>3.9</v>
      </c>
      <c r="O1829" s="118">
        <v>13.5</v>
      </c>
      <c r="P1829" s="119">
        <f t="shared" si="30"/>
        <v>0.5</v>
      </c>
      <c r="Q1829" s="122" t="s">
        <v>799</v>
      </c>
      <c r="R1829" s="121" t="s">
        <v>4301</v>
      </c>
      <c r="S1829" s="122">
        <v>0.5</v>
      </c>
      <c r="T1829" s="122" t="s">
        <v>468</v>
      </c>
    </row>
    <row r="1830" spans="7:20" s="145" customFormat="1" hidden="1">
      <c r="G1830" s="152"/>
      <c r="K1830" s="128"/>
      <c r="M1830" s="114" t="s">
        <v>2720</v>
      </c>
      <c r="N1830" s="118">
        <v>3.8</v>
      </c>
      <c r="O1830" s="118">
        <v>13.3</v>
      </c>
      <c r="P1830" s="119">
        <f t="shared" si="30"/>
        <v>0.5</v>
      </c>
      <c r="Q1830" s="122" t="s">
        <v>2721</v>
      </c>
      <c r="R1830" s="121" t="s">
        <v>4218</v>
      </c>
      <c r="S1830" s="122">
        <v>0.5</v>
      </c>
      <c r="T1830" s="122" t="s">
        <v>468</v>
      </c>
    </row>
    <row r="1831" spans="7:20" s="145" customFormat="1" hidden="1">
      <c r="G1831" s="152"/>
      <c r="K1831" s="128"/>
      <c r="M1831" s="114" t="s">
        <v>2722</v>
      </c>
      <c r="N1831" s="118">
        <v>7.3</v>
      </c>
      <c r="O1831" s="118">
        <v>83.1</v>
      </c>
      <c r="P1831" s="119">
        <f t="shared" si="30"/>
        <v>0.5</v>
      </c>
      <c r="Q1831" s="122" t="s">
        <v>661</v>
      </c>
      <c r="R1831" s="121" t="s">
        <v>4058</v>
      </c>
      <c r="S1831" s="122">
        <v>0.5</v>
      </c>
      <c r="T1831" s="122" t="s">
        <v>468</v>
      </c>
    </row>
    <row r="1832" spans="7:20" s="145" customFormat="1" hidden="1">
      <c r="G1832" s="152"/>
      <c r="K1832" s="128"/>
      <c r="M1832" s="114" t="s">
        <v>2723</v>
      </c>
      <c r="N1832" s="118">
        <v>30.5</v>
      </c>
      <c r="O1832" s="118">
        <v>0</v>
      </c>
      <c r="P1832" s="119">
        <f t="shared" si="30"/>
        <v>0.1</v>
      </c>
      <c r="Q1832" s="120" t="s">
        <v>147</v>
      </c>
      <c r="R1832" s="121" t="s">
        <v>4129</v>
      </c>
      <c r="S1832" s="122">
        <v>0.1</v>
      </c>
      <c r="T1832" s="122" t="s">
        <v>728</v>
      </c>
    </row>
    <row r="1833" spans="7:20" s="145" customFormat="1" hidden="1">
      <c r="G1833" s="152"/>
      <c r="K1833" s="128"/>
      <c r="M1833" s="114" t="s">
        <v>2724</v>
      </c>
      <c r="N1833" s="118">
        <v>11.6</v>
      </c>
      <c r="O1833" s="118">
        <v>0</v>
      </c>
      <c r="P1833" s="119">
        <f t="shared" si="30"/>
        <v>0.5</v>
      </c>
      <c r="Q1833" s="120" t="s">
        <v>147</v>
      </c>
      <c r="R1833" s="121" t="s">
        <v>4560</v>
      </c>
      <c r="S1833" s="122">
        <v>0.5</v>
      </c>
      <c r="T1833" s="122" t="s">
        <v>468</v>
      </c>
    </row>
    <row r="1834" spans="7:20" s="145" customFormat="1" hidden="1">
      <c r="G1834" s="152"/>
      <c r="K1834" s="128"/>
      <c r="M1834" s="114" t="s">
        <v>2725</v>
      </c>
      <c r="N1834" s="118">
        <v>20</v>
      </c>
      <c r="O1834" s="118">
        <v>0</v>
      </c>
      <c r="P1834" s="119">
        <f t="shared" si="30"/>
        <v>0.65</v>
      </c>
      <c r="Q1834" s="122" t="s">
        <v>578</v>
      </c>
      <c r="R1834" s="121" t="s">
        <v>3914</v>
      </c>
      <c r="S1834" s="122">
        <v>0.65</v>
      </c>
      <c r="T1834" s="122" t="s">
        <v>690</v>
      </c>
    </row>
    <row r="1835" spans="7:20" s="145" customFormat="1" hidden="1">
      <c r="G1835" s="152"/>
      <c r="K1835" s="128"/>
      <c r="M1835" s="114" t="s">
        <v>2726</v>
      </c>
      <c r="N1835" s="118">
        <v>10.8</v>
      </c>
      <c r="O1835" s="118">
        <v>2.7</v>
      </c>
      <c r="P1835" s="119">
        <f t="shared" si="30"/>
        <v>0.2</v>
      </c>
      <c r="Q1835" s="120" t="s">
        <v>343</v>
      </c>
      <c r="R1835" s="121" t="s">
        <v>4415</v>
      </c>
      <c r="S1835" s="120">
        <v>0.2</v>
      </c>
      <c r="T1835" s="120" t="s">
        <v>466</v>
      </c>
    </row>
    <row r="1836" spans="7:20" s="145" customFormat="1" hidden="1">
      <c r="G1836" s="152"/>
      <c r="K1836" s="128"/>
      <c r="M1836" s="114" t="s">
        <v>2727</v>
      </c>
      <c r="N1836" s="118">
        <v>1.5</v>
      </c>
      <c r="O1836" s="118">
        <v>0.4</v>
      </c>
      <c r="P1836" s="119">
        <f t="shared" si="30"/>
        <v>0.2</v>
      </c>
      <c r="Q1836" s="120" t="s">
        <v>30</v>
      </c>
      <c r="R1836" s="121" t="s">
        <v>4392</v>
      </c>
      <c r="S1836" s="120">
        <v>0.2</v>
      </c>
      <c r="T1836" s="120" t="s">
        <v>466</v>
      </c>
    </row>
    <row r="1837" spans="7:20" s="145" customFormat="1" hidden="1">
      <c r="G1837" s="152"/>
      <c r="K1837" s="128"/>
      <c r="M1837" s="114" t="s">
        <v>2610</v>
      </c>
      <c r="N1837" s="118">
        <v>1.5</v>
      </c>
      <c r="O1837" s="118">
        <v>1.9</v>
      </c>
      <c r="P1837" s="119">
        <f t="shared" si="30"/>
        <v>0.2</v>
      </c>
      <c r="Q1837" s="122" t="s">
        <v>575</v>
      </c>
      <c r="R1837" s="121" t="s">
        <v>4376</v>
      </c>
      <c r="S1837" s="122">
        <v>0.2</v>
      </c>
      <c r="T1837" s="122" t="s">
        <v>466</v>
      </c>
    </row>
    <row r="1838" spans="7:20" s="145" customFormat="1" hidden="1">
      <c r="G1838" s="152"/>
      <c r="K1838" s="128"/>
      <c r="M1838" s="114" t="s">
        <v>2393</v>
      </c>
      <c r="N1838" s="118">
        <v>8.4</v>
      </c>
      <c r="O1838" s="118">
        <v>16.5</v>
      </c>
      <c r="P1838" s="119">
        <f t="shared" si="30"/>
        <v>0.3</v>
      </c>
      <c r="Q1838" s="122" t="s">
        <v>2394</v>
      </c>
      <c r="R1838" s="121" t="s">
        <v>4404</v>
      </c>
      <c r="S1838" s="122">
        <v>0.3</v>
      </c>
      <c r="T1838" s="122" t="s">
        <v>719</v>
      </c>
    </row>
    <row r="1839" spans="7:20" s="145" customFormat="1" hidden="1">
      <c r="G1839" s="152"/>
      <c r="K1839" s="128"/>
      <c r="M1839" s="114" t="s">
        <v>2395</v>
      </c>
      <c r="N1839" s="118">
        <v>7.9</v>
      </c>
      <c r="O1839" s="118">
        <v>17.2</v>
      </c>
      <c r="P1839" s="119">
        <f t="shared" si="30"/>
        <v>0.2</v>
      </c>
      <c r="Q1839" s="122" t="s">
        <v>2396</v>
      </c>
      <c r="R1839" s="121" t="s">
        <v>4327</v>
      </c>
      <c r="S1839" s="120">
        <v>0.2</v>
      </c>
      <c r="T1839" s="120" t="s">
        <v>466</v>
      </c>
    </row>
    <row r="1840" spans="7:20" s="145" customFormat="1" hidden="1">
      <c r="G1840" s="152"/>
      <c r="K1840" s="128"/>
      <c r="M1840" s="114" t="s">
        <v>2397</v>
      </c>
      <c r="N1840" s="118">
        <v>9.1999999999999993</v>
      </c>
      <c r="O1840" s="118">
        <v>18.2</v>
      </c>
      <c r="P1840" s="119">
        <f t="shared" si="30"/>
        <v>0.3</v>
      </c>
      <c r="Q1840" s="122" t="s">
        <v>1086</v>
      </c>
      <c r="R1840" s="121" t="s">
        <v>3897</v>
      </c>
      <c r="S1840" s="122">
        <v>0.3</v>
      </c>
      <c r="T1840" s="122" t="s">
        <v>719</v>
      </c>
    </row>
    <row r="1841" spans="7:20" s="145" customFormat="1" hidden="1">
      <c r="G1841" s="152"/>
      <c r="K1841" s="128"/>
      <c r="M1841" s="114" t="s">
        <v>2398</v>
      </c>
      <c r="N1841" s="118">
        <v>11.2</v>
      </c>
      <c r="O1841" s="118">
        <v>24.6</v>
      </c>
      <c r="P1841" s="119">
        <f t="shared" si="30"/>
        <v>0.6</v>
      </c>
      <c r="Q1841" s="122" t="s">
        <v>2399</v>
      </c>
      <c r="R1841" s="121" t="s">
        <v>3990</v>
      </c>
      <c r="S1841" s="122">
        <v>0.6</v>
      </c>
      <c r="T1841" s="122" t="s">
        <v>213</v>
      </c>
    </row>
    <row r="1842" spans="7:20" s="145" customFormat="1" hidden="1">
      <c r="G1842" s="152"/>
      <c r="K1842" s="128"/>
      <c r="M1842" s="114" t="s">
        <v>2506</v>
      </c>
      <c r="N1842" s="118">
        <v>8.6</v>
      </c>
      <c r="O1842" s="118">
        <v>23.9</v>
      </c>
      <c r="P1842" s="119">
        <f t="shared" si="30"/>
        <v>0.79</v>
      </c>
      <c r="Q1842" s="122" t="s">
        <v>2507</v>
      </c>
      <c r="R1842" s="121" t="s">
        <v>3895</v>
      </c>
      <c r="S1842" s="122">
        <v>0.79</v>
      </c>
      <c r="T1842" s="122" t="s">
        <v>166</v>
      </c>
    </row>
    <row r="1843" spans="7:20" s="145" customFormat="1" hidden="1">
      <c r="G1843" s="152"/>
      <c r="K1843" s="128"/>
      <c r="M1843" s="114" t="s">
        <v>2406</v>
      </c>
      <c r="N1843" s="118">
        <v>12.5</v>
      </c>
      <c r="O1843" s="118">
        <v>28.9</v>
      </c>
      <c r="P1843" s="119">
        <f t="shared" si="30"/>
        <v>0.83</v>
      </c>
      <c r="Q1843" s="122" t="s">
        <v>2407</v>
      </c>
      <c r="R1843" s="121" t="s">
        <v>3775</v>
      </c>
      <c r="S1843" s="122">
        <v>0.83</v>
      </c>
      <c r="T1843" s="122" t="s">
        <v>176</v>
      </c>
    </row>
    <row r="1844" spans="7:20" s="145" customFormat="1" hidden="1">
      <c r="G1844" s="152"/>
      <c r="K1844" s="128"/>
      <c r="M1844" s="114" t="s">
        <v>2408</v>
      </c>
      <c r="N1844" s="118">
        <v>9.1999999999999993</v>
      </c>
      <c r="O1844" s="118">
        <v>28.4</v>
      </c>
      <c r="P1844" s="119">
        <f t="shared" si="30"/>
        <v>0.24</v>
      </c>
      <c r="Q1844" s="122" t="s">
        <v>1911</v>
      </c>
      <c r="R1844" s="121" t="s">
        <v>4504</v>
      </c>
      <c r="S1844" s="122">
        <v>0.24</v>
      </c>
      <c r="T1844" s="122" t="s">
        <v>1383</v>
      </c>
    </row>
    <row r="1845" spans="7:20" s="145" customFormat="1" hidden="1">
      <c r="G1845" s="152"/>
      <c r="K1845" s="128"/>
      <c r="M1845" s="114" t="s">
        <v>2291</v>
      </c>
      <c r="N1845" s="118">
        <v>14.6</v>
      </c>
      <c r="O1845" s="118">
        <v>30</v>
      </c>
      <c r="P1845" s="119">
        <f t="shared" si="30"/>
        <v>0.26</v>
      </c>
      <c r="Q1845" s="122" t="s">
        <v>1492</v>
      </c>
      <c r="R1845" s="121" t="s">
        <v>4271</v>
      </c>
      <c r="S1845" s="122">
        <v>0.26</v>
      </c>
      <c r="T1845" s="122" t="s">
        <v>982</v>
      </c>
    </row>
    <row r="1846" spans="7:20" s="145" customFormat="1" hidden="1">
      <c r="G1846" s="152"/>
      <c r="K1846" s="128"/>
      <c r="M1846" s="114" t="s">
        <v>2414</v>
      </c>
      <c r="N1846" s="118">
        <v>6.4</v>
      </c>
      <c r="O1846" s="118">
        <v>21.4</v>
      </c>
      <c r="P1846" s="119">
        <f t="shared" si="30"/>
        <v>0.67</v>
      </c>
      <c r="Q1846" s="122" t="s">
        <v>377</v>
      </c>
      <c r="R1846" s="121" t="s">
        <v>4556</v>
      </c>
      <c r="S1846" s="122">
        <v>0.67</v>
      </c>
      <c r="T1846" s="122" t="s">
        <v>954</v>
      </c>
    </row>
    <row r="1847" spans="7:20" s="145" customFormat="1" hidden="1">
      <c r="G1847" s="152"/>
      <c r="K1847" s="128"/>
      <c r="M1847" s="114" t="s">
        <v>2415</v>
      </c>
      <c r="N1847" s="118">
        <v>8.1</v>
      </c>
      <c r="O1847" s="118">
        <v>19.7</v>
      </c>
      <c r="P1847" s="119">
        <f t="shared" si="30"/>
        <v>0.7</v>
      </c>
      <c r="Q1847" s="122" t="s">
        <v>977</v>
      </c>
      <c r="R1847" s="121" t="s">
        <v>22</v>
      </c>
      <c r="S1847" s="122">
        <v>0.7</v>
      </c>
      <c r="T1847" s="122" t="s">
        <v>2803</v>
      </c>
    </row>
    <row r="1848" spans="7:20" s="145" customFormat="1" hidden="1">
      <c r="G1848" s="152"/>
      <c r="K1848" s="128"/>
      <c r="M1848" s="114" t="s">
        <v>2521</v>
      </c>
      <c r="N1848" s="118">
        <v>7.8</v>
      </c>
      <c r="O1848" s="118">
        <v>53.3</v>
      </c>
      <c r="P1848" s="119">
        <f t="shared" si="30"/>
        <v>0.17</v>
      </c>
      <c r="Q1848" s="120" t="s">
        <v>147</v>
      </c>
      <c r="R1848" s="121" t="s">
        <v>4162</v>
      </c>
      <c r="S1848" s="122">
        <v>0.17</v>
      </c>
      <c r="T1848" s="122" t="s">
        <v>1624</v>
      </c>
    </row>
    <row r="1849" spans="7:20" s="145" customFormat="1" hidden="1">
      <c r="G1849" s="152"/>
      <c r="K1849" s="128"/>
      <c r="M1849" s="114" t="s">
        <v>2522</v>
      </c>
      <c r="N1849" s="118">
        <v>6.9</v>
      </c>
      <c r="O1849" s="118">
        <v>26.6</v>
      </c>
      <c r="P1849" s="119">
        <f t="shared" si="30"/>
        <v>0.66</v>
      </c>
      <c r="Q1849" s="122" t="s">
        <v>1910</v>
      </c>
      <c r="R1849" s="121" t="s">
        <v>3937</v>
      </c>
      <c r="S1849" s="122">
        <v>0.66</v>
      </c>
      <c r="T1849" s="122" t="s">
        <v>1619</v>
      </c>
    </row>
    <row r="1850" spans="7:20" s="145" customFormat="1" hidden="1">
      <c r="G1850" s="152"/>
      <c r="K1850" s="128"/>
      <c r="M1850" s="114" t="s">
        <v>2635</v>
      </c>
      <c r="N1850" s="118">
        <v>6.9</v>
      </c>
      <c r="O1850" s="118">
        <v>26.7</v>
      </c>
      <c r="P1850" s="119">
        <f t="shared" si="30"/>
        <v>0.73</v>
      </c>
      <c r="Q1850" s="122" t="s">
        <v>1067</v>
      </c>
      <c r="R1850" s="121" t="s">
        <v>4039</v>
      </c>
      <c r="S1850" s="120">
        <v>0.73</v>
      </c>
      <c r="T1850" s="120" t="s">
        <v>56</v>
      </c>
    </row>
    <row r="1851" spans="7:20" s="145" customFormat="1" hidden="1">
      <c r="G1851" s="152"/>
      <c r="K1851" s="128"/>
      <c r="M1851" s="114" t="s">
        <v>2636</v>
      </c>
      <c r="N1851" s="118">
        <v>7.6</v>
      </c>
      <c r="O1851" s="118">
        <v>23.4</v>
      </c>
      <c r="P1851" s="119">
        <f t="shared" si="30"/>
        <v>0.73</v>
      </c>
      <c r="Q1851" s="122" t="s">
        <v>692</v>
      </c>
      <c r="R1851" s="121" t="s">
        <v>3933</v>
      </c>
      <c r="S1851" s="122">
        <v>0.73</v>
      </c>
      <c r="T1851" s="122" t="s">
        <v>56</v>
      </c>
    </row>
    <row r="1852" spans="7:20" s="145" customFormat="1" hidden="1">
      <c r="G1852" s="152"/>
      <c r="K1852" s="128"/>
      <c r="M1852" s="114" t="s">
        <v>2752</v>
      </c>
      <c r="N1852" s="118">
        <v>4.0999999999999996</v>
      </c>
      <c r="O1852" s="118">
        <v>15.8</v>
      </c>
      <c r="P1852" s="119">
        <f t="shared" si="30"/>
        <v>0.32</v>
      </c>
      <c r="Q1852" s="122" t="s">
        <v>2852</v>
      </c>
      <c r="R1852" s="121" t="s">
        <v>3935</v>
      </c>
      <c r="S1852" s="122">
        <v>0.32</v>
      </c>
      <c r="T1852" s="122" t="s">
        <v>459</v>
      </c>
    </row>
    <row r="1853" spans="7:20" s="145" customFormat="1" hidden="1">
      <c r="G1853" s="152"/>
      <c r="K1853" s="128"/>
      <c r="M1853" s="114" t="s">
        <v>2956</v>
      </c>
      <c r="N1853" s="118">
        <v>4.4000000000000004</v>
      </c>
      <c r="O1853" s="118">
        <v>14.2</v>
      </c>
      <c r="P1853" s="119">
        <f t="shared" si="30"/>
        <v>0.34</v>
      </c>
      <c r="Q1853" s="122" t="s">
        <v>2957</v>
      </c>
      <c r="R1853" s="121" t="s">
        <v>3893</v>
      </c>
      <c r="S1853" s="122">
        <v>0.34</v>
      </c>
      <c r="T1853" s="122" t="s">
        <v>234</v>
      </c>
    </row>
    <row r="1854" spans="7:20" s="145" customFormat="1" hidden="1">
      <c r="G1854" s="152"/>
      <c r="K1854" s="128"/>
      <c r="M1854" s="114" t="s">
        <v>2756</v>
      </c>
      <c r="N1854" s="118">
        <v>6.3</v>
      </c>
      <c r="O1854" s="118">
        <v>37.9</v>
      </c>
      <c r="P1854" s="119">
        <f t="shared" si="30"/>
        <v>0.35</v>
      </c>
      <c r="Q1854" s="122" t="s">
        <v>1067</v>
      </c>
      <c r="R1854" s="121" t="s">
        <v>3999</v>
      </c>
      <c r="S1854" s="122">
        <v>0.35</v>
      </c>
      <c r="T1854" s="122" t="s">
        <v>497</v>
      </c>
    </row>
    <row r="1855" spans="7:20" s="145" customFormat="1" hidden="1">
      <c r="G1855" s="152"/>
      <c r="K1855" s="128"/>
      <c r="M1855" s="114" t="s">
        <v>2757</v>
      </c>
      <c r="N1855" s="118">
        <v>6.3</v>
      </c>
      <c r="O1855" s="118">
        <v>37.9</v>
      </c>
      <c r="P1855" s="119">
        <f t="shared" si="30"/>
        <v>0.75</v>
      </c>
      <c r="Q1855" s="122" t="s">
        <v>1067</v>
      </c>
      <c r="R1855" s="121" t="s">
        <v>3999</v>
      </c>
      <c r="S1855" s="122">
        <v>0.75</v>
      </c>
      <c r="T1855" s="122" t="s">
        <v>287</v>
      </c>
    </row>
    <row r="1856" spans="7:20" s="145" customFormat="1" hidden="1">
      <c r="G1856" s="152"/>
      <c r="K1856" s="128"/>
      <c r="M1856" s="114" t="s">
        <v>2642</v>
      </c>
      <c r="N1856" s="118">
        <v>6.3</v>
      </c>
      <c r="O1856" s="118">
        <v>37.799999999999997</v>
      </c>
      <c r="P1856" s="119">
        <f t="shared" si="30"/>
        <v>0.61</v>
      </c>
      <c r="Q1856" s="122" t="s">
        <v>668</v>
      </c>
      <c r="R1856" s="121" t="s">
        <v>4144</v>
      </c>
      <c r="S1856" s="122">
        <v>0.61</v>
      </c>
      <c r="T1856" s="122" t="s">
        <v>424</v>
      </c>
    </row>
    <row r="1857" spans="7:20" s="145" customFormat="1" hidden="1">
      <c r="G1857" s="152"/>
      <c r="K1857" s="128"/>
      <c r="M1857" s="114" t="s">
        <v>2643</v>
      </c>
      <c r="N1857" s="118">
        <v>21.8</v>
      </c>
      <c r="O1857" s="118">
        <v>0</v>
      </c>
      <c r="P1857" s="119">
        <f t="shared" si="30"/>
        <v>0.18</v>
      </c>
      <c r="Q1857" s="122" t="s">
        <v>875</v>
      </c>
      <c r="R1857" s="121" t="s">
        <v>4024</v>
      </c>
      <c r="S1857" s="122">
        <v>0.18</v>
      </c>
      <c r="T1857" s="122" t="s">
        <v>1418</v>
      </c>
    </row>
    <row r="1858" spans="7:20" s="145" customFormat="1" hidden="1">
      <c r="G1858" s="152"/>
      <c r="K1858" s="128"/>
      <c r="M1858" s="114" t="s">
        <v>2536</v>
      </c>
      <c r="N1858" s="118">
        <v>20.5</v>
      </c>
      <c r="O1858" s="118">
        <v>0</v>
      </c>
      <c r="P1858" s="119">
        <f t="shared" si="30"/>
        <v>0.18</v>
      </c>
      <c r="Q1858" s="122" t="s">
        <v>1624</v>
      </c>
      <c r="R1858" s="121" t="s">
        <v>4462</v>
      </c>
      <c r="S1858" s="122">
        <v>0.18</v>
      </c>
      <c r="T1858" s="122" t="s">
        <v>1418</v>
      </c>
    </row>
    <row r="1859" spans="7:20" s="145" customFormat="1" hidden="1">
      <c r="G1859" s="152"/>
      <c r="K1859" s="128"/>
      <c r="M1859" s="114" t="s">
        <v>2537</v>
      </c>
      <c r="N1859" s="118">
        <v>14.9</v>
      </c>
      <c r="O1859" s="118">
        <v>0</v>
      </c>
      <c r="P1859" s="119">
        <f t="shared" si="30"/>
        <v>0.5</v>
      </c>
      <c r="Q1859" s="122" t="s">
        <v>497</v>
      </c>
      <c r="R1859" s="121" t="s">
        <v>4320</v>
      </c>
      <c r="S1859" s="122">
        <v>0.5</v>
      </c>
      <c r="T1859" s="122" t="s">
        <v>454</v>
      </c>
    </row>
    <row r="1860" spans="7:20" s="145" customFormat="1" hidden="1">
      <c r="G1860" s="152"/>
      <c r="K1860" s="128"/>
      <c r="M1860" s="114" t="s">
        <v>2538</v>
      </c>
      <c r="N1860" s="118">
        <v>11.5</v>
      </c>
      <c r="O1860" s="118">
        <v>28.3</v>
      </c>
      <c r="P1860" s="119">
        <f t="shared" si="30"/>
        <v>0.73</v>
      </c>
      <c r="Q1860" s="122" t="s">
        <v>2539</v>
      </c>
      <c r="R1860" s="121" t="s">
        <v>4030</v>
      </c>
      <c r="S1860" s="122">
        <v>0.73</v>
      </c>
      <c r="T1860" s="122" t="s">
        <v>287</v>
      </c>
    </row>
    <row r="1861" spans="7:20" s="145" customFormat="1" hidden="1">
      <c r="G1861" s="152"/>
      <c r="K1861" s="128"/>
      <c r="M1861" s="114" t="s">
        <v>2540</v>
      </c>
      <c r="N1861" s="118">
        <v>0.5</v>
      </c>
      <c r="O1861" s="118">
        <v>8.8000000000000007</v>
      </c>
      <c r="P1861" s="119">
        <f t="shared" si="30"/>
        <v>0.16</v>
      </c>
      <c r="Q1861" s="120" t="s">
        <v>30</v>
      </c>
      <c r="R1861" s="121" t="s">
        <v>3956</v>
      </c>
      <c r="S1861" s="122">
        <v>0.16</v>
      </c>
      <c r="T1861" s="122" t="s">
        <v>1418</v>
      </c>
    </row>
    <row r="1862" spans="7:20" s="145" customFormat="1" hidden="1">
      <c r="G1862" s="152"/>
      <c r="K1862" s="128"/>
      <c r="M1862" s="114" t="s">
        <v>2541</v>
      </c>
      <c r="N1862" s="118">
        <v>0.4</v>
      </c>
      <c r="O1862" s="118">
        <v>6.6</v>
      </c>
      <c r="P1862" s="119">
        <f t="shared" si="30"/>
        <v>0.72</v>
      </c>
      <c r="Q1862" s="120" t="s">
        <v>30</v>
      </c>
      <c r="R1862" s="121" t="s">
        <v>4554</v>
      </c>
      <c r="S1862" s="122">
        <v>0.72</v>
      </c>
      <c r="T1862" s="122" t="s">
        <v>287</v>
      </c>
    </row>
    <row r="1863" spans="7:20" s="145" customFormat="1" hidden="1">
      <c r="G1863" s="152"/>
      <c r="K1863" s="128"/>
      <c r="M1863" s="114" t="s">
        <v>2647</v>
      </c>
      <c r="N1863" s="118">
        <v>0.9</v>
      </c>
      <c r="O1863" s="118">
        <v>5.5</v>
      </c>
      <c r="P1863" s="119">
        <f t="shared" si="30"/>
        <v>0.2</v>
      </c>
      <c r="Q1863" s="120" t="s">
        <v>30</v>
      </c>
      <c r="R1863" s="121" t="s">
        <v>4554</v>
      </c>
      <c r="S1863" s="122">
        <v>0.2</v>
      </c>
      <c r="T1863" s="122" t="s">
        <v>719</v>
      </c>
    </row>
    <row r="1864" spans="7:20" s="145" customFormat="1" hidden="1">
      <c r="G1864" s="152"/>
      <c r="K1864" s="128"/>
      <c r="M1864" s="114" t="s">
        <v>2648</v>
      </c>
      <c r="N1864" s="118">
        <v>14.1</v>
      </c>
      <c r="O1864" s="118" t="s">
        <v>147</v>
      </c>
      <c r="P1864" s="119">
        <f t="shared" si="30"/>
        <v>0.4</v>
      </c>
      <c r="Q1864" s="122" t="s">
        <v>1135</v>
      </c>
      <c r="R1864" s="121" t="s">
        <v>147</v>
      </c>
      <c r="S1864" s="122">
        <v>0.4</v>
      </c>
      <c r="T1864" s="122" t="s">
        <v>468</v>
      </c>
    </row>
    <row r="1865" spans="7:20" s="145" customFormat="1" hidden="1">
      <c r="G1865" s="152"/>
      <c r="K1865" s="128"/>
      <c r="M1865" s="114" t="s">
        <v>2649</v>
      </c>
      <c r="N1865" s="118">
        <v>7.8</v>
      </c>
      <c r="O1865" s="118">
        <v>45.8</v>
      </c>
      <c r="P1865" s="119">
        <f t="shared" si="30"/>
        <v>0.6</v>
      </c>
      <c r="Q1865" s="122" t="s">
        <v>2650</v>
      </c>
      <c r="R1865" s="121" t="s">
        <v>3833</v>
      </c>
      <c r="S1865" s="122">
        <v>0.6</v>
      </c>
      <c r="T1865" s="122" t="s">
        <v>343</v>
      </c>
    </row>
    <row r="1866" spans="7:20" s="145" customFormat="1" hidden="1">
      <c r="G1866" s="152"/>
      <c r="K1866" s="128"/>
      <c r="M1866" s="114" t="s">
        <v>2651</v>
      </c>
      <c r="N1866" s="118">
        <v>19.899999999999999</v>
      </c>
      <c r="O1866" s="118">
        <v>0</v>
      </c>
      <c r="P1866" s="119">
        <f t="shared" ref="P1866:P1929" si="31">SUM(S1866:T1866)</f>
        <v>0.4</v>
      </c>
      <c r="Q1866" s="120" t="s">
        <v>166</v>
      </c>
      <c r="R1866" s="121" t="s">
        <v>3971</v>
      </c>
      <c r="S1866" s="122">
        <v>0.4</v>
      </c>
      <c r="T1866" s="122" t="s">
        <v>468</v>
      </c>
    </row>
    <row r="1867" spans="7:20" s="145" customFormat="1" hidden="1">
      <c r="G1867" s="152"/>
      <c r="K1867" s="128"/>
      <c r="M1867" s="114" t="s">
        <v>2652</v>
      </c>
      <c r="N1867" s="118">
        <v>15.8</v>
      </c>
      <c r="O1867" s="118">
        <v>14.5</v>
      </c>
      <c r="P1867" s="119">
        <f t="shared" si="31"/>
        <v>0.4</v>
      </c>
      <c r="Q1867" s="120" t="s">
        <v>147</v>
      </c>
      <c r="R1867" s="121" t="s">
        <v>3737</v>
      </c>
      <c r="S1867" s="122">
        <v>0.4</v>
      </c>
      <c r="T1867" s="122" t="s">
        <v>468</v>
      </c>
    </row>
    <row r="1868" spans="7:20" s="145" customFormat="1" hidden="1">
      <c r="G1868" s="152"/>
      <c r="K1868" s="128"/>
      <c r="M1868" s="114" t="s">
        <v>2767</v>
      </c>
      <c r="N1868" s="118">
        <v>3</v>
      </c>
      <c r="O1868" s="118">
        <v>2.7</v>
      </c>
      <c r="P1868" s="119">
        <f t="shared" si="31"/>
        <v>0.4</v>
      </c>
      <c r="Q1868" s="120" t="s">
        <v>147</v>
      </c>
      <c r="R1868" s="121" t="s">
        <v>4295</v>
      </c>
      <c r="S1868" s="122">
        <v>0.4</v>
      </c>
      <c r="T1868" s="122" t="s">
        <v>468</v>
      </c>
    </row>
    <row r="1869" spans="7:20" s="145" customFormat="1" hidden="1">
      <c r="G1869" s="152"/>
      <c r="K1869" s="128"/>
      <c r="M1869" s="114" t="s">
        <v>2768</v>
      </c>
      <c r="N1869" s="118">
        <v>1.6</v>
      </c>
      <c r="O1869" s="118">
        <v>12.9</v>
      </c>
      <c r="P1869" s="119">
        <f t="shared" si="31"/>
        <v>0.1</v>
      </c>
      <c r="Q1869" s="122" t="s">
        <v>343</v>
      </c>
      <c r="R1869" s="121" t="s">
        <v>4496</v>
      </c>
      <c r="S1869" s="122">
        <v>0.1</v>
      </c>
      <c r="T1869" s="122" t="s">
        <v>466</v>
      </c>
    </row>
    <row r="1870" spans="7:20" s="145" customFormat="1" hidden="1">
      <c r="G1870" s="152"/>
      <c r="K1870" s="128"/>
      <c r="M1870" s="114" t="s">
        <v>2769</v>
      </c>
      <c r="N1870" s="118">
        <v>1.8</v>
      </c>
      <c r="O1870" s="118">
        <v>12.5</v>
      </c>
      <c r="P1870" s="119">
        <f t="shared" si="31"/>
        <v>0.1</v>
      </c>
      <c r="Q1870" s="122" t="s">
        <v>343</v>
      </c>
      <c r="R1870" s="121" t="s">
        <v>3781</v>
      </c>
      <c r="S1870" s="122">
        <v>0.1</v>
      </c>
      <c r="T1870" s="122" t="s">
        <v>466</v>
      </c>
    </row>
    <row r="1871" spans="7:20" s="145" customFormat="1" hidden="1">
      <c r="G1871" s="152"/>
      <c r="K1871" s="128"/>
      <c r="M1871" s="114" t="s">
        <v>2770</v>
      </c>
      <c r="N1871" s="118">
        <v>36.700000000000003</v>
      </c>
      <c r="O1871" s="118">
        <v>0</v>
      </c>
      <c r="P1871" s="119">
        <f t="shared" si="31"/>
        <v>0.1</v>
      </c>
      <c r="Q1871" s="122" t="s">
        <v>670</v>
      </c>
      <c r="R1871" s="121" t="s">
        <v>3733</v>
      </c>
      <c r="S1871" s="122">
        <v>0.1</v>
      </c>
      <c r="T1871" s="122" t="s">
        <v>466</v>
      </c>
    </row>
    <row r="1872" spans="7:20" s="145" customFormat="1" hidden="1">
      <c r="G1872" s="152"/>
      <c r="K1872" s="128"/>
      <c r="M1872" s="114" t="s">
        <v>2771</v>
      </c>
      <c r="N1872" s="118">
        <v>22</v>
      </c>
      <c r="O1872" s="118">
        <v>0</v>
      </c>
      <c r="P1872" s="119">
        <f t="shared" si="31"/>
        <v>0.1</v>
      </c>
      <c r="Q1872" s="122" t="s">
        <v>543</v>
      </c>
      <c r="R1872" s="121" t="s">
        <v>4034</v>
      </c>
      <c r="S1872" s="122">
        <v>0.1</v>
      </c>
      <c r="T1872" s="122" t="s">
        <v>466</v>
      </c>
    </row>
    <row r="1873" spans="7:20" s="145" customFormat="1" hidden="1">
      <c r="G1873" s="152"/>
      <c r="K1873" s="128"/>
      <c r="M1873" s="114" t="s">
        <v>2772</v>
      </c>
      <c r="N1873" s="118">
        <v>0.8</v>
      </c>
      <c r="O1873" s="118">
        <v>10.7</v>
      </c>
      <c r="P1873" s="119">
        <f t="shared" si="31"/>
        <v>0.1</v>
      </c>
      <c r="Q1873" s="120" t="s">
        <v>30</v>
      </c>
      <c r="R1873" s="121" t="s">
        <v>4552</v>
      </c>
      <c r="S1873" s="122">
        <v>0.1</v>
      </c>
      <c r="T1873" s="122" t="s">
        <v>466</v>
      </c>
    </row>
    <row r="1874" spans="7:20" s="145" customFormat="1" hidden="1">
      <c r="G1874" s="152"/>
      <c r="K1874" s="128"/>
      <c r="M1874" s="114" t="s">
        <v>2773</v>
      </c>
      <c r="N1874" s="118">
        <v>2.6</v>
      </c>
      <c r="O1874" s="118">
        <v>5.8</v>
      </c>
      <c r="P1874" s="119">
        <f t="shared" si="31"/>
        <v>0.39</v>
      </c>
      <c r="Q1874" s="122" t="s">
        <v>166</v>
      </c>
      <c r="R1874" s="121" t="s">
        <v>3956</v>
      </c>
      <c r="S1874" s="122">
        <v>0.39</v>
      </c>
      <c r="T1874" s="122" t="s">
        <v>468</v>
      </c>
    </row>
    <row r="1875" spans="7:20" s="145" customFormat="1" hidden="1">
      <c r="G1875" s="152"/>
      <c r="K1875" s="128"/>
      <c r="M1875" s="114" t="s">
        <v>2774</v>
      </c>
      <c r="N1875" s="118">
        <v>1.7</v>
      </c>
      <c r="O1875" s="118">
        <v>3.5</v>
      </c>
      <c r="P1875" s="119">
        <f t="shared" si="31"/>
        <v>0.41</v>
      </c>
      <c r="Q1875" s="120" t="s">
        <v>30</v>
      </c>
      <c r="R1875" s="121" t="s">
        <v>3907</v>
      </c>
      <c r="S1875" s="122">
        <v>0.41</v>
      </c>
      <c r="T1875" s="122" t="s">
        <v>1628</v>
      </c>
    </row>
    <row r="1876" spans="7:20" s="145" customFormat="1" hidden="1">
      <c r="G1876" s="152"/>
      <c r="K1876" s="128"/>
      <c r="M1876" s="114" t="s">
        <v>2775</v>
      </c>
      <c r="N1876" s="118">
        <v>12.8</v>
      </c>
      <c r="O1876" s="118">
        <v>70</v>
      </c>
      <c r="P1876" s="119">
        <f t="shared" si="31"/>
        <v>0.5</v>
      </c>
      <c r="Q1876" s="122" t="s">
        <v>2776</v>
      </c>
      <c r="R1876" s="121" t="s">
        <v>4058</v>
      </c>
      <c r="S1876" s="122">
        <v>0.5</v>
      </c>
      <c r="T1876" s="122" t="s">
        <v>1626</v>
      </c>
    </row>
    <row r="1877" spans="7:20" s="145" customFormat="1" hidden="1">
      <c r="G1877" s="152"/>
      <c r="K1877" s="128"/>
      <c r="M1877" s="114" t="s">
        <v>2675</v>
      </c>
      <c r="N1877" s="118">
        <v>11</v>
      </c>
      <c r="O1877" s="118">
        <v>75.400000000000006</v>
      </c>
      <c r="P1877" s="119">
        <f t="shared" si="31"/>
        <v>0.17</v>
      </c>
      <c r="Q1877" s="122" t="s">
        <v>424</v>
      </c>
      <c r="R1877" s="121" t="s">
        <v>4068</v>
      </c>
      <c r="S1877" s="122">
        <v>0.17</v>
      </c>
      <c r="T1877" s="122" t="s">
        <v>719</v>
      </c>
    </row>
    <row r="1878" spans="7:20" s="145" customFormat="1" hidden="1">
      <c r="G1878" s="152"/>
      <c r="K1878" s="128"/>
      <c r="M1878" s="114" t="s">
        <v>2448</v>
      </c>
      <c r="N1878" s="118">
        <v>5.7</v>
      </c>
      <c r="O1878" s="118">
        <v>16.2</v>
      </c>
      <c r="P1878" s="119">
        <f t="shared" si="31"/>
        <v>0.3</v>
      </c>
      <c r="Q1878" s="122" t="s">
        <v>1696</v>
      </c>
      <c r="R1878" s="121" t="s">
        <v>4149</v>
      </c>
      <c r="S1878" s="122">
        <v>0.3</v>
      </c>
      <c r="T1878" s="122" t="s">
        <v>1571</v>
      </c>
    </row>
    <row r="1879" spans="7:20" s="145" customFormat="1" hidden="1">
      <c r="G1879" s="152"/>
      <c r="K1879" s="128"/>
      <c r="M1879" s="114" t="s">
        <v>2449</v>
      </c>
      <c r="N1879" s="118">
        <v>6.6</v>
      </c>
      <c r="O1879" s="118">
        <v>20.399999999999999</v>
      </c>
      <c r="P1879" s="119">
        <f t="shared" si="31"/>
        <v>0.37</v>
      </c>
      <c r="Q1879" s="122" t="s">
        <v>1911</v>
      </c>
      <c r="R1879" s="121" t="s">
        <v>4265</v>
      </c>
      <c r="S1879" s="122">
        <v>0.37</v>
      </c>
      <c r="T1879" s="122" t="s">
        <v>1602</v>
      </c>
    </row>
    <row r="1880" spans="7:20" s="145" customFormat="1" hidden="1">
      <c r="G1880" s="152"/>
      <c r="K1880" s="128"/>
      <c r="M1880" s="114" t="s">
        <v>2450</v>
      </c>
      <c r="N1880" s="118">
        <v>8.6999999999999993</v>
      </c>
      <c r="O1880" s="118">
        <v>28.1</v>
      </c>
      <c r="P1880" s="119">
        <f t="shared" si="31"/>
        <v>0.48</v>
      </c>
      <c r="Q1880" s="122" t="s">
        <v>2451</v>
      </c>
      <c r="R1880" s="121" t="s">
        <v>4039</v>
      </c>
      <c r="S1880" s="122">
        <v>0.48</v>
      </c>
      <c r="T1880" s="122" t="s">
        <v>799</v>
      </c>
    </row>
    <row r="1881" spans="7:20" s="145" customFormat="1" hidden="1">
      <c r="G1881" s="152"/>
      <c r="K1881" s="128"/>
      <c r="M1881" s="114" t="s">
        <v>2452</v>
      </c>
      <c r="N1881" s="118">
        <v>10.5</v>
      </c>
      <c r="O1881" s="118">
        <v>30.2</v>
      </c>
      <c r="P1881" s="119">
        <f t="shared" si="31"/>
        <v>0.63</v>
      </c>
      <c r="Q1881" s="122" t="s">
        <v>2453</v>
      </c>
      <c r="R1881" s="121" t="s">
        <v>3944</v>
      </c>
      <c r="S1881" s="122">
        <v>0.63</v>
      </c>
      <c r="T1881" s="122" t="s">
        <v>841</v>
      </c>
    </row>
    <row r="1882" spans="7:20" s="145" customFormat="1" hidden="1">
      <c r="G1882" s="152"/>
      <c r="K1882" s="128"/>
      <c r="M1882" s="114" t="s">
        <v>2565</v>
      </c>
      <c r="N1882" s="118">
        <v>8.6999999999999993</v>
      </c>
      <c r="O1882" s="118">
        <v>28.7</v>
      </c>
      <c r="P1882" s="119">
        <f t="shared" si="31"/>
        <v>0.39</v>
      </c>
      <c r="Q1882" s="122" t="s">
        <v>2270</v>
      </c>
      <c r="R1882" s="121" t="s">
        <v>3946</v>
      </c>
      <c r="S1882" s="122">
        <v>0.39</v>
      </c>
      <c r="T1882" s="122" t="s">
        <v>499</v>
      </c>
    </row>
    <row r="1883" spans="7:20" s="145" customFormat="1" hidden="1">
      <c r="G1883" s="152"/>
      <c r="K1883" s="128"/>
      <c r="M1883" s="114" t="s">
        <v>2458</v>
      </c>
      <c r="N1883" s="118">
        <v>10.1</v>
      </c>
      <c r="O1883" s="118">
        <v>31.3</v>
      </c>
      <c r="P1883" s="119">
        <f t="shared" si="31"/>
        <v>0.36</v>
      </c>
      <c r="Q1883" s="122" t="s">
        <v>950</v>
      </c>
      <c r="R1883" s="121" t="s">
        <v>4124</v>
      </c>
      <c r="S1883" s="122">
        <v>0.36</v>
      </c>
      <c r="T1883" s="122" t="s">
        <v>1628</v>
      </c>
    </row>
    <row r="1884" spans="7:20" s="145" customFormat="1" hidden="1">
      <c r="G1884" s="152"/>
      <c r="K1884" s="128"/>
      <c r="M1884" s="114" t="s">
        <v>2459</v>
      </c>
      <c r="N1884" s="118">
        <v>8.1</v>
      </c>
      <c r="O1884" s="118">
        <v>27.1</v>
      </c>
      <c r="P1884" s="119">
        <f t="shared" si="31"/>
        <v>0.55000000000000004</v>
      </c>
      <c r="Q1884" s="122" t="s">
        <v>2460</v>
      </c>
      <c r="R1884" s="121" t="s">
        <v>22</v>
      </c>
      <c r="S1884" s="122">
        <v>0.55000000000000004</v>
      </c>
      <c r="T1884" s="122" t="s">
        <v>2803</v>
      </c>
    </row>
    <row r="1885" spans="7:20" s="145" customFormat="1" hidden="1">
      <c r="G1885" s="152"/>
      <c r="K1885" s="128"/>
      <c r="M1885" s="114" t="s">
        <v>2352</v>
      </c>
      <c r="N1885" s="118">
        <v>10.6</v>
      </c>
      <c r="O1885" s="118">
        <v>57</v>
      </c>
      <c r="P1885" s="119">
        <f t="shared" si="31"/>
        <v>0.25</v>
      </c>
      <c r="Q1885" s="122" t="s">
        <v>2353</v>
      </c>
      <c r="R1885" s="121" t="s">
        <v>4403</v>
      </c>
      <c r="S1885" s="122">
        <v>0.25</v>
      </c>
      <c r="T1885" s="122" t="s">
        <v>392</v>
      </c>
    </row>
    <row r="1886" spans="7:20" s="145" customFormat="1" hidden="1">
      <c r="G1886" s="152"/>
      <c r="K1886" s="128"/>
      <c r="M1886" s="114" t="s">
        <v>2354</v>
      </c>
      <c r="N1886" s="118">
        <v>12.9</v>
      </c>
      <c r="O1886" s="118">
        <v>74.8</v>
      </c>
      <c r="P1886" s="119">
        <f t="shared" si="31"/>
        <v>0.1</v>
      </c>
      <c r="Q1886" s="122" t="s">
        <v>586</v>
      </c>
      <c r="R1886" s="121" t="s">
        <v>4309</v>
      </c>
      <c r="S1886" s="122">
        <v>0.1</v>
      </c>
      <c r="T1886" s="122" t="s">
        <v>719</v>
      </c>
    </row>
    <row r="1887" spans="7:20" s="145" customFormat="1" hidden="1">
      <c r="G1887" s="152"/>
      <c r="K1887" s="128"/>
      <c r="M1887" s="114" t="s">
        <v>2466</v>
      </c>
      <c r="N1887" s="118">
        <v>5.8</v>
      </c>
      <c r="O1887" s="118">
        <v>30.6</v>
      </c>
      <c r="P1887" s="119">
        <f t="shared" si="31"/>
        <v>0.1</v>
      </c>
      <c r="Q1887" s="122" t="s">
        <v>1602</v>
      </c>
      <c r="R1887" s="121" t="s">
        <v>4026</v>
      </c>
      <c r="S1887" s="122">
        <v>0.1</v>
      </c>
      <c r="T1887" s="122" t="s">
        <v>719</v>
      </c>
    </row>
    <row r="1888" spans="7:20" s="145" customFormat="1" hidden="1">
      <c r="G1888" s="152"/>
      <c r="K1888" s="128"/>
      <c r="M1888" s="114" t="s">
        <v>2576</v>
      </c>
      <c r="N1888" s="118">
        <v>6.6</v>
      </c>
      <c r="O1888" s="118">
        <v>31.8</v>
      </c>
      <c r="P1888" s="119">
        <f t="shared" si="31"/>
        <v>0.1</v>
      </c>
      <c r="Q1888" s="122" t="s">
        <v>1626</v>
      </c>
      <c r="R1888" s="121" t="s">
        <v>3912</v>
      </c>
      <c r="S1888" s="122">
        <v>0.1</v>
      </c>
      <c r="T1888" s="122" t="s">
        <v>719</v>
      </c>
    </row>
    <row r="1889" spans="7:20" s="145" customFormat="1" hidden="1">
      <c r="G1889" s="152"/>
      <c r="K1889" s="128"/>
      <c r="M1889" s="114" t="s">
        <v>2577</v>
      </c>
      <c r="N1889" s="118">
        <v>2.2999999999999998</v>
      </c>
      <c r="O1889" s="118">
        <v>14.8</v>
      </c>
      <c r="P1889" s="119">
        <f t="shared" si="31"/>
        <v>0.2</v>
      </c>
      <c r="Q1889" s="122" t="s">
        <v>426</v>
      </c>
      <c r="R1889" s="121" t="s">
        <v>4561</v>
      </c>
      <c r="S1889" s="122">
        <v>0.2</v>
      </c>
      <c r="T1889" s="122" t="s">
        <v>234</v>
      </c>
    </row>
    <row r="1890" spans="7:20" s="145" customFormat="1" hidden="1">
      <c r="G1890" s="152"/>
      <c r="K1890" s="128"/>
      <c r="M1890" s="114" t="s">
        <v>2695</v>
      </c>
      <c r="N1890" s="118">
        <v>2.1</v>
      </c>
      <c r="O1890" s="118">
        <v>16.2</v>
      </c>
      <c r="P1890" s="119">
        <f t="shared" si="31"/>
        <v>0.5</v>
      </c>
      <c r="Q1890" s="122" t="s">
        <v>172</v>
      </c>
      <c r="R1890" s="121" t="s">
        <v>4565</v>
      </c>
      <c r="S1890" s="122">
        <v>0.5</v>
      </c>
      <c r="T1890" s="122" t="s">
        <v>343</v>
      </c>
    </row>
    <row r="1891" spans="7:20" s="145" customFormat="1" hidden="1">
      <c r="G1891" s="152"/>
      <c r="K1891" s="128"/>
      <c r="M1891" s="114" t="s">
        <v>2903</v>
      </c>
      <c r="N1891" s="118">
        <v>4.8</v>
      </c>
      <c r="O1891" s="118">
        <v>32.9</v>
      </c>
      <c r="P1891" s="119">
        <f t="shared" si="31"/>
        <v>0.5</v>
      </c>
      <c r="Q1891" s="122" t="s">
        <v>176</v>
      </c>
      <c r="R1891" s="121" t="s">
        <v>3735</v>
      </c>
      <c r="S1891" s="122">
        <v>0.5</v>
      </c>
      <c r="T1891" s="122" t="s">
        <v>343</v>
      </c>
    </row>
    <row r="1892" spans="7:20" s="145" customFormat="1" hidden="1">
      <c r="G1892" s="152"/>
      <c r="K1892" s="128"/>
      <c r="M1892" s="114" t="s">
        <v>3010</v>
      </c>
      <c r="N1892" s="118">
        <v>5.5</v>
      </c>
      <c r="O1892" s="118">
        <v>37.200000000000003</v>
      </c>
      <c r="P1892" s="119">
        <f t="shared" si="31"/>
        <v>0.3</v>
      </c>
      <c r="Q1892" s="122" t="s">
        <v>841</v>
      </c>
      <c r="R1892" s="121" t="s">
        <v>3969</v>
      </c>
      <c r="S1892" s="122">
        <v>0.3</v>
      </c>
      <c r="T1892" s="122" t="s">
        <v>468</v>
      </c>
    </row>
    <row r="1893" spans="7:20" s="145" customFormat="1" hidden="1">
      <c r="G1893" s="152"/>
      <c r="K1893" s="128"/>
      <c r="M1893" s="114" t="s">
        <v>3011</v>
      </c>
      <c r="N1893" s="118">
        <v>11.3</v>
      </c>
      <c r="O1893" s="118">
        <v>75.599999999999994</v>
      </c>
      <c r="P1893" s="119">
        <f t="shared" si="31"/>
        <v>0.5</v>
      </c>
      <c r="Q1893" s="122" t="s">
        <v>424</v>
      </c>
      <c r="R1893" s="121" t="s">
        <v>4471</v>
      </c>
      <c r="S1893" s="122">
        <v>0.5</v>
      </c>
      <c r="T1893" s="122" t="s">
        <v>343</v>
      </c>
    </row>
    <row r="1894" spans="7:20" s="145" customFormat="1" hidden="1">
      <c r="G1894" s="152"/>
      <c r="K1894" s="128"/>
      <c r="M1894" s="114" t="s">
        <v>2908</v>
      </c>
      <c r="N1894" s="118">
        <v>4.4000000000000004</v>
      </c>
      <c r="O1894" s="118">
        <v>31.5</v>
      </c>
      <c r="P1894" s="119">
        <f t="shared" si="31"/>
        <v>0.2</v>
      </c>
      <c r="Q1894" s="122" t="s">
        <v>287</v>
      </c>
      <c r="R1894" s="121" t="s">
        <v>3908</v>
      </c>
      <c r="S1894" s="122">
        <v>0.2</v>
      </c>
      <c r="T1894" s="122" t="s">
        <v>234</v>
      </c>
    </row>
    <row r="1895" spans="7:20" s="145" customFormat="1" hidden="1">
      <c r="G1895" s="152"/>
      <c r="K1895" s="128"/>
      <c r="M1895" s="114" t="s">
        <v>2801</v>
      </c>
      <c r="N1895" s="118">
        <v>5</v>
      </c>
      <c r="O1895" s="118">
        <v>32.9</v>
      </c>
      <c r="P1895" s="119">
        <f t="shared" si="31"/>
        <v>0.2</v>
      </c>
      <c r="Q1895" s="122" t="s">
        <v>841</v>
      </c>
      <c r="R1895" s="121" t="s">
        <v>4450</v>
      </c>
      <c r="S1895" s="122">
        <v>0.2</v>
      </c>
      <c r="T1895" s="122" t="s">
        <v>234</v>
      </c>
    </row>
    <row r="1896" spans="7:20" s="145" customFormat="1" hidden="1">
      <c r="G1896" s="152"/>
      <c r="K1896" s="128"/>
      <c r="M1896" s="114" t="s">
        <v>2802</v>
      </c>
      <c r="N1896" s="118">
        <v>5.2</v>
      </c>
      <c r="O1896" s="118">
        <v>27.5</v>
      </c>
      <c r="P1896" s="119">
        <f t="shared" si="31"/>
        <v>0.2</v>
      </c>
      <c r="Q1896" s="122" t="s">
        <v>2803</v>
      </c>
      <c r="R1896" s="121" t="s">
        <v>3785</v>
      </c>
      <c r="S1896" s="122">
        <v>0.2</v>
      </c>
      <c r="T1896" s="122" t="s">
        <v>234</v>
      </c>
    </row>
    <row r="1897" spans="7:20" s="145" customFormat="1" hidden="1">
      <c r="G1897" s="152"/>
      <c r="K1897" s="128"/>
      <c r="M1897" s="114" t="s">
        <v>2804</v>
      </c>
      <c r="N1897" s="118">
        <v>12.6</v>
      </c>
      <c r="O1897" s="118">
        <v>68.3</v>
      </c>
      <c r="P1897" s="119">
        <f t="shared" si="31"/>
        <v>0.4</v>
      </c>
      <c r="Q1897" s="122" t="s">
        <v>468</v>
      </c>
      <c r="R1897" s="121" t="s">
        <v>4292</v>
      </c>
      <c r="S1897" s="122">
        <v>0.4</v>
      </c>
      <c r="T1897" s="122" t="s">
        <v>213</v>
      </c>
    </row>
    <row r="1898" spans="7:20" s="145" customFormat="1" hidden="1">
      <c r="G1898" s="152"/>
      <c r="K1898" s="128"/>
      <c r="M1898" s="114" t="s">
        <v>2805</v>
      </c>
      <c r="N1898" s="118">
        <v>7</v>
      </c>
      <c r="O1898" s="118">
        <v>17.2</v>
      </c>
      <c r="P1898" s="119">
        <f t="shared" si="31"/>
        <v>0.3</v>
      </c>
      <c r="Q1898" s="122" t="s">
        <v>2806</v>
      </c>
      <c r="R1898" s="121" t="s">
        <v>4450</v>
      </c>
      <c r="S1898" s="122">
        <v>0.3</v>
      </c>
      <c r="T1898" s="122" t="s">
        <v>468</v>
      </c>
    </row>
    <row r="1899" spans="7:20" s="145" customFormat="1" hidden="1">
      <c r="G1899" s="152"/>
      <c r="K1899" s="128"/>
      <c r="M1899" s="114" t="s">
        <v>2706</v>
      </c>
      <c r="N1899" s="118">
        <v>6.3</v>
      </c>
      <c r="O1899" s="118">
        <v>43</v>
      </c>
      <c r="P1899" s="119">
        <f t="shared" si="31"/>
        <v>0.2</v>
      </c>
      <c r="Q1899" s="114"/>
      <c r="R1899" s="121" t="s">
        <v>4505</v>
      </c>
      <c r="S1899" s="122">
        <v>0.2</v>
      </c>
      <c r="T1899" s="122" t="s">
        <v>234</v>
      </c>
    </row>
    <row r="1900" spans="7:20" s="145" customFormat="1" hidden="1">
      <c r="G1900" s="152"/>
      <c r="K1900" s="128"/>
      <c r="M1900" s="114" t="s">
        <v>2707</v>
      </c>
      <c r="N1900" s="118">
        <v>6.1</v>
      </c>
      <c r="O1900" s="118">
        <v>28.2</v>
      </c>
      <c r="P1900" s="119">
        <f t="shared" si="31"/>
        <v>0.34</v>
      </c>
      <c r="Q1900" s="122" t="s">
        <v>2708</v>
      </c>
      <c r="R1900" s="121" t="s">
        <v>4506</v>
      </c>
      <c r="S1900" s="122">
        <v>0.34</v>
      </c>
      <c r="T1900" s="122" t="s">
        <v>503</v>
      </c>
    </row>
    <row r="1901" spans="7:20" s="145" customFormat="1" hidden="1">
      <c r="G1901" s="152"/>
      <c r="K1901" s="128"/>
      <c r="M1901" s="114" t="s">
        <v>2591</v>
      </c>
      <c r="N1901" s="118">
        <v>4.0999999999999996</v>
      </c>
      <c r="O1901" s="118">
        <v>38</v>
      </c>
      <c r="P1901" s="119">
        <f t="shared" si="31"/>
        <v>0.34</v>
      </c>
      <c r="Q1901" s="122" t="s">
        <v>2592</v>
      </c>
      <c r="R1901" s="121" t="s">
        <v>4255</v>
      </c>
      <c r="S1901" s="122">
        <v>0.34</v>
      </c>
      <c r="T1901" s="122" t="s">
        <v>503</v>
      </c>
    </row>
    <row r="1902" spans="7:20" s="145" customFormat="1" hidden="1">
      <c r="G1902" s="152"/>
      <c r="K1902" s="128"/>
      <c r="M1902" s="114" t="s">
        <v>2593</v>
      </c>
      <c r="N1902" s="118">
        <v>3.3</v>
      </c>
      <c r="O1902" s="118">
        <v>41.4</v>
      </c>
      <c r="P1902" s="119">
        <f t="shared" si="31"/>
        <v>0.16</v>
      </c>
      <c r="Q1902" s="122" t="s">
        <v>2712</v>
      </c>
      <c r="R1902" s="121" t="s">
        <v>4318</v>
      </c>
      <c r="S1902" s="122">
        <v>0.16</v>
      </c>
      <c r="T1902" s="122" t="s">
        <v>459</v>
      </c>
    </row>
    <row r="1903" spans="7:20" s="145" customFormat="1" hidden="1">
      <c r="G1903" s="152"/>
      <c r="K1903" s="128"/>
      <c r="M1903" s="114" t="s">
        <v>2713</v>
      </c>
      <c r="N1903" s="118">
        <v>4.9000000000000004</v>
      </c>
      <c r="O1903" s="118">
        <v>43.6</v>
      </c>
      <c r="P1903" s="119">
        <f t="shared" si="31"/>
        <v>0.22</v>
      </c>
      <c r="Q1903" s="122" t="s">
        <v>2714</v>
      </c>
      <c r="R1903" s="121" t="s">
        <v>4507</v>
      </c>
      <c r="S1903" s="122">
        <v>0.22</v>
      </c>
      <c r="T1903" s="122" t="s">
        <v>426</v>
      </c>
    </row>
    <row r="1904" spans="7:20" s="145" customFormat="1" hidden="1">
      <c r="G1904" s="152"/>
      <c r="K1904" s="128"/>
      <c r="M1904" s="114" t="s">
        <v>2715</v>
      </c>
      <c r="N1904" s="118">
        <v>6.7</v>
      </c>
      <c r="O1904" s="118">
        <v>54.1</v>
      </c>
      <c r="P1904" s="119">
        <f t="shared" si="31"/>
        <v>0.26</v>
      </c>
      <c r="Q1904" s="122" t="s">
        <v>2716</v>
      </c>
      <c r="R1904" s="121" t="s">
        <v>4508</v>
      </c>
      <c r="S1904" s="122">
        <v>0.26</v>
      </c>
      <c r="T1904" s="122" t="s">
        <v>751</v>
      </c>
    </row>
    <row r="1905" spans="7:20" s="145" customFormat="1" hidden="1">
      <c r="G1905" s="152"/>
      <c r="K1905" s="128"/>
      <c r="M1905" s="114" t="s">
        <v>2717</v>
      </c>
      <c r="N1905" s="118">
        <v>13.2</v>
      </c>
      <c r="O1905" s="118">
        <v>39.200000000000003</v>
      </c>
      <c r="P1905" s="119">
        <f t="shared" si="31"/>
        <v>0.32</v>
      </c>
      <c r="Q1905" s="122" t="s">
        <v>2822</v>
      </c>
      <c r="R1905" s="121" t="s">
        <v>4509</v>
      </c>
      <c r="S1905" s="122">
        <v>0.32</v>
      </c>
      <c r="T1905" s="122" t="s">
        <v>1309</v>
      </c>
    </row>
    <row r="1906" spans="7:20" s="145" customFormat="1" hidden="1">
      <c r="G1906" s="152"/>
      <c r="K1906" s="128"/>
      <c r="M1906" s="114" t="s">
        <v>2823</v>
      </c>
      <c r="N1906" s="118">
        <v>8.4</v>
      </c>
      <c r="O1906" s="118">
        <v>31.1</v>
      </c>
      <c r="P1906" s="119">
        <f t="shared" si="31"/>
        <v>0.45</v>
      </c>
      <c r="Q1906" s="122" t="s">
        <v>2824</v>
      </c>
      <c r="R1906" s="121" t="s">
        <v>4400</v>
      </c>
      <c r="S1906" s="122">
        <v>0.45</v>
      </c>
      <c r="T1906" s="122" t="s">
        <v>364</v>
      </c>
    </row>
    <row r="1907" spans="7:20" s="145" customFormat="1" hidden="1">
      <c r="G1907" s="152"/>
      <c r="K1907" s="128"/>
      <c r="M1907" s="114" t="s">
        <v>2825</v>
      </c>
      <c r="N1907" s="118">
        <v>5.5</v>
      </c>
      <c r="O1907" s="118">
        <v>20.2</v>
      </c>
      <c r="P1907" s="119">
        <f t="shared" si="31"/>
        <v>0.33</v>
      </c>
      <c r="Q1907" s="122" t="s">
        <v>2826</v>
      </c>
      <c r="R1907" s="121" t="s">
        <v>3937</v>
      </c>
      <c r="S1907" s="122">
        <v>0.33</v>
      </c>
      <c r="T1907" s="122" t="s">
        <v>1499</v>
      </c>
    </row>
    <row r="1908" spans="7:20" s="145" customFormat="1" hidden="1">
      <c r="G1908" s="152"/>
      <c r="K1908" s="128"/>
      <c r="M1908" s="114" t="s">
        <v>2827</v>
      </c>
      <c r="N1908" s="118">
        <v>10</v>
      </c>
      <c r="O1908" s="118">
        <v>77.099999999999994</v>
      </c>
      <c r="P1908" s="119">
        <f t="shared" si="31"/>
        <v>0.49</v>
      </c>
      <c r="Q1908" s="122" t="s">
        <v>751</v>
      </c>
      <c r="R1908" s="121" t="s">
        <v>3968</v>
      </c>
      <c r="S1908" s="122">
        <v>0.49</v>
      </c>
      <c r="T1908" s="122" t="s">
        <v>2803</v>
      </c>
    </row>
    <row r="1909" spans="7:20" s="145" customFormat="1" hidden="1">
      <c r="G1909" s="152"/>
      <c r="K1909" s="128"/>
      <c r="M1909" s="114" t="s">
        <v>2828</v>
      </c>
      <c r="N1909" s="118">
        <v>7.6</v>
      </c>
      <c r="O1909" s="118">
        <v>58.9</v>
      </c>
      <c r="P1909" s="119">
        <f t="shared" si="31"/>
        <v>0.3</v>
      </c>
      <c r="Q1909" s="122" t="s">
        <v>454</v>
      </c>
      <c r="R1909" s="121" t="s">
        <v>4452</v>
      </c>
      <c r="S1909" s="122">
        <v>0.3</v>
      </c>
      <c r="T1909" s="122" t="s">
        <v>1309</v>
      </c>
    </row>
    <row r="1910" spans="7:20" s="145" customFormat="1" hidden="1">
      <c r="G1910" s="152"/>
      <c r="K1910" s="128"/>
      <c r="M1910" s="114" t="s">
        <v>2728</v>
      </c>
      <c r="N1910" s="118">
        <v>5.7</v>
      </c>
      <c r="O1910" s="118">
        <v>48.3</v>
      </c>
      <c r="P1910" s="119">
        <f t="shared" si="31"/>
        <v>0.52</v>
      </c>
      <c r="Q1910" s="122" t="s">
        <v>2729</v>
      </c>
      <c r="R1910" s="121" t="s">
        <v>4510</v>
      </c>
      <c r="S1910" s="122">
        <v>0.52</v>
      </c>
      <c r="T1910" s="122" t="s">
        <v>2312</v>
      </c>
    </row>
    <row r="1911" spans="7:20" s="145" customFormat="1" hidden="1">
      <c r="G1911" s="152"/>
      <c r="K1911" s="128"/>
      <c r="M1911" s="114" t="s">
        <v>2730</v>
      </c>
      <c r="N1911" s="118">
        <v>4.3</v>
      </c>
      <c r="O1911" s="118">
        <v>36.6</v>
      </c>
      <c r="P1911" s="119">
        <f t="shared" si="31"/>
        <v>0.21</v>
      </c>
      <c r="Q1911" s="122" t="s">
        <v>2731</v>
      </c>
      <c r="R1911" s="121" t="s">
        <v>4395</v>
      </c>
      <c r="S1911" s="122">
        <v>0.21</v>
      </c>
      <c r="T1911" s="122" t="s">
        <v>614</v>
      </c>
    </row>
    <row r="1912" spans="7:20" s="145" customFormat="1" hidden="1">
      <c r="G1912" s="152"/>
      <c r="K1912" s="128"/>
      <c r="M1912" s="114" t="s">
        <v>2608</v>
      </c>
      <c r="N1912" s="118">
        <v>6.7</v>
      </c>
      <c r="O1912" s="118">
        <v>42.8</v>
      </c>
      <c r="P1912" s="119">
        <f t="shared" si="31"/>
        <v>0.47</v>
      </c>
      <c r="Q1912" s="122" t="s">
        <v>2609</v>
      </c>
      <c r="R1912" s="121" t="s">
        <v>4511</v>
      </c>
      <c r="S1912" s="122">
        <v>0.47</v>
      </c>
      <c r="T1912" s="122" t="s">
        <v>2803</v>
      </c>
    </row>
    <row r="1913" spans="7:20" s="145" customFormat="1" hidden="1">
      <c r="G1913" s="152"/>
      <c r="K1913" s="128"/>
      <c r="M1913" s="114" t="s">
        <v>2497</v>
      </c>
      <c r="N1913" s="118">
        <v>5.3</v>
      </c>
      <c r="O1913" s="118">
        <v>33.700000000000003</v>
      </c>
      <c r="P1913" s="119">
        <f t="shared" si="31"/>
        <v>0.31</v>
      </c>
      <c r="Q1913" s="122" t="s">
        <v>2498</v>
      </c>
      <c r="R1913" s="121" t="s">
        <v>3834</v>
      </c>
      <c r="S1913" s="122">
        <v>0.31</v>
      </c>
      <c r="T1913" s="122" t="s">
        <v>454</v>
      </c>
    </row>
    <row r="1914" spans="7:20" s="145" customFormat="1" hidden="1">
      <c r="G1914" s="152"/>
      <c r="K1914" s="128"/>
      <c r="M1914" s="114" t="s">
        <v>2499</v>
      </c>
      <c r="N1914" s="118">
        <v>6.6</v>
      </c>
      <c r="O1914" s="118">
        <v>57.1</v>
      </c>
      <c r="P1914" s="119">
        <f t="shared" si="31"/>
        <v>0.28999999999999998</v>
      </c>
      <c r="Q1914" s="122" t="s">
        <v>2500</v>
      </c>
      <c r="R1914" s="121" t="s">
        <v>4378</v>
      </c>
      <c r="S1914" s="122">
        <v>0.28999999999999998</v>
      </c>
      <c r="T1914" s="122" t="s">
        <v>499</v>
      </c>
    </row>
    <row r="1915" spans="7:20" s="145" customFormat="1" hidden="1">
      <c r="G1915" s="152"/>
      <c r="K1915" s="128"/>
      <c r="M1915" s="114" t="s">
        <v>2501</v>
      </c>
      <c r="N1915" s="118">
        <v>6.9</v>
      </c>
      <c r="O1915" s="118">
        <v>47.5</v>
      </c>
      <c r="P1915" s="119">
        <f t="shared" si="31"/>
        <v>0.28000000000000003</v>
      </c>
      <c r="Q1915" s="122" t="s">
        <v>2502</v>
      </c>
      <c r="R1915" s="121" t="s">
        <v>4049</v>
      </c>
      <c r="S1915" s="122">
        <v>0.28000000000000003</v>
      </c>
      <c r="T1915" s="122" t="s">
        <v>499</v>
      </c>
    </row>
    <row r="1916" spans="7:20" s="145" customFormat="1" hidden="1">
      <c r="G1916" s="152"/>
      <c r="K1916" s="128"/>
      <c r="M1916" s="114" t="s">
        <v>2503</v>
      </c>
      <c r="N1916" s="118">
        <v>5.7</v>
      </c>
      <c r="O1916" s="118">
        <v>39.4</v>
      </c>
      <c r="P1916" s="119">
        <f t="shared" si="31"/>
        <v>0.3</v>
      </c>
      <c r="Q1916" s="122" t="s">
        <v>1065</v>
      </c>
      <c r="R1916" s="121" t="s">
        <v>4501</v>
      </c>
      <c r="S1916" s="122">
        <v>0.3</v>
      </c>
      <c r="T1916" s="122" t="s">
        <v>772</v>
      </c>
    </row>
    <row r="1917" spans="7:20" s="145" customFormat="1" hidden="1">
      <c r="G1917" s="152"/>
      <c r="K1917" s="128"/>
      <c r="M1917" s="114" t="s">
        <v>2504</v>
      </c>
      <c r="N1917" s="118">
        <v>5.7</v>
      </c>
      <c r="O1917" s="118">
        <v>48.8</v>
      </c>
      <c r="P1917" s="119">
        <f t="shared" si="31"/>
        <v>0.24</v>
      </c>
      <c r="Q1917" s="122" t="s">
        <v>2505</v>
      </c>
      <c r="R1917" s="121" t="s">
        <v>4317</v>
      </c>
      <c r="S1917" s="122">
        <v>0.24</v>
      </c>
      <c r="T1917" s="122" t="s">
        <v>1628</v>
      </c>
    </row>
    <row r="1918" spans="7:20" s="145" customFormat="1" hidden="1">
      <c r="G1918" s="152"/>
      <c r="K1918" s="128"/>
      <c r="M1918" s="114" t="s">
        <v>2618</v>
      </c>
      <c r="N1918" s="118">
        <v>8.3000000000000007</v>
      </c>
      <c r="O1918" s="118">
        <v>48.9</v>
      </c>
      <c r="P1918" s="119">
        <f t="shared" si="31"/>
        <v>0.44</v>
      </c>
      <c r="Q1918" s="122" t="s">
        <v>2619</v>
      </c>
      <c r="R1918" s="121" t="s">
        <v>3998</v>
      </c>
      <c r="S1918" s="122">
        <v>0.44</v>
      </c>
      <c r="T1918" s="122" t="s">
        <v>2803</v>
      </c>
    </row>
    <row r="1919" spans="7:20" s="145" customFormat="1" hidden="1">
      <c r="G1919" s="152"/>
      <c r="K1919" s="128"/>
      <c r="M1919" s="114" t="s">
        <v>2620</v>
      </c>
      <c r="N1919" s="118">
        <v>7.2</v>
      </c>
      <c r="O1919" s="118">
        <v>42.3</v>
      </c>
      <c r="P1919" s="119">
        <f t="shared" si="31"/>
        <v>0.2</v>
      </c>
      <c r="Q1919" s="122" t="s">
        <v>2508</v>
      </c>
      <c r="R1919" s="121" t="s">
        <v>4454</v>
      </c>
      <c r="S1919" s="122">
        <v>0.2</v>
      </c>
      <c r="T1919" s="122" t="s">
        <v>468</v>
      </c>
    </row>
    <row r="1920" spans="7:20" s="145" customFormat="1" hidden="1">
      <c r="G1920" s="152"/>
      <c r="K1920" s="128"/>
      <c r="M1920" s="114" t="s">
        <v>2509</v>
      </c>
      <c r="N1920" s="118">
        <v>4.2</v>
      </c>
      <c r="O1920" s="118">
        <v>30</v>
      </c>
      <c r="P1920" s="119">
        <f t="shared" si="31"/>
        <v>0.2</v>
      </c>
      <c r="Q1920" s="122" t="s">
        <v>2089</v>
      </c>
      <c r="R1920" s="121" t="s">
        <v>4336</v>
      </c>
      <c r="S1920" s="120">
        <v>0.2</v>
      </c>
      <c r="T1920" s="120" t="s">
        <v>468</v>
      </c>
    </row>
    <row r="1921" spans="7:20" s="145" customFormat="1" hidden="1">
      <c r="G1921" s="152"/>
      <c r="K1921" s="128"/>
      <c r="M1921" s="114" t="s">
        <v>2510</v>
      </c>
      <c r="N1921" s="118">
        <v>4.9000000000000004</v>
      </c>
      <c r="O1921" s="118">
        <v>30.7</v>
      </c>
      <c r="P1921" s="119">
        <f t="shared" si="31"/>
        <v>0.2</v>
      </c>
      <c r="Q1921" s="122" t="s">
        <v>46</v>
      </c>
      <c r="R1921" s="121" t="s">
        <v>4040</v>
      </c>
      <c r="S1921" s="122">
        <v>0.2</v>
      </c>
      <c r="T1921" s="122" t="s">
        <v>468</v>
      </c>
    </row>
    <row r="1922" spans="7:20" s="145" customFormat="1" hidden="1">
      <c r="G1922" s="152"/>
      <c r="K1922" s="128"/>
      <c r="M1922" s="114" t="s">
        <v>2511</v>
      </c>
      <c r="N1922" s="118">
        <v>12.6</v>
      </c>
      <c r="O1922" s="118">
        <v>1.2</v>
      </c>
      <c r="P1922" s="119">
        <f t="shared" si="31"/>
        <v>0.2</v>
      </c>
      <c r="Q1922" s="122" t="s">
        <v>961</v>
      </c>
      <c r="R1922" s="121" t="s">
        <v>4064</v>
      </c>
      <c r="S1922" s="122">
        <v>0.2</v>
      </c>
      <c r="T1922" s="122" t="s">
        <v>468</v>
      </c>
    </row>
    <row r="1923" spans="7:20" s="145" customFormat="1" hidden="1">
      <c r="G1923" s="152"/>
      <c r="K1923" s="128"/>
      <c r="M1923" s="114" t="s">
        <v>2512</v>
      </c>
      <c r="N1923" s="118">
        <v>18</v>
      </c>
      <c r="O1923" s="118">
        <v>3</v>
      </c>
      <c r="P1923" s="119">
        <f t="shared" si="31"/>
        <v>0.2</v>
      </c>
      <c r="Q1923" s="122" t="s">
        <v>371</v>
      </c>
      <c r="R1923" s="121" t="s">
        <v>4546</v>
      </c>
      <c r="S1923" s="122">
        <v>0.2</v>
      </c>
      <c r="T1923" s="122" t="s">
        <v>468</v>
      </c>
    </row>
    <row r="1924" spans="7:20" s="145" customFormat="1" hidden="1">
      <c r="G1924" s="152"/>
      <c r="K1924" s="128"/>
      <c r="M1924" s="114" t="s">
        <v>2513</v>
      </c>
      <c r="N1924" s="118">
        <v>16.2</v>
      </c>
      <c r="O1924" s="118">
        <v>1.5</v>
      </c>
      <c r="P1924" s="119">
        <f t="shared" si="31"/>
        <v>0.1</v>
      </c>
      <c r="Q1924" s="122" t="s">
        <v>422</v>
      </c>
      <c r="R1924" s="121" t="s">
        <v>4388</v>
      </c>
      <c r="S1924" s="122">
        <v>0.1</v>
      </c>
      <c r="T1924" s="122" t="s">
        <v>234</v>
      </c>
    </row>
    <row r="1925" spans="7:20" s="145" customFormat="1" hidden="1">
      <c r="G1925" s="152"/>
      <c r="K1925" s="128"/>
      <c r="M1925" s="114" t="s">
        <v>2514</v>
      </c>
      <c r="N1925" s="118">
        <v>4</v>
      </c>
      <c r="O1925" s="118">
        <v>2.6</v>
      </c>
      <c r="P1925" s="119">
        <f t="shared" si="31"/>
        <v>0.1</v>
      </c>
      <c r="Q1925" s="122" t="s">
        <v>213</v>
      </c>
      <c r="R1925" s="121" t="s">
        <v>4328</v>
      </c>
      <c r="S1925" s="122">
        <v>0.1</v>
      </c>
      <c r="T1925" s="122" t="s">
        <v>234</v>
      </c>
    </row>
    <row r="1926" spans="7:20" s="145" customFormat="1" hidden="1">
      <c r="G1926" s="152"/>
      <c r="K1926" s="128"/>
      <c r="M1926" s="114" t="s">
        <v>2409</v>
      </c>
      <c r="N1926" s="118">
        <v>3.8</v>
      </c>
      <c r="O1926" s="118">
        <v>47.4</v>
      </c>
      <c r="P1926" s="119">
        <f t="shared" si="31"/>
        <v>0.1</v>
      </c>
      <c r="Q1926" s="122" t="s">
        <v>2410</v>
      </c>
      <c r="R1926" s="121" t="s">
        <v>3909</v>
      </c>
      <c r="S1926" s="122">
        <v>0.1</v>
      </c>
      <c r="T1926" s="122" t="s">
        <v>234</v>
      </c>
    </row>
    <row r="1927" spans="7:20" s="145" customFormat="1" hidden="1">
      <c r="G1927" s="152"/>
      <c r="K1927" s="128"/>
      <c r="M1927" s="114" t="s">
        <v>2411</v>
      </c>
      <c r="N1927" s="118">
        <v>2.7</v>
      </c>
      <c r="O1927" s="118">
        <v>42.2</v>
      </c>
      <c r="P1927" s="119">
        <f t="shared" si="31"/>
        <v>0.1</v>
      </c>
      <c r="Q1927" s="122" t="s">
        <v>1040</v>
      </c>
      <c r="R1927" s="121" t="s">
        <v>3950</v>
      </c>
      <c r="S1927" s="122">
        <v>0.1</v>
      </c>
      <c r="T1927" s="122" t="s">
        <v>234</v>
      </c>
    </row>
    <row r="1928" spans="7:20" s="145" customFormat="1" hidden="1">
      <c r="G1928" s="152"/>
      <c r="K1928" s="128"/>
      <c r="M1928" s="114" t="s">
        <v>2412</v>
      </c>
      <c r="N1928" s="118">
        <v>1.7</v>
      </c>
      <c r="O1928" s="118">
        <v>18.100000000000001</v>
      </c>
      <c r="P1928" s="119">
        <f t="shared" si="31"/>
        <v>0.1</v>
      </c>
      <c r="Q1928" s="122" t="s">
        <v>2413</v>
      </c>
      <c r="R1928" s="121" t="s">
        <v>4467</v>
      </c>
      <c r="S1928" s="122">
        <v>0.1</v>
      </c>
      <c r="T1928" s="122" t="s">
        <v>234</v>
      </c>
    </row>
    <row r="1929" spans="7:20" s="145" customFormat="1" hidden="1">
      <c r="G1929" s="152"/>
      <c r="K1929" s="128"/>
      <c r="M1929" s="114" t="s">
        <v>2519</v>
      </c>
      <c r="N1929" s="118">
        <v>0.6</v>
      </c>
      <c r="O1929" s="118">
        <v>9.6999999999999993</v>
      </c>
      <c r="P1929" s="119">
        <f t="shared" si="31"/>
        <v>0.3</v>
      </c>
      <c r="Q1929" s="120" t="s">
        <v>30</v>
      </c>
      <c r="R1929" s="121" t="s">
        <v>4328</v>
      </c>
      <c r="S1929" s="122">
        <v>0.3</v>
      </c>
      <c r="T1929" s="122" t="s">
        <v>213</v>
      </c>
    </row>
    <row r="1930" spans="7:20" s="145" customFormat="1" hidden="1">
      <c r="G1930" s="152"/>
      <c r="K1930" s="128"/>
      <c r="M1930" s="114" t="s">
        <v>2520</v>
      </c>
      <c r="N1930" s="118">
        <v>0.5</v>
      </c>
      <c r="O1930" s="118">
        <v>14</v>
      </c>
      <c r="P1930" s="119">
        <f t="shared" ref="P1930:P1993" si="32">SUM(S1930:T1930)</f>
        <v>0.1</v>
      </c>
      <c r="Q1930" s="120" t="s">
        <v>30</v>
      </c>
      <c r="R1930" s="121" t="s">
        <v>4463</v>
      </c>
      <c r="S1930" s="122">
        <v>0.1</v>
      </c>
      <c r="T1930" s="122" t="s">
        <v>234</v>
      </c>
    </row>
    <row r="1931" spans="7:20" s="145" customFormat="1" hidden="1">
      <c r="G1931" s="152"/>
      <c r="K1931" s="128"/>
      <c r="M1931" s="114" t="s">
        <v>2633</v>
      </c>
      <c r="N1931" s="118">
        <v>0.9</v>
      </c>
      <c r="O1931" s="118">
        <v>6.8</v>
      </c>
      <c r="P1931" s="119">
        <f t="shared" si="32"/>
        <v>0.1</v>
      </c>
      <c r="Q1931" s="120" t="s">
        <v>30</v>
      </c>
      <c r="R1931" s="121" t="s">
        <v>3951</v>
      </c>
      <c r="S1931" s="122">
        <v>0.1</v>
      </c>
      <c r="T1931" s="122" t="s">
        <v>234</v>
      </c>
    </row>
    <row r="1932" spans="7:20" s="145" customFormat="1" hidden="1">
      <c r="G1932" s="152"/>
      <c r="K1932" s="128"/>
      <c r="M1932" s="114" t="s">
        <v>2634</v>
      </c>
      <c r="N1932" s="118">
        <v>1</v>
      </c>
      <c r="O1932" s="118">
        <v>7.6</v>
      </c>
      <c r="P1932" s="119">
        <f t="shared" si="32"/>
        <v>0.1</v>
      </c>
      <c r="Q1932" s="120" t="s">
        <v>30</v>
      </c>
      <c r="R1932" s="121" t="s">
        <v>3952</v>
      </c>
      <c r="S1932" s="122">
        <v>0.1</v>
      </c>
      <c r="T1932" s="122" t="s">
        <v>234</v>
      </c>
    </row>
    <row r="1933" spans="7:20" s="145" customFormat="1" hidden="1">
      <c r="G1933" s="152"/>
      <c r="K1933" s="128"/>
      <c r="M1933" s="114" t="s">
        <v>2750</v>
      </c>
      <c r="N1933" s="118">
        <v>8.6</v>
      </c>
      <c r="O1933" s="118">
        <v>73.8</v>
      </c>
      <c r="P1933" s="119">
        <f t="shared" si="32"/>
        <v>0.1</v>
      </c>
      <c r="Q1933" s="122" t="s">
        <v>277</v>
      </c>
      <c r="R1933" s="121" t="s">
        <v>4512</v>
      </c>
      <c r="S1933" s="122">
        <v>0.1</v>
      </c>
      <c r="T1933" s="122" t="s">
        <v>234</v>
      </c>
    </row>
    <row r="1934" spans="7:20" s="145" customFormat="1" hidden="1">
      <c r="G1934" s="152"/>
      <c r="K1934" s="128"/>
      <c r="M1934" s="114" t="s">
        <v>2751</v>
      </c>
      <c r="N1934" s="118">
        <v>22.8</v>
      </c>
      <c r="O1934" s="118">
        <v>13.1</v>
      </c>
      <c r="P1934" s="119">
        <f t="shared" si="32"/>
        <v>0.3</v>
      </c>
      <c r="Q1934" s="122" t="s">
        <v>2851</v>
      </c>
      <c r="R1934" s="121" t="s">
        <v>4518</v>
      </c>
      <c r="S1934" s="122">
        <v>0.3</v>
      </c>
      <c r="T1934" s="122" t="s">
        <v>213</v>
      </c>
    </row>
    <row r="1935" spans="7:20" s="145" customFormat="1" hidden="1">
      <c r="G1935" s="152"/>
      <c r="K1935" s="128"/>
      <c r="M1935" s="114" t="s">
        <v>2954</v>
      </c>
      <c r="N1935" s="118">
        <v>15.4</v>
      </c>
      <c r="O1935" s="118">
        <v>37.5</v>
      </c>
      <c r="P1935" s="119">
        <f t="shared" si="32"/>
        <v>0.1</v>
      </c>
      <c r="Q1935" s="122" t="s">
        <v>604</v>
      </c>
      <c r="R1935" s="121" t="s">
        <v>4465</v>
      </c>
      <c r="S1935" s="120">
        <v>0.1</v>
      </c>
      <c r="T1935" s="120" t="s">
        <v>234</v>
      </c>
    </row>
    <row r="1936" spans="7:20" s="145" customFormat="1" hidden="1">
      <c r="G1936" s="152"/>
      <c r="K1936" s="128"/>
      <c r="M1936" s="114" t="s">
        <v>2955</v>
      </c>
      <c r="N1936" s="118">
        <v>25.7</v>
      </c>
      <c r="O1936" s="118">
        <v>10.3</v>
      </c>
      <c r="P1936" s="119">
        <f t="shared" si="32"/>
        <v>0.1</v>
      </c>
      <c r="Q1936" s="122" t="s">
        <v>196</v>
      </c>
      <c r="R1936" s="121" t="s">
        <v>4519</v>
      </c>
      <c r="S1936" s="122">
        <v>0.1</v>
      </c>
      <c r="T1936" s="122" t="s">
        <v>234</v>
      </c>
    </row>
    <row r="1937" spans="7:20" s="145" customFormat="1" hidden="1">
      <c r="G1937" s="152"/>
      <c r="K1937" s="128"/>
      <c r="M1937" s="114" t="s">
        <v>3055</v>
      </c>
      <c r="N1937" s="118">
        <v>25.8</v>
      </c>
      <c r="O1937" s="118">
        <v>12.5</v>
      </c>
      <c r="P1937" s="119">
        <f t="shared" si="32"/>
        <v>0.13</v>
      </c>
      <c r="Q1937" s="122" t="s">
        <v>3056</v>
      </c>
      <c r="R1937" s="121" t="s">
        <v>4182</v>
      </c>
      <c r="S1937" s="122">
        <v>0.13</v>
      </c>
      <c r="T1937" s="122" t="s">
        <v>426</v>
      </c>
    </row>
    <row r="1938" spans="7:20" s="145" customFormat="1" hidden="1">
      <c r="G1938" s="152"/>
      <c r="K1938" s="128"/>
      <c r="M1938" s="114" t="s">
        <v>3057</v>
      </c>
      <c r="N1938" s="118">
        <v>17.7</v>
      </c>
      <c r="O1938" s="118">
        <v>8.6</v>
      </c>
      <c r="P1938" s="119">
        <f t="shared" si="32"/>
        <v>0.17</v>
      </c>
      <c r="Q1938" s="122" t="s">
        <v>3058</v>
      </c>
      <c r="R1938" s="121" t="s">
        <v>3832</v>
      </c>
      <c r="S1938" s="122">
        <v>0.17</v>
      </c>
      <c r="T1938" s="122" t="s">
        <v>751</v>
      </c>
    </row>
    <row r="1939" spans="7:20" s="145" customFormat="1" hidden="1">
      <c r="G1939" s="152"/>
      <c r="K1939" s="128"/>
      <c r="M1939" s="114" t="s">
        <v>2854</v>
      </c>
      <c r="N1939" s="118">
        <v>12.4</v>
      </c>
      <c r="O1939" s="118">
        <v>44.4</v>
      </c>
      <c r="P1939" s="119">
        <f t="shared" si="32"/>
        <v>0.26</v>
      </c>
      <c r="Q1939" s="120" t="s">
        <v>147</v>
      </c>
      <c r="R1939" s="121" t="s">
        <v>3848</v>
      </c>
      <c r="S1939" s="122">
        <v>0.26</v>
      </c>
      <c r="T1939" s="122" t="s">
        <v>454</v>
      </c>
    </row>
    <row r="1940" spans="7:20" s="145" customFormat="1" hidden="1">
      <c r="G1940" s="152"/>
      <c r="K1940" s="128"/>
      <c r="M1940" s="114" t="s">
        <v>2855</v>
      </c>
      <c r="N1940" s="118">
        <v>24.7</v>
      </c>
      <c r="O1940" s="118">
        <v>7.1</v>
      </c>
      <c r="P1940" s="119">
        <f t="shared" si="32"/>
        <v>0.28999999999999998</v>
      </c>
      <c r="Q1940" s="122" t="s">
        <v>961</v>
      </c>
      <c r="R1940" s="121" t="s">
        <v>4520</v>
      </c>
      <c r="S1940" s="122">
        <v>0.28999999999999998</v>
      </c>
      <c r="T1940" s="122" t="s">
        <v>799</v>
      </c>
    </row>
    <row r="1941" spans="7:20" s="145" customFormat="1" hidden="1">
      <c r="G1941" s="152"/>
      <c r="K1941" s="128"/>
      <c r="M1941" s="114" t="s">
        <v>2856</v>
      </c>
      <c r="N1941" s="118">
        <v>0.3</v>
      </c>
      <c r="O1941" s="118">
        <v>9.1999999999999993</v>
      </c>
      <c r="P1941" s="119">
        <f t="shared" si="32"/>
        <v>0.17</v>
      </c>
      <c r="Q1941" s="122" t="s">
        <v>2857</v>
      </c>
      <c r="R1941" s="121" t="s">
        <v>4548</v>
      </c>
      <c r="S1941" s="122">
        <v>0.17</v>
      </c>
      <c r="T1941" s="122" t="s">
        <v>628</v>
      </c>
    </row>
    <row r="1942" spans="7:20" s="145" customFormat="1" hidden="1">
      <c r="G1942" s="152"/>
      <c r="K1942" s="128"/>
      <c r="M1942" s="114" t="s">
        <v>2758</v>
      </c>
      <c r="N1942" s="118">
        <v>0.3</v>
      </c>
      <c r="O1942" s="118">
        <v>11.3</v>
      </c>
      <c r="P1942" s="119">
        <f t="shared" si="32"/>
        <v>0.09</v>
      </c>
      <c r="Q1942" s="120" t="s">
        <v>2857</v>
      </c>
      <c r="R1942" s="121" t="s">
        <v>4333</v>
      </c>
      <c r="S1942" s="120">
        <v>0.09</v>
      </c>
      <c r="T1942" s="120" t="s">
        <v>426</v>
      </c>
    </row>
    <row r="1943" spans="7:20" s="145" customFormat="1" hidden="1">
      <c r="G1943" s="152"/>
      <c r="K1943" s="128"/>
      <c r="M1943" s="114" t="s">
        <v>2759</v>
      </c>
      <c r="N1943" s="118">
        <v>0.2</v>
      </c>
      <c r="O1943" s="118">
        <v>18.8</v>
      </c>
      <c r="P1943" s="119">
        <f t="shared" si="32"/>
        <v>0.24</v>
      </c>
      <c r="Q1943" s="120" t="s">
        <v>2857</v>
      </c>
      <c r="R1943" s="121" t="s">
        <v>4565</v>
      </c>
      <c r="S1943" s="122">
        <v>0.24</v>
      </c>
      <c r="T1943" s="122" t="s">
        <v>772</v>
      </c>
    </row>
    <row r="1944" spans="7:20" s="145" customFormat="1" hidden="1">
      <c r="G1944" s="152"/>
      <c r="K1944" s="128"/>
      <c r="M1944" s="114" t="s">
        <v>2760</v>
      </c>
      <c r="N1944" s="118">
        <v>0.3</v>
      </c>
      <c r="O1944" s="118">
        <v>9.8000000000000007</v>
      </c>
      <c r="P1944" s="119">
        <f t="shared" si="32"/>
        <v>0.28999999999999998</v>
      </c>
      <c r="Q1944" s="122" t="s">
        <v>2857</v>
      </c>
      <c r="R1944" s="121" t="s">
        <v>4302</v>
      </c>
      <c r="S1944" s="122">
        <v>0.28999999999999998</v>
      </c>
      <c r="T1944" s="122" t="s">
        <v>444</v>
      </c>
    </row>
    <row r="1945" spans="7:20" s="145" customFormat="1" hidden="1">
      <c r="G1945" s="152"/>
      <c r="K1945" s="128"/>
      <c r="M1945" s="114" t="s">
        <v>2644</v>
      </c>
      <c r="N1945" s="118">
        <v>0.3</v>
      </c>
      <c r="O1945" s="118">
        <v>8.5</v>
      </c>
      <c r="P1945" s="119">
        <f t="shared" si="32"/>
        <v>0.27</v>
      </c>
      <c r="Q1945" s="120" t="s">
        <v>30</v>
      </c>
      <c r="R1945" s="121" t="s">
        <v>3952</v>
      </c>
      <c r="S1945" s="122">
        <v>0.27</v>
      </c>
      <c r="T1945" s="122" t="s">
        <v>799</v>
      </c>
    </row>
    <row r="1946" spans="7:20" s="145" customFormat="1" hidden="1">
      <c r="G1946" s="152"/>
      <c r="K1946" s="128"/>
      <c r="M1946" s="114" t="s">
        <v>2645</v>
      </c>
      <c r="N1946" s="118">
        <v>1.6</v>
      </c>
      <c r="O1946" s="118">
        <v>52.4</v>
      </c>
      <c r="P1946" s="119">
        <f t="shared" si="32"/>
        <v>0.52</v>
      </c>
      <c r="Q1946" s="120" t="s">
        <v>147</v>
      </c>
      <c r="R1946" s="121" t="s">
        <v>3913</v>
      </c>
      <c r="S1946" s="122">
        <v>0.52</v>
      </c>
      <c r="T1946" s="122" t="s">
        <v>575</v>
      </c>
    </row>
    <row r="1947" spans="7:20" s="145" customFormat="1" hidden="1">
      <c r="G1947" s="152"/>
      <c r="K1947" s="128"/>
      <c r="M1947" s="114" t="s">
        <v>2646</v>
      </c>
      <c r="N1947" s="118">
        <v>0.3</v>
      </c>
      <c r="O1947" s="118">
        <v>7.1</v>
      </c>
      <c r="P1947" s="119">
        <f t="shared" si="32"/>
        <v>0.26</v>
      </c>
      <c r="Q1947" s="120" t="s">
        <v>30</v>
      </c>
      <c r="R1947" s="121" t="s">
        <v>4563</v>
      </c>
      <c r="S1947" s="122">
        <v>0.26</v>
      </c>
      <c r="T1947" s="122" t="s">
        <v>799</v>
      </c>
    </row>
    <row r="1948" spans="7:20" s="145" customFormat="1" hidden="1">
      <c r="G1948" s="152"/>
      <c r="K1948" s="128"/>
      <c r="M1948" s="114" t="s">
        <v>2764</v>
      </c>
      <c r="N1948" s="118">
        <v>0.3</v>
      </c>
      <c r="O1948" s="118">
        <v>6.3</v>
      </c>
      <c r="P1948" s="119">
        <f t="shared" si="32"/>
        <v>0.47</v>
      </c>
      <c r="Q1948" s="120" t="s">
        <v>30</v>
      </c>
      <c r="R1948" s="121" t="s">
        <v>3778</v>
      </c>
      <c r="S1948" s="122">
        <v>0.47</v>
      </c>
      <c r="T1948" s="122" t="s">
        <v>176</v>
      </c>
    </row>
    <row r="1949" spans="7:20" s="145" customFormat="1" hidden="1">
      <c r="G1949" s="152"/>
      <c r="K1949" s="128"/>
      <c r="M1949" s="114" t="s">
        <v>2765</v>
      </c>
      <c r="N1949" s="118">
        <v>0.3</v>
      </c>
      <c r="O1949" s="118">
        <v>10.9</v>
      </c>
      <c r="P1949" s="119">
        <f t="shared" si="32"/>
        <v>0.4</v>
      </c>
      <c r="Q1949" s="120" t="s">
        <v>2857</v>
      </c>
      <c r="R1949" s="121" t="s">
        <v>4558</v>
      </c>
      <c r="S1949" s="122">
        <v>0.4</v>
      </c>
      <c r="T1949" s="122" t="s">
        <v>2312</v>
      </c>
    </row>
    <row r="1950" spans="7:20" s="145" customFormat="1" hidden="1">
      <c r="G1950" s="152"/>
      <c r="K1950" s="128"/>
      <c r="M1950" s="114" t="s">
        <v>2766</v>
      </c>
      <c r="N1950" s="118">
        <v>0.2</v>
      </c>
      <c r="O1950" s="118">
        <v>7.9</v>
      </c>
      <c r="P1950" s="119">
        <f t="shared" si="32"/>
        <v>0.52</v>
      </c>
      <c r="Q1950" s="120" t="s">
        <v>2857</v>
      </c>
      <c r="R1950" s="121" t="s">
        <v>4562</v>
      </c>
      <c r="S1950" s="122">
        <v>0.52</v>
      </c>
      <c r="T1950" s="122" t="s">
        <v>2857</v>
      </c>
    </row>
    <row r="1951" spans="7:20" s="145" customFormat="1" hidden="1">
      <c r="G1951" s="152"/>
      <c r="K1951" s="128"/>
      <c r="M1951" s="114" t="s">
        <v>2870</v>
      </c>
      <c r="N1951" s="118">
        <v>6.7</v>
      </c>
      <c r="O1951" s="118">
        <v>10</v>
      </c>
      <c r="P1951" s="119">
        <f t="shared" si="32"/>
        <v>0.21</v>
      </c>
      <c r="Q1951" s="122" t="s">
        <v>213</v>
      </c>
      <c r="R1951" s="121" t="s">
        <v>4549</v>
      </c>
      <c r="S1951" s="122">
        <v>0.21</v>
      </c>
      <c r="T1951" s="122" t="s">
        <v>772</v>
      </c>
    </row>
    <row r="1952" spans="7:20" s="145" customFormat="1" hidden="1">
      <c r="G1952" s="152"/>
      <c r="K1952" s="128"/>
      <c r="M1952" s="114" t="s">
        <v>2871</v>
      </c>
      <c r="N1952" s="118">
        <v>5.3</v>
      </c>
      <c r="O1952" s="118">
        <v>8</v>
      </c>
      <c r="P1952" s="119">
        <f t="shared" si="32"/>
        <v>0.26</v>
      </c>
      <c r="Q1952" s="122" t="s">
        <v>343</v>
      </c>
      <c r="R1952" s="121" t="s">
        <v>3890</v>
      </c>
      <c r="S1952" s="122">
        <v>0.26</v>
      </c>
      <c r="T1952" s="122" t="s">
        <v>690</v>
      </c>
    </row>
    <row r="1953" spans="7:20" s="145" customFormat="1" hidden="1">
      <c r="G1953" s="152"/>
      <c r="K1953" s="128"/>
      <c r="M1953" s="114" t="s">
        <v>2872</v>
      </c>
      <c r="N1953" s="118">
        <v>6.9</v>
      </c>
      <c r="O1953" s="118">
        <v>19.899999999999999</v>
      </c>
      <c r="P1953" s="119">
        <f t="shared" si="32"/>
        <v>0.17</v>
      </c>
      <c r="Q1953" s="122" t="s">
        <v>213</v>
      </c>
      <c r="R1953" s="121" t="s">
        <v>4024</v>
      </c>
      <c r="S1953" s="122">
        <v>0.17</v>
      </c>
      <c r="T1953" s="122" t="s">
        <v>499</v>
      </c>
    </row>
    <row r="1954" spans="7:20" s="145" customFormat="1" hidden="1">
      <c r="G1954" s="152"/>
      <c r="K1954" s="128"/>
      <c r="M1954" s="114" t="s">
        <v>2873</v>
      </c>
      <c r="N1954" s="118">
        <v>21.6</v>
      </c>
      <c r="O1954" s="118">
        <v>52</v>
      </c>
      <c r="P1954" s="119">
        <f t="shared" si="32"/>
        <v>0.43</v>
      </c>
      <c r="Q1954" s="122" t="s">
        <v>468</v>
      </c>
      <c r="R1954" s="121" t="s">
        <v>4319</v>
      </c>
      <c r="S1954" s="122">
        <v>0.43</v>
      </c>
      <c r="T1954" s="122" t="s">
        <v>476</v>
      </c>
    </row>
    <row r="1955" spans="7:20" s="145" customFormat="1" hidden="1">
      <c r="G1955" s="152"/>
      <c r="K1955" s="128"/>
      <c r="M1955" s="114" t="s">
        <v>2874</v>
      </c>
      <c r="N1955" s="118">
        <v>5.5</v>
      </c>
      <c r="O1955" s="118">
        <v>11.2</v>
      </c>
      <c r="P1955" s="119">
        <f t="shared" si="32"/>
        <v>0.2</v>
      </c>
      <c r="Q1955" s="122" t="s">
        <v>647</v>
      </c>
      <c r="R1955" s="121" t="s">
        <v>4301</v>
      </c>
      <c r="S1955" s="122">
        <v>0.2</v>
      </c>
      <c r="T1955" s="122" t="s">
        <v>213</v>
      </c>
    </row>
    <row r="1956" spans="7:20" s="145" customFormat="1" hidden="1">
      <c r="G1956" s="152"/>
      <c r="K1956" s="128"/>
      <c r="M1956" s="114" t="s">
        <v>2777</v>
      </c>
      <c r="N1956" s="118">
        <v>5.7</v>
      </c>
      <c r="O1956" s="118">
        <v>10.8</v>
      </c>
      <c r="P1956" s="119">
        <f t="shared" si="32"/>
        <v>0.1</v>
      </c>
      <c r="Q1956" s="120" t="s">
        <v>2803</v>
      </c>
      <c r="R1956" s="121" t="s">
        <v>3996</v>
      </c>
      <c r="S1956" s="122">
        <v>0.1</v>
      </c>
      <c r="T1956" s="122" t="s">
        <v>468</v>
      </c>
    </row>
    <row r="1957" spans="7:20" s="145" customFormat="1" hidden="1">
      <c r="G1957" s="152"/>
      <c r="K1957" s="128"/>
      <c r="M1957" s="114" t="s">
        <v>2778</v>
      </c>
      <c r="N1957" s="118">
        <v>5.3</v>
      </c>
      <c r="O1957" s="118">
        <v>10.7</v>
      </c>
      <c r="P1957" s="119">
        <f t="shared" si="32"/>
        <v>0.1</v>
      </c>
      <c r="Q1957" s="122" t="s">
        <v>2312</v>
      </c>
      <c r="R1957" s="121" t="s">
        <v>4473</v>
      </c>
      <c r="S1957" s="122">
        <v>0.1</v>
      </c>
      <c r="T1957" s="122" t="s">
        <v>468</v>
      </c>
    </row>
    <row r="1958" spans="7:20" s="145" customFormat="1" hidden="1">
      <c r="G1958" s="152"/>
      <c r="K1958" s="128"/>
      <c r="M1958" s="114" t="s">
        <v>2779</v>
      </c>
      <c r="N1958" s="118">
        <v>3.2</v>
      </c>
      <c r="O1958" s="118">
        <v>3.3</v>
      </c>
      <c r="P1958" s="119">
        <f t="shared" si="32"/>
        <v>0.1</v>
      </c>
      <c r="Q1958" s="120" t="s">
        <v>30</v>
      </c>
      <c r="R1958" s="121" t="s">
        <v>3778</v>
      </c>
      <c r="S1958" s="122">
        <v>0.1</v>
      </c>
      <c r="T1958" s="122" t="s">
        <v>468</v>
      </c>
    </row>
    <row r="1959" spans="7:20" s="145" customFormat="1" hidden="1">
      <c r="G1959" s="152"/>
      <c r="K1959" s="128"/>
      <c r="M1959" s="114" t="s">
        <v>2674</v>
      </c>
      <c r="N1959" s="118">
        <v>3.6</v>
      </c>
      <c r="O1959" s="118">
        <v>4.2</v>
      </c>
      <c r="P1959" s="119">
        <f t="shared" si="32"/>
        <v>0.2</v>
      </c>
      <c r="Q1959" s="120" t="s">
        <v>147</v>
      </c>
      <c r="R1959" s="121" t="s">
        <v>4036</v>
      </c>
      <c r="S1959" s="122">
        <v>0.2</v>
      </c>
      <c r="T1959" s="122" t="s">
        <v>213</v>
      </c>
    </row>
    <row r="1960" spans="7:20" s="145" customFormat="1" hidden="1">
      <c r="G1960" s="152"/>
      <c r="K1960" s="128"/>
      <c r="M1960" s="114" t="s">
        <v>2558</v>
      </c>
      <c r="N1960" s="118">
        <v>3.8</v>
      </c>
      <c r="O1960" s="118">
        <v>3.5</v>
      </c>
      <c r="P1960" s="119">
        <f t="shared" si="32"/>
        <v>0.2</v>
      </c>
      <c r="Q1960" s="120" t="s">
        <v>454</v>
      </c>
      <c r="R1960" s="121" t="s">
        <v>3996</v>
      </c>
      <c r="S1960" s="122">
        <v>0.2</v>
      </c>
      <c r="T1960" s="122" t="s">
        <v>213</v>
      </c>
    </row>
    <row r="1961" spans="7:20" s="145" customFormat="1" hidden="1">
      <c r="G1961" s="152"/>
      <c r="K1961" s="128"/>
      <c r="M1961" s="114" t="s">
        <v>2559</v>
      </c>
      <c r="N1961" s="118">
        <v>6.9</v>
      </c>
      <c r="O1961" s="118">
        <v>13.8</v>
      </c>
      <c r="P1961" s="119">
        <f t="shared" si="32"/>
        <v>0.2</v>
      </c>
      <c r="Q1961" s="122" t="s">
        <v>166</v>
      </c>
      <c r="R1961" s="121" t="s">
        <v>4416</v>
      </c>
      <c r="S1961" s="122">
        <v>0.2</v>
      </c>
      <c r="T1961" s="122" t="s">
        <v>213</v>
      </c>
    </row>
    <row r="1962" spans="7:20" s="145" customFormat="1" hidden="1">
      <c r="G1962" s="152"/>
      <c r="K1962" s="128"/>
      <c r="M1962" s="114" t="s">
        <v>2560</v>
      </c>
      <c r="N1962" s="118">
        <v>5.8</v>
      </c>
      <c r="O1962" s="118">
        <v>13.8</v>
      </c>
      <c r="P1962" s="119">
        <f t="shared" si="32"/>
        <v>0.2</v>
      </c>
      <c r="Q1962" s="122" t="s">
        <v>166</v>
      </c>
      <c r="R1962" s="121" t="s">
        <v>4555</v>
      </c>
      <c r="S1962" s="120">
        <v>0.2</v>
      </c>
      <c r="T1962" s="120" t="s">
        <v>213</v>
      </c>
    </row>
    <row r="1963" spans="7:20" s="145" customFormat="1" hidden="1">
      <c r="G1963" s="152"/>
      <c r="K1963" s="128"/>
      <c r="M1963" s="114" t="s">
        <v>2561</v>
      </c>
      <c r="N1963" s="118">
        <v>6.9</v>
      </c>
      <c r="O1963" s="118">
        <v>11.3</v>
      </c>
      <c r="P1963" s="119">
        <f t="shared" si="32"/>
        <v>0.1</v>
      </c>
      <c r="Q1963" s="122" t="s">
        <v>1615</v>
      </c>
      <c r="R1963" s="121" t="s">
        <v>3971</v>
      </c>
      <c r="S1963" s="122">
        <v>0.1</v>
      </c>
      <c r="T1963" s="122" t="s">
        <v>468</v>
      </c>
    </row>
    <row r="1964" spans="7:20" s="145" customFormat="1" hidden="1">
      <c r="G1964" s="152"/>
      <c r="K1964" s="128"/>
      <c r="M1964" s="114" t="s">
        <v>2562</v>
      </c>
      <c r="N1964" s="118">
        <v>8.3000000000000007</v>
      </c>
      <c r="O1964" s="118">
        <v>22.7</v>
      </c>
      <c r="P1964" s="119">
        <f t="shared" si="32"/>
        <v>0.3</v>
      </c>
      <c r="Q1964" s="122" t="s">
        <v>343</v>
      </c>
      <c r="R1964" s="121" t="s">
        <v>3972</v>
      </c>
      <c r="S1964" s="122">
        <v>0.3</v>
      </c>
      <c r="T1964" s="122" t="s">
        <v>343</v>
      </c>
    </row>
    <row r="1965" spans="7:20" s="145" customFormat="1" hidden="1">
      <c r="G1965" s="152"/>
      <c r="K1965" s="128"/>
      <c r="M1965" s="114" t="s">
        <v>2563</v>
      </c>
      <c r="N1965" s="118">
        <v>22.1</v>
      </c>
      <c r="O1965" s="118">
        <v>58.2</v>
      </c>
      <c r="P1965" s="119">
        <f t="shared" si="32"/>
        <v>0.1</v>
      </c>
      <c r="Q1965" s="122" t="s">
        <v>468</v>
      </c>
      <c r="R1965" s="121" t="s">
        <v>4466</v>
      </c>
      <c r="S1965" s="122">
        <v>0.1</v>
      </c>
      <c r="T1965" s="122" t="s">
        <v>468</v>
      </c>
    </row>
    <row r="1966" spans="7:20" s="145" customFormat="1" hidden="1">
      <c r="G1966" s="152"/>
      <c r="K1966" s="128"/>
      <c r="M1966" s="114" t="s">
        <v>2681</v>
      </c>
      <c r="N1966" s="118">
        <v>3.1</v>
      </c>
      <c r="O1966" s="118">
        <v>4.7</v>
      </c>
      <c r="P1966" s="119">
        <f t="shared" si="32"/>
        <v>0.1</v>
      </c>
      <c r="Q1966" s="120" t="s">
        <v>147</v>
      </c>
      <c r="R1966" s="121" t="s">
        <v>3952</v>
      </c>
      <c r="S1966" s="122">
        <v>0.1</v>
      </c>
      <c r="T1966" s="122" t="s">
        <v>468</v>
      </c>
    </row>
    <row r="1967" spans="7:20" s="145" customFormat="1" hidden="1">
      <c r="G1967" s="152"/>
      <c r="K1967" s="128"/>
      <c r="M1967" s="114" t="s">
        <v>2682</v>
      </c>
      <c r="N1967" s="118">
        <v>3.4</v>
      </c>
      <c r="O1967" s="118">
        <v>5</v>
      </c>
      <c r="P1967" s="119">
        <f t="shared" si="32"/>
        <v>0.1</v>
      </c>
      <c r="Q1967" s="120" t="s">
        <v>147</v>
      </c>
      <c r="R1967" s="121" t="s">
        <v>4295</v>
      </c>
      <c r="S1967" s="122">
        <v>0.1</v>
      </c>
      <c r="T1967" s="122" t="s">
        <v>468</v>
      </c>
    </row>
    <row r="1968" spans="7:20" s="145" customFormat="1" hidden="1">
      <c r="G1968" s="152"/>
      <c r="K1968" s="128"/>
      <c r="M1968" s="114" t="s">
        <v>2683</v>
      </c>
      <c r="N1968" s="118">
        <v>9.1999999999999993</v>
      </c>
      <c r="O1968" s="118">
        <v>5.8</v>
      </c>
      <c r="P1968" s="119">
        <f t="shared" si="32"/>
        <v>0.2</v>
      </c>
      <c r="Q1968" s="122" t="s">
        <v>315</v>
      </c>
      <c r="R1968" s="121" t="s">
        <v>4521</v>
      </c>
      <c r="S1968" s="122">
        <v>0.2</v>
      </c>
      <c r="T1968" s="122" t="s">
        <v>213</v>
      </c>
    </row>
    <row r="1969" spans="7:20" s="145" customFormat="1" hidden="1">
      <c r="G1969" s="152"/>
      <c r="K1969" s="128"/>
      <c r="M1969" s="114" t="s">
        <v>2566</v>
      </c>
      <c r="N1969" s="118">
        <v>4.5</v>
      </c>
      <c r="O1969" s="118">
        <v>2.8</v>
      </c>
      <c r="P1969" s="119">
        <f t="shared" si="32"/>
        <v>0.1</v>
      </c>
      <c r="Q1969" s="122" t="s">
        <v>558</v>
      </c>
      <c r="R1969" s="121" t="s">
        <v>4370</v>
      </c>
      <c r="S1969" s="122">
        <v>0.1</v>
      </c>
      <c r="T1969" s="122" t="s">
        <v>468</v>
      </c>
    </row>
    <row r="1970" spans="7:20" s="145" customFormat="1" hidden="1">
      <c r="G1970" s="152"/>
      <c r="K1970" s="128"/>
      <c r="M1970" s="114" t="s">
        <v>2567</v>
      </c>
      <c r="N1970" s="118">
        <v>0.3</v>
      </c>
      <c r="O1970" s="118">
        <v>74.099999999999994</v>
      </c>
      <c r="P1970" s="119">
        <f t="shared" si="32"/>
        <v>0.1</v>
      </c>
      <c r="Q1970" s="120" t="s">
        <v>147</v>
      </c>
      <c r="R1970" s="121" t="s">
        <v>4399</v>
      </c>
      <c r="S1970" s="122">
        <v>0.1</v>
      </c>
      <c r="T1970" s="122" t="s">
        <v>468</v>
      </c>
    </row>
    <row r="1971" spans="7:20" s="145" customFormat="1" hidden="1">
      <c r="G1971" s="152"/>
      <c r="K1971" s="128"/>
      <c r="M1971" s="114" t="s">
        <v>2568</v>
      </c>
      <c r="N1971" s="118">
        <v>10.4</v>
      </c>
      <c r="O1971" s="120">
        <v>64</v>
      </c>
      <c r="P1971" s="119">
        <v>1.9</v>
      </c>
      <c r="Q1971" s="122" t="s">
        <v>2957</v>
      </c>
      <c r="R1971" s="120">
        <v>251</v>
      </c>
      <c r="S1971" s="122">
        <v>0.3</v>
      </c>
      <c r="T1971" s="122" t="s">
        <v>343</v>
      </c>
    </row>
    <row r="1972" spans="7:20" s="145" customFormat="1" hidden="1">
      <c r="G1972" s="152"/>
      <c r="K1972" s="128"/>
      <c r="M1972" s="114" t="s">
        <v>2569</v>
      </c>
      <c r="N1972" s="118">
        <v>0.8</v>
      </c>
      <c r="O1972" s="118">
        <v>3.4</v>
      </c>
      <c r="P1972" s="119">
        <f t="shared" si="32"/>
        <v>0.1</v>
      </c>
      <c r="Q1972" s="122" t="s">
        <v>304</v>
      </c>
      <c r="R1972" s="121" t="s">
        <v>4420</v>
      </c>
      <c r="S1972" s="122">
        <v>0.1</v>
      </c>
      <c r="T1972" s="122" t="s">
        <v>468</v>
      </c>
    </row>
    <row r="1973" spans="7:20" s="145" customFormat="1" hidden="1">
      <c r="G1973" s="152"/>
      <c r="K1973" s="128"/>
      <c r="M1973" s="114" t="s">
        <v>2570</v>
      </c>
      <c r="N1973" s="118">
        <v>0.8</v>
      </c>
      <c r="O1973" s="118">
        <v>4.3</v>
      </c>
      <c r="P1973" s="119">
        <f t="shared" si="32"/>
        <v>0.1</v>
      </c>
      <c r="Q1973" s="122" t="s">
        <v>172</v>
      </c>
      <c r="R1973" s="121" t="s">
        <v>4225</v>
      </c>
      <c r="S1973" s="122">
        <v>0.1</v>
      </c>
      <c r="T1973" s="122" t="s">
        <v>468</v>
      </c>
    </row>
    <row r="1974" spans="7:20" s="145" customFormat="1" hidden="1">
      <c r="G1974" s="152"/>
      <c r="K1974" s="128"/>
      <c r="M1974" s="114" t="s">
        <v>2571</v>
      </c>
      <c r="N1974" s="118">
        <v>0.9</v>
      </c>
      <c r="O1974" s="118">
        <v>5.3</v>
      </c>
      <c r="P1974" s="119">
        <f t="shared" si="32"/>
        <v>0.42</v>
      </c>
      <c r="Q1974" s="120" t="s">
        <v>30</v>
      </c>
      <c r="R1974" s="121" t="s">
        <v>3778</v>
      </c>
      <c r="S1974" s="122">
        <v>0.42</v>
      </c>
      <c r="T1974" s="122" t="s">
        <v>476</v>
      </c>
    </row>
    <row r="1975" spans="7:20" s="145" customFormat="1" hidden="1">
      <c r="G1975" s="152"/>
      <c r="K1975" s="128"/>
      <c r="M1975" s="114" t="s">
        <v>2461</v>
      </c>
      <c r="N1975" s="118">
        <v>0.8</v>
      </c>
      <c r="O1975" s="118">
        <v>4.5999999999999996</v>
      </c>
      <c r="P1975" s="119">
        <f t="shared" si="32"/>
        <v>0.14000000000000001</v>
      </c>
      <c r="Q1975" s="120" t="s">
        <v>30</v>
      </c>
      <c r="R1975" s="121" t="s">
        <v>4041</v>
      </c>
      <c r="S1975" s="122">
        <v>0.14000000000000001</v>
      </c>
      <c r="T1975" s="122" t="s">
        <v>503</v>
      </c>
    </row>
    <row r="1976" spans="7:20" s="145" customFormat="1" hidden="1">
      <c r="G1976" s="152"/>
      <c r="K1976" s="128"/>
      <c r="M1976" s="114" t="s">
        <v>2462</v>
      </c>
      <c r="N1976" s="118">
        <v>12</v>
      </c>
      <c r="O1976" s="118">
        <v>31.7</v>
      </c>
      <c r="P1976" s="119">
        <f t="shared" si="32"/>
        <v>0.47</v>
      </c>
      <c r="Q1976" s="122" t="s">
        <v>663</v>
      </c>
      <c r="R1976" s="121" t="s">
        <v>4335</v>
      </c>
      <c r="S1976" s="122">
        <v>0.47</v>
      </c>
      <c r="T1976" s="122" t="s">
        <v>575</v>
      </c>
    </row>
    <row r="1977" spans="7:20" s="145" customFormat="1" hidden="1">
      <c r="G1977" s="152"/>
      <c r="K1977" s="128"/>
      <c r="M1977" s="114" t="s">
        <v>2463</v>
      </c>
      <c r="N1977" s="118">
        <v>10.4</v>
      </c>
      <c r="O1977" s="120" t="s">
        <v>147</v>
      </c>
      <c r="P1977" s="119">
        <f t="shared" si="32"/>
        <v>0.32</v>
      </c>
      <c r="Q1977" s="122" t="s">
        <v>618</v>
      </c>
      <c r="R1977" s="120" t="s">
        <v>147</v>
      </c>
      <c r="S1977" s="122">
        <v>0.32</v>
      </c>
      <c r="T1977" s="122" t="s">
        <v>940</v>
      </c>
    </row>
    <row r="1978" spans="7:20" s="145" customFormat="1" hidden="1">
      <c r="G1978" s="152"/>
      <c r="K1978" s="128"/>
      <c r="M1978" s="114" t="s">
        <v>2464</v>
      </c>
      <c r="N1978" s="118">
        <v>0.7</v>
      </c>
      <c r="O1978" s="118">
        <v>96.9</v>
      </c>
      <c r="P1978" s="119">
        <f t="shared" si="32"/>
        <v>0.23</v>
      </c>
      <c r="Q1978" s="120" t="s">
        <v>30</v>
      </c>
      <c r="R1978" s="121" t="s">
        <v>4284</v>
      </c>
      <c r="S1978" s="122">
        <v>0.23</v>
      </c>
      <c r="T1978" s="122" t="s">
        <v>438</v>
      </c>
    </row>
    <row r="1979" spans="7:20" s="145" customFormat="1" hidden="1">
      <c r="G1979" s="152"/>
      <c r="K1979" s="128"/>
      <c r="M1979" s="114" t="s">
        <v>2465</v>
      </c>
      <c r="N1979" s="118">
        <v>0.5</v>
      </c>
      <c r="O1979" s="118">
        <v>102.7</v>
      </c>
      <c r="P1979" s="119">
        <f t="shared" si="32"/>
        <v>0.41</v>
      </c>
      <c r="Q1979" s="120" t="s">
        <v>147</v>
      </c>
      <c r="R1979" s="121" t="s">
        <v>4522</v>
      </c>
      <c r="S1979" s="122">
        <v>0.41</v>
      </c>
      <c r="T1979" s="122" t="s">
        <v>176</v>
      </c>
    </row>
    <row r="1980" spans="7:20" s="145" customFormat="1" hidden="1">
      <c r="G1980" s="152"/>
      <c r="K1980" s="128"/>
      <c r="M1980" s="114" t="s">
        <v>2574</v>
      </c>
      <c r="N1980" s="118">
        <v>2.9</v>
      </c>
      <c r="O1980" s="118">
        <v>0.7</v>
      </c>
      <c r="P1980" s="119">
        <f t="shared" si="32"/>
        <v>0.08</v>
      </c>
      <c r="Q1980" s="120" t="s">
        <v>147</v>
      </c>
      <c r="R1980" s="121" t="s">
        <v>4037</v>
      </c>
      <c r="S1980" s="122">
        <v>0.08</v>
      </c>
      <c r="T1980" s="122" t="s">
        <v>1602</v>
      </c>
    </row>
    <row r="1981" spans="7:20" s="145" customFormat="1" hidden="1">
      <c r="G1981" s="152"/>
      <c r="K1981" s="128"/>
      <c r="M1981" s="114" t="s">
        <v>2575</v>
      </c>
      <c r="N1981" s="118">
        <v>1.8</v>
      </c>
      <c r="O1981" s="118">
        <v>4.2</v>
      </c>
      <c r="P1981" s="119">
        <f t="shared" si="32"/>
        <v>7.0000000000000007E-2</v>
      </c>
      <c r="Q1981" s="120" t="s">
        <v>30</v>
      </c>
      <c r="R1981" s="121" t="s">
        <v>3778</v>
      </c>
      <c r="S1981" s="122">
        <v>7.0000000000000007E-2</v>
      </c>
      <c r="T1981" s="122" t="s">
        <v>1602</v>
      </c>
    </row>
    <row r="1982" spans="7:20" s="145" customFormat="1" hidden="1">
      <c r="G1982" s="152"/>
      <c r="K1982" s="128"/>
      <c r="M1982" s="114" t="s">
        <v>2693</v>
      </c>
      <c r="N1982" s="118">
        <v>1</v>
      </c>
      <c r="O1982" s="118">
        <v>2.6</v>
      </c>
      <c r="P1982" s="119">
        <f t="shared" si="32"/>
        <v>0.23</v>
      </c>
      <c r="Q1982" s="122" t="s">
        <v>166</v>
      </c>
      <c r="R1982" s="121" t="s">
        <v>4544</v>
      </c>
      <c r="S1982" s="122">
        <v>0.23</v>
      </c>
      <c r="T1982" s="122" t="s">
        <v>364</v>
      </c>
    </row>
    <row r="1983" spans="7:20" s="145" customFormat="1" hidden="1">
      <c r="G1983" s="152"/>
      <c r="K1983" s="128"/>
      <c r="M1983" s="114" t="s">
        <v>2694</v>
      </c>
      <c r="N1983" s="118">
        <v>0.8</v>
      </c>
      <c r="O1983" s="118">
        <v>2.6</v>
      </c>
      <c r="P1983" s="119">
        <f t="shared" si="32"/>
        <v>0.16</v>
      </c>
      <c r="Q1983" s="122" t="s">
        <v>166</v>
      </c>
      <c r="R1983" s="121" t="s">
        <v>3780</v>
      </c>
      <c r="S1983" s="122">
        <v>0.16</v>
      </c>
      <c r="T1983" s="122" t="s">
        <v>799</v>
      </c>
    </row>
    <row r="1984" spans="7:20" s="145" customFormat="1" hidden="1">
      <c r="G1984" s="152"/>
      <c r="K1984" s="128"/>
      <c r="M1984" s="114" t="s">
        <v>2798</v>
      </c>
      <c r="N1984" s="118">
        <v>1.7</v>
      </c>
      <c r="O1984" s="118">
        <v>14.4</v>
      </c>
      <c r="P1984" s="119">
        <f t="shared" si="32"/>
        <v>0.34</v>
      </c>
      <c r="Q1984" s="122" t="s">
        <v>1619</v>
      </c>
      <c r="R1984" s="121" t="s">
        <v>4561</v>
      </c>
      <c r="S1984" s="122">
        <v>0.34</v>
      </c>
      <c r="T1984" s="122" t="s">
        <v>287</v>
      </c>
    </row>
    <row r="1985" spans="7:20" s="145" customFormat="1" hidden="1">
      <c r="G1985" s="152"/>
      <c r="K1985" s="128"/>
      <c r="M1985" s="114" t="s">
        <v>3009</v>
      </c>
      <c r="N1985" s="118">
        <v>2.6</v>
      </c>
      <c r="O1985" s="118">
        <v>5.2</v>
      </c>
      <c r="P1985" s="119">
        <f t="shared" si="32"/>
        <v>7.0000000000000007E-2</v>
      </c>
      <c r="Q1985" s="120" t="s">
        <v>147</v>
      </c>
      <c r="R1985" s="121" t="s">
        <v>4130</v>
      </c>
      <c r="S1985" s="122">
        <v>7.0000000000000007E-2</v>
      </c>
      <c r="T1985" s="122" t="s">
        <v>1309</v>
      </c>
    </row>
    <row r="1986" spans="7:20" s="145" customFormat="1" hidden="1">
      <c r="G1986" s="152"/>
      <c r="K1986" s="128"/>
      <c r="M1986" s="114" t="s">
        <v>3119</v>
      </c>
      <c r="N1986" s="118">
        <v>6.2</v>
      </c>
      <c r="O1986" s="118">
        <v>9.1999999999999993</v>
      </c>
      <c r="P1986" s="119">
        <f t="shared" si="32"/>
        <v>0.39</v>
      </c>
      <c r="Q1986" s="122" t="s">
        <v>1236</v>
      </c>
      <c r="R1986" s="121" t="s">
        <v>4323</v>
      </c>
      <c r="S1986" s="122">
        <v>0.39</v>
      </c>
      <c r="T1986" s="122" t="s">
        <v>51</v>
      </c>
    </row>
    <row r="1987" spans="7:20" s="145" customFormat="1" hidden="1">
      <c r="G1987" s="152"/>
      <c r="K1987" s="128"/>
      <c r="M1987" s="114" t="s">
        <v>3120</v>
      </c>
      <c r="N1987" s="118">
        <v>19</v>
      </c>
      <c r="O1987" s="118">
        <v>2.4</v>
      </c>
      <c r="P1987" s="119">
        <f t="shared" si="32"/>
        <v>0.12</v>
      </c>
      <c r="Q1987" s="122" t="s">
        <v>3121</v>
      </c>
      <c r="R1987" s="121" t="s">
        <v>4030</v>
      </c>
      <c r="S1987" s="122">
        <v>0.12</v>
      </c>
      <c r="T1987" s="122" t="s">
        <v>213</v>
      </c>
    </row>
    <row r="1988" spans="7:20" s="145" customFormat="1" hidden="1">
      <c r="G1988" s="152"/>
      <c r="K1988" s="128"/>
      <c r="M1988" s="114" t="s">
        <v>3122</v>
      </c>
      <c r="N1988" s="118">
        <v>5.6</v>
      </c>
      <c r="O1988" s="118">
        <v>3.9</v>
      </c>
      <c r="P1988" s="119">
        <f t="shared" si="32"/>
        <v>0.12</v>
      </c>
      <c r="Q1988" s="122" t="s">
        <v>397</v>
      </c>
      <c r="R1988" s="121" t="s">
        <v>4523</v>
      </c>
      <c r="S1988" s="122">
        <v>0.12</v>
      </c>
      <c r="T1988" s="122" t="s">
        <v>213</v>
      </c>
    </row>
    <row r="1989" spans="7:20" s="145" customFormat="1" hidden="1">
      <c r="G1989" s="152"/>
      <c r="K1989" s="128"/>
      <c r="M1989" s="114" t="s">
        <v>2909</v>
      </c>
      <c r="N1989" s="118">
        <v>5</v>
      </c>
      <c r="O1989" s="118">
        <v>5.9</v>
      </c>
      <c r="P1989" s="119">
        <f t="shared" si="32"/>
        <v>0.37</v>
      </c>
      <c r="Q1989" s="122" t="s">
        <v>2910</v>
      </c>
      <c r="R1989" s="121" t="s">
        <v>3905</v>
      </c>
      <c r="S1989" s="122">
        <v>0.37</v>
      </c>
      <c r="T1989" s="122" t="s">
        <v>172</v>
      </c>
    </row>
    <row r="1990" spans="7:20" s="145" customFormat="1" hidden="1">
      <c r="G1990" s="152"/>
      <c r="K1990" s="128"/>
      <c r="M1990" s="114" t="s">
        <v>2905</v>
      </c>
      <c r="N1990" s="118">
        <v>27.9</v>
      </c>
      <c r="O1990" s="118">
        <v>0</v>
      </c>
      <c r="P1990" s="119">
        <f t="shared" si="32"/>
        <v>0.09</v>
      </c>
      <c r="Q1990" s="122" t="s">
        <v>358</v>
      </c>
      <c r="R1990" s="121" t="s">
        <v>3826</v>
      </c>
      <c r="S1990" s="122">
        <v>0.09</v>
      </c>
      <c r="T1990" s="122" t="s">
        <v>454</v>
      </c>
    </row>
    <row r="1991" spans="7:20" s="145" customFormat="1" hidden="1">
      <c r="G1991" s="152"/>
      <c r="K1991" s="128"/>
      <c r="M1991" s="114" t="s">
        <v>2906</v>
      </c>
      <c r="N1991" s="118">
        <v>14.5</v>
      </c>
      <c r="O1991" s="118">
        <v>0</v>
      </c>
      <c r="P1991" s="119">
        <f t="shared" si="32"/>
        <v>0.19</v>
      </c>
      <c r="Q1991" s="122" t="s">
        <v>548</v>
      </c>
      <c r="R1991" s="121" t="s">
        <v>3894</v>
      </c>
      <c r="S1991" s="122">
        <v>0.19</v>
      </c>
      <c r="T1991" s="122" t="s">
        <v>364</v>
      </c>
    </row>
    <row r="1992" spans="7:20" s="145" customFormat="1" hidden="1">
      <c r="G1992" s="152"/>
      <c r="K1992" s="128"/>
      <c r="M1992" s="114" t="s">
        <v>2907</v>
      </c>
      <c r="N1992" s="118">
        <v>1.8</v>
      </c>
      <c r="O1992" s="118">
        <v>11.1</v>
      </c>
      <c r="P1992" s="119">
        <f t="shared" si="32"/>
        <v>0.14000000000000001</v>
      </c>
      <c r="Q1992" s="120" t="s">
        <v>30</v>
      </c>
      <c r="R1992" s="121" t="s">
        <v>4386</v>
      </c>
      <c r="S1992" s="122">
        <v>0.14000000000000001</v>
      </c>
      <c r="T1992" s="122" t="s">
        <v>799</v>
      </c>
    </row>
    <row r="1993" spans="7:20" s="145" customFormat="1" hidden="1">
      <c r="G1993" s="152"/>
      <c r="K1993" s="128"/>
      <c r="M1993" s="114" t="s">
        <v>2807</v>
      </c>
      <c r="N1993" s="118">
        <v>1</v>
      </c>
      <c r="O1993" s="118">
        <v>17.600000000000001</v>
      </c>
      <c r="P1993" s="119">
        <f t="shared" si="32"/>
        <v>0.09</v>
      </c>
      <c r="Q1993" s="122" t="s">
        <v>166</v>
      </c>
      <c r="R1993" s="121" t="s">
        <v>3964</v>
      </c>
      <c r="S1993" s="122">
        <v>0.09</v>
      </c>
      <c r="T1993" s="122" t="s">
        <v>454</v>
      </c>
    </row>
    <row r="1994" spans="7:20" s="145" customFormat="1" hidden="1">
      <c r="G1994" s="152"/>
      <c r="K1994" s="128"/>
      <c r="M1994" s="114" t="s">
        <v>2808</v>
      </c>
      <c r="N1994" s="118">
        <v>0.6</v>
      </c>
      <c r="O1994" s="118">
        <v>28</v>
      </c>
      <c r="P1994" s="119">
        <f t="shared" ref="P1994:P2057" si="33">SUM(S1994:T1994)</f>
        <v>0.22</v>
      </c>
      <c r="Q1994" s="120" t="s">
        <v>30</v>
      </c>
      <c r="R1994" s="121" t="s">
        <v>4447</v>
      </c>
      <c r="S1994" s="122">
        <v>0.22</v>
      </c>
      <c r="T1994" s="122" t="s">
        <v>1619</v>
      </c>
    </row>
    <row r="1995" spans="7:20" s="145" customFormat="1" hidden="1">
      <c r="G1995" s="152"/>
      <c r="K1995" s="128"/>
      <c r="M1995" s="114" t="s">
        <v>2809</v>
      </c>
      <c r="N1995" s="118">
        <v>1.8</v>
      </c>
      <c r="O1995" s="118">
        <v>29</v>
      </c>
      <c r="P1995" s="119">
        <f t="shared" si="33"/>
        <v>0.1</v>
      </c>
      <c r="Q1995" s="122" t="s">
        <v>1301</v>
      </c>
      <c r="R1995" s="121" t="s">
        <v>3738</v>
      </c>
      <c r="S1995" s="122">
        <v>0.1</v>
      </c>
      <c r="T1995" s="122" t="s">
        <v>213</v>
      </c>
    </row>
    <row r="1996" spans="7:20" s="145" customFormat="1" hidden="1">
      <c r="G1996" s="152"/>
      <c r="K1996" s="128"/>
      <c r="M1996" s="114" t="s">
        <v>2810</v>
      </c>
      <c r="N1996" s="118">
        <v>2.9</v>
      </c>
      <c r="O1996" s="118">
        <v>32.1</v>
      </c>
      <c r="P1996" s="119">
        <f t="shared" si="33"/>
        <v>0.1</v>
      </c>
      <c r="Q1996" s="122" t="s">
        <v>2811</v>
      </c>
      <c r="R1996" s="121" t="s">
        <v>4137</v>
      </c>
      <c r="S1996" s="122">
        <v>0.1</v>
      </c>
      <c r="T1996" s="122" t="s">
        <v>213</v>
      </c>
    </row>
    <row r="1997" spans="7:20" s="145" customFormat="1" hidden="1">
      <c r="G1997" s="152"/>
      <c r="K1997" s="128"/>
      <c r="M1997" s="114" t="s">
        <v>2709</v>
      </c>
      <c r="N1997" s="118">
        <v>3.3</v>
      </c>
      <c r="O1997" s="118">
        <v>38.5</v>
      </c>
      <c r="P1997" s="119">
        <f t="shared" si="33"/>
        <v>0.1</v>
      </c>
      <c r="Q1997" s="114"/>
      <c r="R1997" s="121" t="s">
        <v>3809</v>
      </c>
      <c r="S1997" s="122">
        <v>0.1</v>
      </c>
      <c r="T1997" s="122" t="s">
        <v>213</v>
      </c>
    </row>
    <row r="1998" spans="7:20" s="145" customFormat="1" hidden="1">
      <c r="G1998" s="152"/>
      <c r="K1998" s="128"/>
      <c r="M1998" s="114" t="s">
        <v>2710</v>
      </c>
      <c r="N1998" s="118">
        <v>3.8</v>
      </c>
      <c r="O1998" s="118">
        <v>30.3</v>
      </c>
      <c r="P1998" s="119">
        <f t="shared" si="33"/>
        <v>0.1</v>
      </c>
      <c r="Q1998" s="122" t="s">
        <v>2711</v>
      </c>
      <c r="R1998" s="121" t="s">
        <v>4044</v>
      </c>
      <c r="S1998" s="122">
        <v>0.1</v>
      </c>
      <c r="T1998" s="122" t="s">
        <v>213</v>
      </c>
    </row>
    <row r="1999" spans="7:20" s="145" customFormat="1" hidden="1">
      <c r="G1999" s="152"/>
      <c r="K1999" s="128"/>
      <c r="M1999" s="114" t="s">
        <v>2819</v>
      </c>
      <c r="N1999" s="118">
        <v>2.2999999999999998</v>
      </c>
      <c r="O1999" s="118">
        <v>29.9</v>
      </c>
      <c r="P1999" s="119">
        <f t="shared" si="33"/>
        <v>0.1</v>
      </c>
      <c r="Q1999" s="122" t="s">
        <v>129</v>
      </c>
      <c r="R1999" s="121" t="s">
        <v>3784</v>
      </c>
      <c r="S1999" s="122">
        <v>0.1</v>
      </c>
      <c r="T1999" s="122" t="s">
        <v>213</v>
      </c>
    </row>
    <row r="2000" spans="7:20" s="145" customFormat="1" hidden="1">
      <c r="G2000" s="152"/>
      <c r="K2000" s="128"/>
      <c r="M2000" s="114" t="s">
        <v>2820</v>
      </c>
      <c r="N2000" s="118">
        <v>3.6</v>
      </c>
      <c r="O2000" s="118">
        <v>33.6</v>
      </c>
      <c r="P2000" s="119">
        <f t="shared" si="33"/>
        <v>0.1</v>
      </c>
      <c r="Q2000" s="122" t="s">
        <v>2821</v>
      </c>
      <c r="R2000" s="121" t="s">
        <v>4144</v>
      </c>
      <c r="S2000" s="122">
        <v>0.1</v>
      </c>
      <c r="T2000" s="122" t="s">
        <v>213</v>
      </c>
    </row>
    <row r="2001" spans="7:20" s="145" customFormat="1" hidden="1">
      <c r="G2001" s="152"/>
      <c r="K2001" s="128"/>
      <c r="M2001" s="114" t="s">
        <v>2916</v>
      </c>
      <c r="N2001" s="118">
        <v>3.8</v>
      </c>
      <c r="O2001" s="118">
        <v>32.9</v>
      </c>
      <c r="P2001" s="119">
        <f t="shared" si="33"/>
        <v>0.2</v>
      </c>
      <c r="Q2001" s="120" t="s">
        <v>2119</v>
      </c>
      <c r="R2001" s="121" t="s">
        <v>3997</v>
      </c>
      <c r="S2001" s="122">
        <v>0.2</v>
      </c>
      <c r="T2001" s="122" t="s">
        <v>343</v>
      </c>
    </row>
    <row r="2002" spans="7:20" s="145" customFormat="1" hidden="1">
      <c r="G2002" s="152"/>
      <c r="K2002" s="128"/>
      <c r="M2002" s="114" t="s">
        <v>2917</v>
      </c>
      <c r="N2002" s="118">
        <v>8.9</v>
      </c>
      <c r="O2002" s="118">
        <v>18.100000000000001</v>
      </c>
      <c r="P2002" s="119">
        <f t="shared" si="33"/>
        <v>0.2</v>
      </c>
      <c r="Q2002" s="122" t="s">
        <v>2918</v>
      </c>
      <c r="R2002" s="121" t="s">
        <v>3826</v>
      </c>
      <c r="S2002" s="122">
        <v>0.2</v>
      </c>
      <c r="T2002" s="122" t="s">
        <v>343</v>
      </c>
    </row>
    <row r="2003" spans="7:20" s="145" customFormat="1" hidden="1">
      <c r="G2003" s="152"/>
      <c r="K2003" s="128"/>
      <c r="M2003" s="114" t="s">
        <v>2919</v>
      </c>
      <c r="N2003" s="118">
        <v>9.1999999999999993</v>
      </c>
      <c r="O2003" s="118">
        <v>25.5</v>
      </c>
      <c r="P2003" s="119">
        <f t="shared" si="33"/>
        <v>0.12</v>
      </c>
      <c r="Q2003" s="122" t="s">
        <v>2920</v>
      </c>
      <c r="R2003" s="121" t="s">
        <v>4264</v>
      </c>
      <c r="S2003" s="122">
        <v>0.12</v>
      </c>
      <c r="T2003" s="122" t="s">
        <v>1626</v>
      </c>
    </row>
    <row r="2004" spans="7:20" s="145" customFormat="1" hidden="1">
      <c r="G2004" s="152"/>
      <c r="K2004" s="128"/>
      <c r="M2004" s="114" t="s">
        <v>2921</v>
      </c>
      <c r="N2004" s="118">
        <v>5</v>
      </c>
      <c r="O2004" s="118">
        <v>12.6</v>
      </c>
      <c r="P2004" s="119">
        <f t="shared" si="33"/>
        <v>0.13</v>
      </c>
      <c r="Q2004" s="122" t="s">
        <v>1284</v>
      </c>
      <c r="R2004" s="121" t="s">
        <v>4149</v>
      </c>
      <c r="S2004" s="122">
        <v>0.13</v>
      </c>
      <c r="T2004" s="122" t="s">
        <v>799</v>
      </c>
    </row>
    <row r="2005" spans="7:20" s="145" customFormat="1" hidden="1">
      <c r="G2005" s="152"/>
      <c r="K2005" s="128"/>
      <c r="M2005" s="114" t="s">
        <v>2922</v>
      </c>
      <c r="N2005" s="118">
        <v>13.6</v>
      </c>
      <c r="O2005" s="118">
        <v>14.3</v>
      </c>
      <c r="P2005" s="119">
        <f t="shared" si="33"/>
        <v>0.13</v>
      </c>
      <c r="Q2005" s="122" t="s">
        <v>2923</v>
      </c>
      <c r="R2005" s="121" t="s">
        <v>4279</v>
      </c>
      <c r="S2005" s="122">
        <v>0.13</v>
      </c>
      <c r="T2005" s="122" t="s">
        <v>799</v>
      </c>
    </row>
    <row r="2006" spans="7:20" s="145" customFormat="1" hidden="1">
      <c r="G2006" s="152"/>
      <c r="K2006" s="128"/>
      <c r="M2006" s="114" t="s">
        <v>2924</v>
      </c>
      <c r="N2006" s="118">
        <v>9</v>
      </c>
      <c r="O2006" s="118">
        <v>24.6</v>
      </c>
      <c r="P2006" s="119">
        <f t="shared" si="33"/>
        <v>0.1</v>
      </c>
      <c r="Q2006" s="122" t="s">
        <v>2000</v>
      </c>
      <c r="R2006" s="121" t="s">
        <v>4293</v>
      </c>
      <c r="S2006" s="122">
        <v>0.1</v>
      </c>
      <c r="T2006" s="122" t="s">
        <v>213</v>
      </c>
    </row>
    <row r="2007" spans="7:20" s="145" customFormat="1" hidden="1">
      <c r="G2007" s="152"/>
      <c r="K2007" s="128"/>
      <c r="M2007" s="114" t="s">
        <v>2829</v>
      </c>
      <c r="N2007" s="118">
        <v>6.3</v>
      </c>
      <c r="O2007" s="118">
        <v>10.4</v>
      </c>
      <c r="P2007" s="119">
        <f t="shared" si="33"/>
        <v>0.3</v>
      </c>
      <c r="Q2007" s="122" t="s">
        <v>2553</v>
      </c>
      <c r="R2007" s="121" t="s">
        <v>3972</v>
      </c>
      <c r="S2007" s="122">
        <v>0.3</v>
      </c>
      <c r="T2007" s="122" t="s">
        <v>166</v>
      </c>
    </row>
    <row r="2008" spans="7:20" s="145" customFormat="1" hidden="1">
      <c r="G2008" s="152"/>
      <c r="K2008" s="128"/>
      <c r="M2008" s="114" t="s">
        <v>2830</v>
      </c>
      <c r="N2008" s="118">
        <v>4.5</v>
      </c>
      <c r="O2008" s="118">
        <v>11.9</v>
      </c>
      <c r="P2008" s="119">
        <f t="shared" si="33"/>
        <v>0.24</v>
      </c>
      <c r="Q2008" s="122" t="s">
        <v>404</v>
      </c>
      <c r="R2008" s="121" t="s">
        <v>4447</v>
      </c>
      <c r="S2008" s="122">
        <v>0.24</v>
      </c>
      <c r="T2008" s="122" t="s">
        <v>940</v>
      </c>
    </row>
    <row r="2009" spans="7:20" s="145" customFormat="1" hidden="1">
      <c r="G2009" s="152"/>
      <c r="K2009" s="128"/>
      <c r="M2009" s="114" t="s">
        <v>2611</v>
      </c>
      <c r="N2009" s="118">
        <v>8.6</v>
      </c>
      <c r="O2009" s="118">
        <v>12.7</v>
      </c>
      <c r="P2009" s="119">
        <f t="shared" si="33"/>
        <v>0.1</v>
      </c>
      <c r="Q2009" s="122" t="s">
        <v>728</v>
      </c>
      <c r="R2009" s="121" t="s">
        <v>4460</v>
      </c>
      <c r="S2009" s="120">
        <v>0.1</v>
      </c>
      <c r="T2009" s="120" t="s">
        <v>213</v>
      </c>
    </row>
    <row r="2010" spans="7:20" s="145" customFormat="1" hidden="1">
      <c r="G2010" s="152"/>
      <c r="K2010" s="128"/>
      <c r="M2010" s="114" t="s">
        <v>2612</v>
      </c>
      <c r="N2010" s="118">
        <v>6.6</v>
      </c>
      <c r="O2010" s="118">
        <v>14.4</v>
      </c>
      <c r="P2010" s="119">
        <f t="shared" si="33"/>
        <v>0.1</v>
      </c>
      <c r="Q2010" s="122" t="s">
        <v>2613</v>
      </c>
      <c r="R2010" s="121" t="s">
        <v>4075</v>
      </c>
      <c r="S2010" s="120">
        <v>0.1</v>
      </c>
      <c r="T2010" s="120" t="s">
        <v>213</v>
      </c>
    </row>
    <row r="2011" spans="7:20" s="145" customFormat="1" hidden="1">
      <c r="G2011" s="152"/>
      <c r="K2011" s="128"/>
      <c r="M2011" s="114" t="s">
        <v>2614</v>
      </c>
      <c r="N2011" s="118">
        <v>3.1</v>
      </c>
      <c r="O2011" s="118">
        <v>60</v>
      </c>
      <c r="P2011" s="119">
        <f t="shared" si="33"/>
        <v>0.4</v>
      </c>
      <c r="Q2011" s="122" t="s">
        <v>2615</v>
      </c>
      <c r="R2011" s="121" t="s">
        <v>4073</v>
      </c>
      <c r="S2011" s="122">
        <v>0.1</v>
      </c>
      <c r="T2011" s="122">
        <v>0.3</v>
      </c>
    </row>
    <row r="2012" spans="7:20" s="145" customFormat="1" hidden="1">
      <c r="G2012" s="152"/>
      <c r="K2012" s="128"/>
      <c r="M2012" s="114" t="s">
        <v>2616</v>
      </c>
      <c r="N2012" s="118">
        <v>2.1</v>
      </c>
      <c r="O2012" s="118">
        <v>26.7</v>
      </c>
      <c r="P2012" s="119">
        <f t="shared" si="33"/>
        <v>0.1</v>
      </c>
      <c r="Q2012" s="122" t="s">
        <v>240</v>
      </c>
      <c r="R2012" s="121" t="s">
        <v>3784</v>
      </c>
      <c r="S2012" s="122">
        <v>0.1</v>
      </c>
      <c r="T2012" s="122" t="s">
        <v>213</v>
      </c>
    </row>
    <row r="2013" spans="7:20" s="145" customFormat="1" hidden="1">
      <c r="G2013" s="152"/>
      <c r="K2013" s="128"/>
      <c r="M2013" s="114" t="s">
        <v>2736</v>
      </c>
      <c r="N2013" s="118">
        <v>3.2</v>
      </c>
      <c r="O2013" s="118">
        <v>31</v>
      </c>
      <c r="P2013" s="119">
        <f t="shared" si="33"/>
        <v>0.38</v>
      </c>
      <c r="Q2013" s="122" t="s">
        <v>624</v>
      </c>
      <c r="R2013" s="121" t="s">
        <v>4150</v>
      </c>
      <c r="S2013" s="122">
        <v>0.38</v>
      </c>
      <c r="T2013" s="122" t="s">
        <v>575</v>
      </c>
    </row>
    <row r="2014" spans="7:20" s="145" customFormat="1" hidden="1">
      <c r="G2014" s="152"/>
      <c r="K2014" s="128"/>
      <c r="M2014" s="114" t="s">
        <v>2737</v>
      </c>
      <c r="N2014" s="118">
        <v>3.1</v>
      </c>
      <c r="O2014" s="118">
        <v>30.4</v>
      </c>
      <c r="P2014" s="119">
        <f t="shared" si="33"/>
        <v>0.2</v>
      </c>
      <c r="Q2014" s="122" t="s">
        <v>2738</v>
      </c>
      <c r="R2014" s="121" t="s">
        <v>4196</v>
      </c>
      <c r="S2014" s="122">
        <v>0.2</v>
      </c>
      <c r="T2014" s="122" t="s">
        <v>343</v>
      </c>
    </row>
    <row r="2015" spans="7:20" s="145" customFormat="1" hidden="1">
      <c r="G2015" s="152"/>
      <c r="K2015" s="128"/>
      <c r="M2015" s="114" t="s">
        <v>2621</v>
      </c>
      <c r="N2015" s="118">
        <v>2.5</v>
      </c>
      <c r="O2015" s="118">
        <v>27.6</v>
      </c>
      <c r="P2015" s="119">
        <f t="shared" si="33"/>
        <v>0.18</v>
      </c>
      <c r="Q2015" s="122" t="s">
        <v>2005</v>
      </c>
      <c r="R2015" s="121" t="s">
        <v>4468</v>
      </c>
      <c r="S2015" s="122">
        <v>0.18</v>
      </c>
      <c r="T2015" s="122" t="s">
        <v>954</v>
      </c>
    </row>
    <row r="2016" spans="7:20" s="145" customFormat="1" hidden="1">
      <c r="G2016" s="152"/>
      <c r="K2016" s="128"/>
      <c r="M2016" s="114" t="s">
        <v>2622</v>
      </c>
      <c r="N2016" s="118">
        <v>3.9</v>
      </c>
      <c r="O2016" s="118">
        <v>32.5</v>
      </c>
      <c r="P2016" s="119">
        <f t="shared" si="33"/>
        <v>0.3</v>
      </c>
      <c r="Q2016" s="122" t="s">
        <v>2623</v>
      </c>
      <c r="R2016" s="121" t="s">
        <v>4394</v>
      </c>
      <c r="S2016" s="122">
        <v>0.3</v>
      </c>
      <c r="T2016" s="122" t="s">
        <v>287</v>
      </c>
    </row>
    <row r="2017" spans="7:20" s="145" customFormat="1" hidden="1">
      <c r="G2017" s="152"/>
      <c r="K2017" s="128"/>
      <c r="M2017" s="114" t="s">
        <v>2624</v>
      </c>
      <c r="N2017" s="118">
        <v>4</v>
      </c>
      <c r="O2017" s="118">
        <v>30</v>
      </c>
      <c r="P2017" s="119">
        <f t="shared" si="33"/>
        <v>0.34</v>
      </c>
      <c r="Q2017" s="122" t="s">
        <v>2625</v>
      </c>
      <c r="R2017" s="121" t="s">
        <v>4126</v>
      </c>
      <c r="S2017" s="122">
        <v>0.34</v>
      </c>
      <c r="T2017" s="122" t="s">
        <v>172</v>
      </c>
    </row>
    <row r="2018" spans="7:20" s="145" customFormat="1" hidden="1">
      <c r="G2018" s="152"/>
      <c r="K2018" s="128"/>
      <c r="M2018" s="114" t="s">
        <v>2626</v>
      </c>
      <c r="N2018" s="118">
        <v>4</v>
      </c>
      <c r="O2018" s="118">
        <v>32.700000000000003</v>
      </c>
      <c r="P2018" s="119">
        <f t="shared" si="33"/>
        <v>0.11</v>
      </c>
      <c r="Q2018" s="120" t="s">
        <v>147</v>
      </c>
      <c r="R2018" s="121" t="s">
        <v>3991</v>
      </c>
      <c r="S2018" s="122">
        <v>0.11</v>
      </c>
      <c r="T2018" s="122" t="s">
        <v>799</v>
      </c>
    </row>
    <row r="2019" spans="7:20" s="145" customFormat="1" hidden="1">
      <c r="G2019" s="152"/>
      <c r="K2019" s="128"/>
      <c r="M2019" s="114" t="s">
        <v>2515</v>
      </c>
      <c r="N2019" s="118">
        <v>3.2</v>
      </c>
      <c r="O2019" s="118">
        <v>31.1</v>
      </c>
      <c r="P2019" s="119">
        <f t="shared" si="33"/>
        <v>0.1</v>
      </c>
      <c r="Q2019" s="120" t="s">
        <v>147</v>
      </c>
      <c r="R2019" s="121" t="s">
        <v>4223</v>
      </c>
      <c r="S2019" s="122">
        <v>0.1</v>
      </c>
      <c r="T2019" s="122" t="s">
        <v>799</v>
      </c>
    </row>
    <row r="2020" spans="7:20" s="145" customFormat="1" hidden="1">
      <c r="G2020" s="152"/>
      <c r="K2020" s="128"/>
      <c r="M2020" s="114" t="s">
        <v>2516</v>
      </c>
      <c r="N2020" s="118">
        <v>12.2</v>
      </c>
      <c r="O2020" s="118">
        <v>34.700000000000003</v>
      </c>
      <c r="P2020" s="119">
        <f t="shared" si="33"/>
        <v>0.1</v>
      </c>
      <c r="Q2020" s="122" t="s">
        <v>2920</v>
      </c>
      <c r="R2020" s="121" t="s">
        <v>4255</v>
      </c>
      <c r="S2020" s="122">
        <v>0.1</v>
      </c>
      <c r="T2020" s="122" t="s">
        <v>799</v>
      </c>
    </row>
    <row r="2021" spans="7:20" s="145" customFormat="1" hidden="1">
      <c r="G2021" s="152"/>
      <c r="K2021" s="128"/>
      <c r="M2021" s="114" t="s">
        <v>2517</v>
      </c>
      <c r="N2021" s="118">
        <v>2.9</v>
      </c>
      <c r="O2021" s="118">
        <v>43.5</v>
      </c>
      <c r="P2021" s="119">
        <f t="shared" si="33"/>
        <v>0.16</v>
      </c>
      <c r="Q2021" s="122" t="s">
        <v>1657</v>
      </c>
      <c r="R2021" s="121" t="s">
        <v>4272</v>
      </c>
      <c r="S2021" s="122">
        <v>0.16</v>
      </c>
      <c r="T2021" s="122" t="s">
        <v>954</v>
      </c>
    </row>
    <row r="2022" spans="7:20" s="145" customFormat="1" hidden="1">
      <c r="G2022" s="152"/>
      <c r="K2022" s="128"/>
      <c r="M2022" s="114" t="s">
        <v>2518</v>
      </c>
      <c r="N2022" s="118">
        <v>11</v>
      </c>
      <c r="O2022" s="118">
        <v>14.5</v>
      </c>
      <c r="P2022" s="119">
        <f t="shared" si="33"/>
        <v>7.0000000000000007E-2</v>
      </c>
      <c r="Q2022" s="122" t="s">
        <v>1960</v>
      </c>
      <c r="R2022" s="121" t="s">
        <v>4468</v>
      </c>
      <c r="S2022" s="120">
        <v>7.0000000000000007E-2</v>
      </c>
      <c r="T2022" s="120" t="s">
        <v>381</v>
      </c>
    </row>
    <row r="2023" spans="7:20" s="145" customFormat="1" hidden="1">
      <c r="G2023" s="152"/>
      <c r="K2023" s="128"/>
      <c r="M2023" s="114" t="s">
        <v>2632</v>
      </c>
      <c r="N2023" s="118">
        <v>7.6</v>
      </c>
      <c r="O2023" s="118">
        <v>13.2</v>
      </c>
      <c r="P2023" s="119">
        <f t="shared" si="33"/>
        <v>0.2</v>
      </c>
      <c r="Q2023" s="122" t="s">
        <v>2747</v>
      </c>
      <c r="R2023" s="121" t="s">
        <v>3729</v>
      </c>
      <c r="S2023" s="122">
        <v>0.2</v>
      </c>
      <c r="T2023" s="122" t="s">
        <v>940</v>
      </c>
    </row>
    <row r="2024" spans="7:20" s="145" customFormat="1" hidden="1">
      <c r="G2024" s="152"/>
      <c r="K2024" s="128"/>
      <c r="M2024" s="114" t="s">
        <v>2748</v>
      </c>
      <c r="N2024" s="118">
        <v>6.2</v>
      </c>
      <c r="O2024" s="118">
        <v>8.6</v>
      </c>
      <c r="P2024" s="119">
        <f t="shared" si="33"/>
        <v>0.09</v>
      </c>
      <c r="Q2024" s="122" t="s">
        <v>2749</v>
      </c>
      <c r="R2024" s="121" t="s">
        <v>3727</v>
      </c>
      <c r="S2024" s="122">
        <v>0.09</v>
      </c>
      <c r="T2024" s="122" t="s">
        <v>444</v>
      </c>
    </row>
    <row r="2025" spans="7:20" s="145" customFormat="1" hidden="1">
      <c r="G2025" s="152"/>
      <c r="K2025" s="128"/>
      <c r="M2025" s="114" t="s">
        <v>2848</v>
      </c>
      <c r="N2025" s="118">
        <v>14.6</v>
      </c>
      <c r="O2025" s="118">
        <v>22.2</v>
      </c>
      <c r="P2025" s="119">
        <f t="shared" si="33"/>
        <v>0.1</v>
      </c>
      <c r="Q2025" s="122" t="s">
        <v>1398</v>
      </c>
      <c r="R2025" s="121" t="s">
        <v>4162</v>
      </c>
      <c r="S2025" s="122">
        <v>0.1</v>
      </c>
      <c r="T2025" s="122" t="s">
        <v>690</v>
      </c>
    </row>
    <row r="2026" spans="7:20" s="145" customFormat="1" hidden="1">
      <c r="G2026" s="152"/>
      <c r="K2026" s="128"/>
      <c r="M2026" s="114" t="s">
        <v>2849</v>
      </c>
      <c r="N2026" s="118">
        <v>17</v>
      </c>
      <c r="O2026" s="118">
        <v>15.3</v>
      </c>
      <c r="P2026" s="119">
        <f t="shared" si="33"/>
        <v>0.06</v>
      </c>
      <c r="Q2026" s="122" t="s">
        <v>2850</v>
      </c>
      <c r="R2026" s="121" t="s">
        <v>4129</v>
      </c>
      <c r="S2026" s="122">
        <v>0.06</v>
      </c>
      <c r="T2026" s="122" t="s">
        <v>799</v>
      </c>
    </row>
    <row r="2027" spans="7:20" s="145" customFormat="1" hidden="1">
      <c r="G2027" s="152"/>
      <c r="K2027" s="128"/>
      <c r="M2027" s="114" t="s">
        <v>3052</v>
      </c>
      <c r="N2027" s="118">
        <v>13.8</v>
      </c>
      <c r="O2027" s="118">
        <v>14.9</v>
      </c>
      <c r="P2027" s="119">
        <f t="shared" si="33"/>
        <v>0.06</v>
      </c>
      <c r="Q2027" s="122" t="s">
        <v>2058</v>
      </c>
      <c r="R2027" s="121" t="s">
        <v>4262</v>
      </c>
      <c r="S2027" s="120">
        <v>0.06</v>
      </c>
      <c r="T2027" s="120" t="s">
        <v>799</v>
      </c>
    </row>
    <row r="2028" spans="7:20" s="145" customFormat="1" hidden="1">
      <c r="G2028" s="152"/>
      <c r="K2028" s="128"/>
      <c r="M2028" s="114" t="s">
        <v>3053</v>
      </c>
      <c r="N2028" s="118">
        <v>2.9</v>
      </c>
      <c r="O2028" s="118">
        <v>17.100000000000001</v>
      </c>
      <c r="P2028" s="119">
        <f t="shared" si="33"/>
        <v>0.17</v>
      </c>
      <c r="Q2028" s="122" t="s">
        <v>3054</v>
      </c>
      <c r="R2028" s="121" t="s">
        <v>3919</v>
      </c>
      <c r="S2028" s="122">
        <v>0.17</v>
      </c>
      <c r="T2028" s="122" t="s">
        <v>940</v>
      </c>
    </row>
    <row r="2029" spans="7:20" s="145" customFormat="1" hidden="1">
      <c r="G2029" s="152"/>
      <c r="K2029" s="128"/>
      <c r="M2029" s="114" t="s">
        <v>3059</v>
      </c>
      <c r="N2029" s="118">
        <v>3.4</v>
      </c>
      <c r="O2029" s="118">
        <v>18</v>
      </c>
      <c r="P2029" s="119">
        <f t="shared" si="33"/>
        <v>7.0000000000000007E-2</v>
      </c>
      <c r="Q2029" s="122" t="s">
        <v>650</v>
      </c>
      <c r="R2029" s="121" t="s">
        <v>4537</v>
      </c>
      <c r="S2029" s="122">
        <v>7.0000000000000007E-2</v>
      </c>
      <c r="T2029" s="122" t="s">
        <v>690</v>
      </c>
    </row>
    <row r="2030" spans="7:20" s="145" customFormat="1" hidden="1">
      <c r="G2030" s="152"/>
      <c r="K2030" s="128"/>
      <c r="M2030" s="114" t="s">
        <v>3060</v>
      </c>
      <c r="N2030" s="118">
        <v>29</v>
      </c>
      <c r="O2030" s="118">
        <v>0</v>
      </c>
      <c r="P2030" s="119">
        <f t="shared" si="33"/>
        <v>0.1</v>
      </c>
      <c r="Q2030" s="120" t="s">
        <v>147</v>
      </c>
      <c r="R2030" s="121" t="s">
        <v>4155</v>
      </c>
      <c r="S2030" s="122">
        <v>0.1</v>
      </c>
      <c r="T2030" s="122" t="s">
        <v>364</v>
      </c>
    </row>
    <row r="2031" spans="7:20" s="145" customFormat="1" hidden="1">
      <c r="G2031" s="152"/>
      <c r="K2031" s="128"/>
      <c r="M2031" s="114" t="s">
        <v>2959</v>
      </c>
      <c r="N2031" s="118">
        <v>13.6</v>
      </c>
      <c r="O2031" s="118">
        <v>0</v>
      </c>
      <c r="P2031" s="119">
        <f t="shared" si="33"/>
        <v>7.0000000000000007E-2</v>
      </c>
      <c r="Q2031" s="120" t="s">
        <v>147</v>
      </c>
      <c r="R2031" s="121" t="s">
        <v>4197</v>
      </c>
      <c r="S2031" s="122">
        <v>7.0000000000000007E-2</v>
      </c>
      <c r="T2031" s="122" t="s">
        <v>690</v>
      </c>
    </row>
    <row r="2032" spans="7:20" s="145" customFormat="1" hidden="1">
      <c r="G2032" s="152"/>
      <c r="K2032" s="128"/>
      <c r="M2032" s="114" t="s">
        <v>2960</v>
      </c>
      <c r="N2032" s="118">
        <v>3.7</v>
      </c>
      <c r="O2032" s="118">
        <v>17.8</v>
      </c>
      <c r="P2032" s="119">
        <f t="shared" si="33"/>
        <v>0.18</v>
      </c>
      <c r="Q2032" s="122" t="s">
        <v>1626</v>
      </c>
      <c r="R2032" s="121" t="s">
        <v>4077</v>
      </c>
      <c r="S2032" s="122">
        <v>0.18</v>
      </c>
      <c r="T2032" s="122" t="s">
        <v>647</v>
      </c>
    </row>
    <row r="2033" spans="7:20" s="145" customFormat="1" hidden="1">
      <c r="G2033" s="152"/>
      <c r="K2033" s="128"/>
      <c r="M2033" s="114" t="s">
        <v>2958</v>
      </c>
      <c r="N2033" s="118">
        <v>2.9</v>
      </c>
      <c r="O2033" s="118">
        <v>27.9</v>
      </c>
      <c r="P2033" s="119">
        <f t="shared" si="33"/>
        <v>0.19</v>
      </c>
      <c r="Q2033" s="122" t="s">
        <v>503</v>
      </c>
      <c r="R2033" s="121" t="s">
        <v>4249</v>
      </c>
      <c r="S2033" s="122">
        <v>0.19</v>
      </c>
      <c r="T2033" s="122" t="s">
        <v>2312</v>
      </c>
    </row>
    <row r="2034" spans="7:20" s="145" customFormat="1" hidden="1">
      <c r="G2034" s="152"/>
      <c r="K2034" s="128"/>
      <c r="M2034" s="114" t="s">
        <v>2858</v>
      </c>
      <c r="N2034" s="118">
        <v>4.7</v>
      </c>
      <c r="O2034" s="118">
        <v>19.5</v>
      </c>
      <c r="P2034" s="119">
        <f t="shared" si="33"/>
        <v>0.25</v>
      </c>
      <c r="Q2034" s="122" t="s">
        <v>719</v>
      </c>
      <c r="R2034" s="121" t="s">
        <v>3904</v>
      </c>
      <c r="S2034" s="122">
        <v>0.25</v>
      </c>
      <c r="T2034" s="122" t="s">
        <v>174</v>
      </c>
    </row>
    <row r="2035" spans="7:20" s="145" customFormat="1" hidden="1">
      <c r="G2035" s="152"/>
      <c r="K2035" s="128"/>
      <c r="M2035" s="114" t="s">
        <v>2859</v>
      </c>
      <c r="N2035" s="118">
        <v>4.4000000000000004</v>
      </c>
      <c r="O2035" s="118">
        <v>22.4</v>
      </c>
      <c r="P2035" s="119">
        <f t="shared" si="33"/>
        <v>0.09</v>
      </c>
      <c r="Q2035" s="122" t="s">
        <v>642</v>
      </c>
      <c r="R2035" s="121" t="s">
        <v>4075</v>
      </c>
      <c r="S2035" s="122">
        <v>0.09</v>
      </c>
      <c r="T2035" s="122" t="s">
        <v>364</v>
      </c>
    </row>
    <row r="2036" spans="7:20" s="145" customFormat="1" hidden="1">
      <c r="G2036" s="152"/>
      <c r="K2036" s="128"/>
      <c r="M2036" s="114" t="s">
        <v>2860</v>
      </c>
      <c r="N2036" s="118">
        <v>2.5</v>
      </c>
      <c r="O2036" s="118">
        <v>23.9</v>
      </c>
      <c r="P2036" s="119">
        <f t="shared" si="33"/>
        <v>0.1</v>
      </c>
      <c r="Q2036" s="122" t="s">
        <v>332</v>
      </c>
      <c r="R2036" s="121" t="s">
        <v>4032</v>
      </c>
      <c r="S2036" s="122">
        <v>0.1</v>
      </c>
      <c r="T2036" s="122" t="s">
        <v>954</v>
      </c>
    </row>
    <row r="2037" spans="7:20" s="145" customFormat="1" hidden="1">
      <c r="G2037" s="152"/>
      <c r="K2037" s="128"/>
      <c r="M2037" s="114" t="s">
        <v>2861</v>
      </c>
      <c r="N2037" s="118">
        <v>5.2</v>
      </c>
      <c r="O2037" s="118">
        <v>24.8</v>
      </c>
      <c r="P2037" s="119">
        <f t="shared" si="33"/>
        <v>0.26</v>
      </c>
      <c r="Q2037" s="122" t="s">
        <v>50</v>
      </c>
      <c r="R2037" s="121" t="s">
        <v>4298</v>
      </c>
      <c r="S2037" s="122">
        <v>0.26</v>
      </c>
      <c r="T2037" s="122" t="s">
        <v>172</v>
      </c>
    </row>
    <row r="2038" spans="7:20" s="145" customFormat="1" hidden="1">
      <c r="G2038" s="152"/>
      <c r="K2038" s="128"/>
      <c r="M2038" s="114" t="s">
        <v>2862</v>
      </c>
      <c r="N2038" s="118">
        <v>3.3</v>
      </c>
      <c r="O2038" s="118">
        <v>22.6</v>
      </c>
      <c r="P2038" s="119">
        <f t="shared" si="33"/>
        <v>0.1</v>
      </c>
      <c r="Q2038" s="122" t="s">
        <v>499</v>
      </c>
      <c r="R2038" s="121" t="s">
        <v>4035</v>
      </c>
      <c r="S2038" s="122">
        <v>0.1</v>
      </c>
      <c r="T2038" s="122" t="s">
        <v>343</v>
      </c>
    </row>
    <row r="2039" spans="7:20" s="145" customFormat="1" hidden="1">
      <c r="G2039" s="152"/>
      <c r="K2039" s="128"/>
      <c r="M2039" s="114" t="s">
        <v>2761</v>
      </c>
      <c r="N2039" s="118">
        <v>14</v>
      </c>
      <c r="O2039" s="118">
        <v>4</v>
      </c>
      <c r="P2039" s="119">
        <f t="shared" si="33"/>
        <v>0.1</v>
      </c>
      <c r="Q2039" s="122" t="s">
        <v>129</v>
      </c>
      <c r="R2039" s="121" t="s">
        <v>4259</v>
      </c>
      <c r="S2039" s="122">
        <v>0.1</v>
      </c>
      <c r="T2039" s="122" t="s">
        <v>343</v>
      </c>
    </row>
    <row r="2040" spans="7:20" s="145" customFormat="1" hidden="1">
      <c r="G2040" s="152"/>
      <c r="K2040" s="128"/>
      <c r="M2040" s="114" t="s">
        <v>2762</v>
      </c>
      <c r="N2040" s="118">
        <v>0.3</v>
      </c>
      <c r="O2040" s="118">
        <v>10.5</v>
      </c>
      <c r="P2040" s="119">
        <f t="shared" si="33"/>
        <v>0.1</v>
      </c>
      <c r="Q2040" s="120" t="s">
        <v>30</v>
      </c>
      <c r="R2040" s="121" t="s">
        <v>3777</v>
      </c>
      <c r="S2040" s="122">
        <v>0.1</v>
      </c>
      <c r="T2040" s="122" t="s">
        <v>343</v>
      </c>
    </row>
    <row r="2041" spans="7:20" s="145" customFormat="1" hidden="1">
      <c r="G2041" s="152"/>
      <c r="K2041" s="128"/>
      <c r="M2041" s="114" t="s">
        <v>2763</v>
      </c>
      <c r="N2041" s="118">
        <v>0.3</v>
      </c>
      <c r="O2041" s="118">
        <v>12.2</v>
      </c>
      <c r="P2041" s="119">
        <f t="shared" si="33"/>
        <v>0.1</v>
      </c>
      <c r="Q2041" s="120" t="s">
        <v>30</v>
      </c>
      <c r="R2041" s="121" t="s">
        <v>4552</v>
      </c>
      <c r="S2041" s="120">
        <v>0.1</v>
      </c>
      <c r="T2041" s="120" t="s">
        <v>343</v>
      </c>
    </row>
    <row r="2042" spans="7:20" s="145" customFormat="1" hidden="1">
      <c r="G2042" s="152"/>
      <c r="K2042" s="128"/>
      <c r="M2042" s="114" t="s">
        <v>2869</v>
      </c>
      <c r="N2042" s="118">
        <v>0.5</v>
      </c>
      <c r="O2042" s="118">
        <v>16.5</v>
      </c>
      <c r="P2042" s="119">
        <f t="shared" si="33"/>
        <v>0.1</v>
      </c>
      <c r="Q2042" s="120" t="s">
        <v>30</v>
      </c>
      <c r="R2042" s="121" t="s">
        <v>3781</v>
      </c>
      <c r="S2042" s="120">
        <v>0.1</v>
      </c>
      <c r="T2042" s="120" t="s">
        <v>343</v>
      </c>
    </row>
    <row r="2043" spans="7:20" s="145" customFormat="1" hidden="1">
      <c r="G2043" s="152"/>
      <c r="K2043" s="128"/>
      <c r="M2043" s="114" t="s">
        <v>2969</v>
      </c>
      <c r="N2043" s="118">
        <v>2.5</v>
      </c>
      <c r="O2043" s="118">
        <v>67.900000000000006</v>
      </c>
      <c r="P2043" s="119">
        <f t="shared" si="33"/>
        <v>0.1</v>
      </c>
      <c r="Q2043" s="120" t="s">
        <v>147</v>
      </c>
      <c r="R2043" s="121" t="s">
        <v>4371</v>
      </c>
      <c r="S2043" s="122">
        <v>0.1</v>
      </c>
      <c r="T2043" s="122" t="s">
        <v>343</v>
      </c>
    </row>
    <row r="2044" spans="7:20" s="145" customFormat="1" hidden="1">
      <c r="G2044" s="152"/>
      <c r="K2044" s="128"/>
      <c r="M2044" s="114" t="s">
        <v>2970</v>
      </c>
      <c r="N2044" s="118">
        <v>0.2</v>
      </c>
      <c r="O2044" s="118">
        <v>5.3</v>
      </c>
      <c r="P2044" s="119">
        <f t="shared" si="33"/>
        <v>0.1</v>
      </c>
      <c r="Q2044" s="120" t="s">
        <v>30</v>
      </c>
      <c r="R2044" s="121" t="s">
        <v>3907</v>
      </c>
      <c r="S2044" s="122">
        <v>0.1</v>
      </c>
      <c r="T2044" s="122" t="s">
        <v>343</v>
      </c>
    </row>
    <row r="2045" spans="7:20" s="145" customFormat="1" hidden="1">
      <c r="G2045" s="152"/>
      <c r="K2045" s="128"/>
      <c r="M2045" s="114" t="s">
        <v>2971</v>
      </c>
      <c r="N2045" s="118">
        <v>0.4</v>
      </c>
      <c r="O2045" s="118">
        <v>10.1</v>
      </c>
      <c r="P2045" s="119">
        <f t="shared" si="33"/>
        <v>0.1</v>
      </c>
      <c r="Q2045" s="120" t="s">
        <v>30</v>
      </c>
      <c r="R2045" s="121" t="s">
        <v>3777</v>
      </c>
      <c r="S2045" s="122">
        <v>0.1</v>
      </c>
      <c r="T2045" s="122" t="s">
        <v>343</v>
      </c>
    </row>
    <row r="2046" spans="7:20" s="145" customFormat="1" hidden="1">
      <c r="G2046" s="152"/>
      <c r="K2046" s="128"/>
      <c r="M2046" s="114" t="s">
        <v>2972</v>
      </c>
      <c r="N2046" s="118">
        <v>5.4</v>
      </c>
      <c r="O2046" s="118">
        <v>59.5</v>
      </c>
      <c r="P2046" s="119">
        <f t="shared" si="33"/>
        <v>0.1</v>
      </c>
      <c r="Q2046" s="122" t="s">
        <v>2973</v>
      </c>
      <c r="R2046" s="121" t="s">
        <v>4100</v>
      </c>
      <c r="S2046" s="122">
        <v>0.1</v>
      </c>
      <c r="T2046" s="122" t="s">
        <v>343</v>
      </c>
    </row>
    <row r="2047" spans="7:20" s="145" customFormat="1" hidden="1">
      <c r="G2047" s="152"/>
      <c r="K2047" s="128"/>
      <c r="M2047" s="114" t="s">
        <v>2974</v>
      </c>
      <c r="N2047" s="118">
        <v>17.899999999999999</v>
      </c>
      <c r="O2047" s="118">
        <v>8.1999999999999993</v>
      </c>
      <c r="P2047" s="119">
        <f t="shared" si="33"/>
        <v>0.1</v>
      </c>
      <c r="Q2047" s="122" t="s">
        <v>2975</v>
      </c>
      <c r="R2047" s="121" t="s">
        <v>4524</v>
      </c>
      <c r="S2047" s="122">
        <v>0.1</v>
      </c>
      <c r="T2047" s="122" t="s">
        <v>343</v>
      </c>
    </row>
    <row r="2048" spans="7:20" s="145" customFormat="1" hidden="1">
      <c r="G2048" s="152"/>
      <c r="K2048" s="128"/>
      <c r="M2048" s="114" t="s">
        <v>2976</v>
      </c>
      <c r="N2048" s="118">
        <v>9.9</v>
      </c>
      <c r="O2048" s="118">
        <v>4.5999999999999996</v>
      </c>
      <c r="P2048" s="119">
        <f t="shared" si="33"/>
        <v>0.1</v>
      </c>
      <c r="Q2048" s="122" t="s">
        <v>358</v>
      </c>
      <c r="R2048" s="121" t="s">
        <v>4261</v>
      </c>
      <c r="S2048" s="122">
        <v>0.1</v>
      </c>
      <c r="T2048" s="122" t="s">
        <v>343</v>
      </c>
    </row>
    <row r="2049" spans="7:20" s="145" customFormat="1" hidden="1">
      <c r="G2049" s="152"/>
      <c r="K2049" s="128"/>
      <c r="M2049" s="114" t="s">
        <v>2977</v>
      </c>
      <c r="N2049" s="118">
        <v>7.8</v>
      </c>
      <c r="O2049" s="118">
        <v>57.5</v>
      </c>
      <c r="P2049" s="119">
        <f t="shared" si="33"/>
        <v>0.1</v>
      </c>
      <c r="Q2049" s="120" t="s">
        <v>147</v>
      </c>
      <c r="R2049" s="121" t="s">
        <v>3892</v>
      </c>
      <c r="S2049" s="122">
        <v>0.1</v>
      </c>
      <c r="T2049" s="122" t="s">
        <v>343</v>
      </c>
    </row>
    <row r="2050" spans="7:20" s="145" customFormat="1" hidden="1">
      <c r="G2050" s="152"/>
      <c r="K2050" s="128"/>
      <c r="M2050" s="114" t="s">
        <v>2875</v>
      </c>
      <c r="N2050" s="118">
        <v>12.2</v>
      </c>
      <c r="O2050" s="118">
        <v>36.1</v>
      </c>
      <c r="P2050" s="119">
        <f t="shared" si="33"/>
        <v>0.14000000000000001</v>
      </c>
      <c r="Q2050" s="122" t="s">
        <v>2876</v>
      </c>
      <c r="R2050" s="121" t="s">
        <v>4040</v>
      </c>
      <c r="S2050" s="122">
        <v>0.14000000000000001</v>
      </c>
      <c r="T2050" s="122" t="s">
        <v>940</v>
      </c>
    </row>
    <row r="2051" spans="7:20" s="145" customFormat="1" hidden="1">
      <c r="G2051" s="152"/>
      <c r="K2051" s="128"/>
      <c r="M2051" s="114" t="s">
        <v>2877</v>
      </c>
      <c r="N2051" s="118">
        <v>13.4</v>
      </c>
      <c r="O2051" s="118">
        <v>31.3</v>
      </c>
      <c r="P2051" s="119">
        <f t="shared" si="33"/>
        <v>0.14000000000000001</v>
      </c>
      <c r="Q2051" s="120" t="s">
        <v>147</v>
      </c>
      <c r="R2051" s="121" t="s">
        <v>3916</v>
      </c>
      <c r="S2051" s="122">
        <v>0.14000000000000001</v>
      </c>
      <c r="T2051" s="122" t="s">
        <v>940</v>
      </c>
    </row>
    <row r="2052" spans="7:20" s="145" customFormat="1" hidden="1">
      <c r="G2052" s="152"/>
      <c r="K2052" s="128"/>
      <c r="M2052" s="114" t="s">
        <v>2676</v>
      </c>
      <c r="N2052" s="118">
        <v>13.3</v>
      </c>
      <c r="O2052" s="118">
        <v>28</v>
      </c>
      <c r="P2052" s="119">
        <f t="shared" si="33"/>
        <v>0.14000000000000001</v>
      </c>
      <c r="Q2052" s="122" t="s">
        <v>1052</v>
      </c>
      <c r="R2052" s="121" t="s">
        <v>3808</v>
      </c>
      <c r="S2052" s="122">
        <v>0.14000000000000001</v>
      </c>
      <c r="T2052" s="122" t="s">
        <v>940</v>
      </c>
    </row>
    <row r="2053" spans="7:20" s="145" customFormat="1" hidden="1">
      <c r="G2053" s="152"/>
      <c r="K2053" s="128"/>
      <c r="M2053" s="114" t="s">
        <v>2677</v>
      </c>
      <c r="N2053" s="118">
        <v>13.5</v>
      </c>
      <c r="O2053" s="118">
        <v>34.4</v>
      </c>
      <c r="P2053" s="119">
        <f t="shared" si="33"/>
        <v>0.1</v>
      </c>
      <c r="Q2053" s="120" t="s">
        <v>147</v>
      </c>
      <c r="R2053" s="121" t="s">
        <v>4499</v>
      </c>
      <c r="S2053" s="122">
        <v>0.1</v>
      </c>
      <c r="T2053" s="122" t="s">
        <v>343</v>
      </c>
    </row>
    <row r="2054" spans="7:20" s="145" customFormat="1" hidden="1">
      <c r="G2054" s="152"/>
      <c r="K2054" s="128"/>
      <c r="M2054" s="114" t="s">
        <v>2678</v>
      </c>
      <c r="N2054" s="118">
        <v>13.2</v>
      </c>
      <c r="O2054" s="118">
        <v>29.1</v>
      </c>
      <c r="P2054" s="119">
        <f t="shared" si="33"/>
        <v>0.1</v>
      </c>
      <c r="Q2054" s="122" t="s">
        <v>704</v>
      </c>
      <c r="R2054" s="121" t="s">
        <v>4195</v>
      </c>
      <c r="S2054" s="122">
        <v>0.1</v>
      </c>
      <c r="T2054" s="122" t="s">
        <v>343</v>
      </c>
    </row>
    <row r="2055" spans="7:20" s="145" customFormat="1" hidden="1">
      <c r="G2055" s="152"/>
      <c r="K2055" s="128"/>
      <c r="M2055" s="114" t="s">
        <v>2679</v>
      </c>
      <c r="N2055" s="118">
        <v>3.3</v>
      </c>
      <c r="O2055" s="118">
        <v>22.6</v>
      </c>
      <c r="P2055" s="119">
        <f t="shared" si="33"/>
        <v>0.2</v>
      </c>
      <c r="Q2055" s="122" t="s">
        <v>338</v>
      </c>
      <c r="R2055" s="121" t="s">
        <v>4039</v>
      </c>
      <c r="S2055" s="120">
        <v>0.2</v>
      </c>
      <c r="T2055" s="120" t="s">
        <v>166</v>
      </c>
    </row>
    <row r="2056" spans="7:20" s="145" customFormat="1" hidden="1">
      <c r="G2056" s="152"/>
      <c r="K2056" s="128"/>
      <c r="M2056" s="114" t="s">
        <v>2564</v>
      </c>
      <c r="N2056" s="118">
        <v>10.8</v>
      </c>
      <c r="O2056" s="118">
        <v>29.6</v>
      </c>
      <c r="P2056" s="119">
        <f t="shared" si="33"/>
        <v>0.1</v>
      </c>
      <c r="Q2056" s="120" t="s">
        <v>147</v>
      </c>
      <c r="R2056" s="121" t="s">
        <v>3944</v>
      </c>
      <c r="S2056" s="122">
        <v>0.1</v>
      </c>
      <c r="T2056" s="122" t="s">
        <v>343</v>
      </c>
    </row>
    <row r="2057" spans="7:20" s="145" customFormat="1" hidden="1">
      <c r="G2057" s="152"/>
      <c r="K2057" s="128"/>
      <c r="M2057" s="114" t="s">
        <v>2785</v>
      </c>
      <c r="N2057" s="118">
        <v>21.3</v>
      </c>
      <c r="O2057" s="118">
        <v>0</v>
      </c>
      <c r="P2057" s="119">
        <f t="shared" si="33"/>
        <v>0.1</v>
      </c>
      <c r="Q2057" s="122" t="s">
        <v>1626</v>
      </c>
      <c r="R2057" s="121" t="s">
        <v>4323</v>
      </c>
      <c r="S2057" s="122">
        <v>0.1</v>
      </c>
      <c r="T2057" s="122" t="s">
        <v>343</v>
      </c>
    </row>
    <row r="2058" spans="7:20" s="145" customFormat="1" hidden="1">
      <c r="G2058" s="152"/>
      <c r="K2058" s="128"/>
      <c r="M2058" s="114" t="s">
        <v>2786</v>
      </c>
      <c r="N2058" s="118">
        <v>16.399999999999999</v>
      </c>
      <c r="O2058" s="118">
        <v>0</v>
      </c>
      <c r="P2058" s="119">
        <f t="shared" ref="P2058:P2121" si="34">SUM(S2058:T2058)</f>
        <v>0.1</v>
      </c>
      <c r="Q2058" s="122" t="s">
        <v>364</v>
      </c>
      <c r="R2058" s="121" t="s">
        <v>4081</v>
      </c>
      <c r="S2058" s="122">
        <v>0.1</v>
      </c>
      <c r="T2058" s="122" t="s">
        <v>343</v>
      </c>
    </row>
    <row r="2059" spans="7:20" s="145" customFormat="1" hidden="1">
      <c r="G2059" s="152"/>
      <c r="K2059" s="128"/>
      <c r="M2059" s="114" t="s">
        <v>2787</v>
      </c>
      <c r="N2059" s="118">
        <v>19.5</v>
      </c>
      <c r="O2059" s="118">
        <v>0</v>
      </c>
      <c r="P2059" s="119">
        <f t="shared" si="34"/>
        <v>0.08</v>
      </c>
      <c r="Q2059" s="122" t="s">
        <v>444</v>
      </c>
      <c r="R2059" s="121" t="s">
        <v>3773</v>
      </c>
      <c r="S2059" s="122">
        <v>0.08</v>
      </c>
      <c r="T2059" s="122" t="s">
        <v>364</v>
      </c>
    </row>
    <row r="2060" spans="7:20" s="145" customFormat="1" hidden="1">
      <c r="G2060" s="152"/>
      <c r="K2060" s="128"/>
      <c r="M2060" s="114" t="s">
        <v>2684</v>
      </c>
      <c r="N2060" s="118">
        <v>14.5</v>
      </c>
      <c r="O2060" s="118">
        <v>0</v>
      </c>
      <c r="P2060" s="119">
        <f t="shared" si="34"/>
        <v>0.15</v>
      </c>
      <c r="Q2060" s="122" t="s">
        <v>1619</v>
      </c>
      <c r="R2060" s="121" t="s">
        <v>4473</v>
      </c>
      <c r="S2060" s="122">
        <v>0.15</v>
      </c>
      <c r="T2060" s="122" t="s">
        <v>710</v>
      </c>
    </row>
    <row r="2061" spans="7:20" s="145" customFormat="1" hidden="1">
      <c r="G2061" s="152"/>
      <c r="K2061" s="128"/>
      <c r="M2061" s="114" t="s">
        <v>2685</v>
      </c>
      <c r="N2061" s="118">
        <v>15.2</v>
      </c>
      <c r="O2061" s="118">
        <v>12</v>
      </c>
      <c r="P2061" s="119">
        <f t="shared" si="34"/>
        <v>0</v>
      </c>
      <c r="Q2061" s="122" t="s">
        <v>452</v>
      </c>
      <c r="R2061" s="121" t="s">
        <v>4423</v>
      </c>
      <c r="S2061" s="114"/>
      <c r="T2061" s="122" t="s">
        <v>381</v>
      </c>
    </row>
    <row r="2062" spans="7:20" s="145" customFormat="1" hidden="1">
      <c r="G2062" s="152"/>
      <c r="K2062" s="128"/>
      <c r="M2062" s="114" t="s">
        <v>2686</v>
      </c>
      <c r="N2062" s="118">
        <v>15.2</v>
      </c>
      <c r="O2062" s="118">
        <v>12</v>
      </c>
      <c r="P2062" s="119">
        <f t="shared" si="34"/>
        <v>7.0000000000000007E-2</v>
      </c>
      <c r="Q2062" s="122" t="s">
        <v>3056</v>
      </c>
      <c r="R2062" s="121" t="s">
        <v>4423</v>
      </c>
      <c r="S2062" s="122">
        <v>7.0000000000000007E-2</v>
      </c>
      <c r="T2062" s="122" t="s">
        <v>954</v>
      </c>
    </row>
    <row r="2063" spans="7:20" s="145" customFormat="1" hidden="1">
      <c r="G2063" s="152"/>
      <c r="K2063" s="128"/>
      <c r="M2063" s="114" t="s">
        <v>2687</v>
      </c>
      <c r="N2063" s="118">
        <v>15.2</v>
      </c>
      <c r="O2063" s="118">
        <v>12</v>
      </c>
      <c r="P2063" s="119">
        <f t="shared" si="34"/>
        <v>7.0000000000000007E-2</v>
      </c>
      <c r="Q2063" s="122" t="s">
        <v>3056</v>
      </c>
      <c r="R2063" s="121" t="s">
        <v>4423</v>
      </c>
      <c r="S2063" s="122">
        <v>7.0000000000000007E-2</v>
      </c>
      <c r="T2063" s="122" t="s">
        <v>954</v>
      </c>
    </row>
    <row r="2064" spans="7:20" s="145" customFormat="1" hidden="1">
      <c r="G2064" s="152"/>
      <c r="K2064" s="128"/>
      <c r="M2064" s="114" t="s">
        <v>2688</v>
      </c>
      <c r="N2064" s="118">
        <v>14.4</v>
      </c>
      <c r="O2064" s="118">
        <v>21.5</v>
      </c>
      <c r="P2064" s="119">
        <f t="shared" si="34"/>
        <v>0.16</v>
      </c>
      <c r="Q2064" s="122" t="s">
        <v>1447</v>
      </c>
      <c r="R2064" s="121" t="s">
        <v>4129</v>
      </c>
      <c r="S2064" s="122">
        <v>0.16</v>
      </c>
      <c r="T2064" s="122" t="s">
        <v>56</v>
      </c>
    </row>
    <row r="2065" spans="7:20" s="145" customFormat="1" hidden="1">
      <c r="G2065" s="152"/>
      <c r="K2065" s="128"/>
      <c r="M2065" s="114" t="s">
        <v>2689</v>
      </c>
      <c r="N2065" s="118">
        <v>0.8</v>
      </c>
      <c r="O2065" s="118">
        <v>28.5</v>
      </c>
      <c r="P2065" s="119">
        <f t="shared" si="34"/>
        <v>0.09</v>
      </c>
      <c r="Q2065" s="122" t="s">
        <v>166</v>
      </c>
      <c r="R2065" s="121" t="s">
        <v>4035</v>
      </c>
      <c r="S2065" s="122">
        <v>0.09</v>
      </c>
      <c r="T2065" s="122" t="s">
        <v>956</v>
      </c>
    </row>
    <row r="2066" spans="7:20" s="145" customFormat="1" hidden="1">
      <c r="G2066" s="152"/>
      <c r="K2066" s="128"/>
      <c r="M2066" s="114" t="s">
        <v>2690</v>
      </c>
      <c r="N2066" s="118">
        <v>1.1000000000000001</v>
      </c>
      <c r="O2066" s="118">
        <v>29.4</v>
      </c>
      <c r="P2066" s="119">
        <f t="shared" si="34"/>
        <v>0.08</v>
      </c>
      <c r="Q2066" s="122" t="s">
        <v>166</v>
      </c>
      <c r="R2066" s="121" t="s">
        <v>3904</v>
      </c>
      <c r="S2066" s="122">
        <v>0.08</v>
      </c>
      <c r="T2066" s="122" t="s">
        <v>1619</v>
      </c>
    </row>
    <row r="2067" spans="7:20" s="145" customFormat="1" hidden="1">
      <c r="G2067" s="152"/>
      <c r="K2067" s="128"/>
      <c r="M2067" s="114" t="s">
        <v>2572</v>
      </c>
      <c r="N2067" s="118">
        <v>1.5</v>
      </c>
      <c r="O2067" s="118">
        <v>47.5</v>
      </c>
      <c r="P2067" s="119">
        <f t="shared" si="34"/>
        <v>0.16</v>
      </c>
      <c r="Q2067" s="120" t="s">
        <v>743</v>
      </c>
      <c r="R2067" s="121" t="s">
        <v>3830</v>
      </c>
      <c r="S2067" s="122">
        <v>0.16</v>
      </c>
      <c r="T2067" s="122" t="s">
        <v>841</v>
      </c>
    </row>
    <row r="2068" spans="7:20" s="145" customFormat="1" hidden="1">
      <c r="G2068" s="152"/>
      <c r="K2068" s="128"/>
      <c r="M2068" s="114" t="s">
        <v>2573</v>
      </c>
      <c r="N2068" s="118">
        <v>0.5</v>
      </c>
      <c r="O2068" s="118">
        <v>17</v>
      </c>
      <c r="P2068" s="119">
        <f t="shared" si="34"/>
        <v>0.23</v>
      </c>
      <c r="Q2068" s="120" t="s">
        <v>30</v>
      </c>
      <c r="R2068" s="121" t="s">
        <v>4566</v>
      </c>
      <c r="S2068" s="122">
        <v>0.23</v>
      </c>
      <c r="T2068" s="122" t="s">
        <v>51</v>
      </c>
    </row>
    <row r="2069" spans="7:20" s="145" customFormat="1" hidden="1">
      <c r="G2069" s="152"/>
      <c r="K2069" s="128"/>
      <c r="M2069" s="114" t="s">
        <v>2900</v>
      </c>
      <c r="N2069" s="118">
        <v>0.5</v>
      </c>
      <c r="O2069" s="118">
        <v>7.3</v>
      </c>
      <c r="P2069" s="119">
        <f t="shared" si="34"/>
        <v>0.1</v>
      </c>
      <c r="Q2069" s="120" t="s">
        <v>30</v>
      </c>
      <c r="R2069" s="121" t="s">
        <v>3951</v>
      </c>
      <c r="S2069" s="122">
        <v>0.1</v>
      </c>
      <c r="T2069" s="122" t="s">
        <v>940</v>
      </c>
    </row>
    <row r="2070" spans="7:20" s="145" customFormat="1" hidden="1">
      <c r="G2070" s="152"/>
      <c r="K2070" s="128"/>
      <c r="M2070" s="114" t="s">
        <v>2901</v>
      </c>
      <c r="N2070" s="118">
        <v>0.5</v>
      </c>
      <c r="O2070" s="118">
        <v>6.9</v>
      </c>
      <c r="P2070" s="119">
        <f t="shared" si="34"/>
        <v>0.04</v>
      </c>
      <c r="Q2070" s="120" t="s">
        <v>30</v>
      </c>
      <c r="R2070" s="121" t="s">
        <v>4563</v>
      </c>
      <c r="S2070" s="122">
        <v>0.04</v>
      </c>
      <c r="T2070" s="122" t="s">
        <v>364</v>
      </c>
    </row>
    <row r="2071" spans="7:20" s="145" customFormat="1" hidden="1">
      <c r="G2071" s="152"/>
      <c r="K2071" s="128"/>
      <c r="M2071" s="114" t="s">
        <v>2902</v>
      </c>
      <c r="N2071" s="118">
        <v>0.6</v>
      </c>
      <c r="O2071" s="118">
        <v>8.8000000000000007</v>
      </c>
      <c r="P2071" s="119">
        <f t="shared" si="34"/>
        <v>0.23</v>
      </c>
      <c r="Q2071" s="120" t="s">
        <v>30</v>
      </c>
      <c r="R2071" s="121" t="s">
        <v>3956</v>
      </c>
      <c r="S2071" s="122">
        <v>0.23</v>
      </c>
      <c r="T2071" s="122" t="s">
        <v>304</v>
      </c>
    </row>
    <row r="2072" spans="7:20" s="145" customFormat="1" hidden="1">
      <c r="G2072" s="152"/>
      <c r="K2072" s="128"/>
      <c r="M2072" s="114" t="s">
        <v>3118</v>
      </c>
      <c r="N2072" s="118">
        <v>0.5</v>
      </c>
      <c r="O2072" s="118">
        <v>8.3000000000000007</v>
      </c>
      <c r="P2072" s="119">
        <f t="shared" si="34"/>
        <v>0.06</v>
      </c>
      <c r="Q2072" s="120" t="s">
        <v>30</v>
      </c>
      <c r="R2072" s="121" t="s">
        <v>4295</v>
      </c>
      <c r="S2072" s="122">
        <v>0.06</v>
      </c>
      <c r="T2072" s="122" t="s">
        <v>1619</v>
      </c>
    </row>
    <row r="2073" spans="7:20" s="145" customFormat="1" hidden="1">
      <c r="G2073" s="152"/>
      <c r="K2073" s="128"/>
      <c r="M2073" s="114" t="s">
        <v>3124</v>
      </c>
      <c r="N2073" s="118">
        <v>0.5</v>
      </c>
      <c r="O2073" s="118">
        <v>17.899999999999999</v>
      </c>
      <c r="P2073" s="119">
        <f t="shared" si="34"/>
        <v>0.06</v>
      </c>
      <c r="Q2073" s="120" t="s">
        <v>30</v>
      </c>
      <c r="R2073" s="121" t="s">
        <v>4301</v>
      </c>
      <c r="S2073" s="122">
        <v>0.06</v>
      </c>
      <c r="T2073" s="122" t="s">
        <v>1619</v>
      </c>
    </row>
    <row r="2074" spans="7:20" s="145" customFormat="1" hidden="1">
      <c r="G2074" s="152"/>
      <c r="K2074" s="128"/>
      <c r="M2074" s="114" t="s">
        <v>3012</v>
      </c>
      <c r="N2074" s="118">
        <v>0.6</v>
      </c>
      <c r="O2074" s="118">
        <v>9.6</v>
      </c>
      <c r="P2074" s="119">
        <f t="shared" si="34"/>
        <v>0.06</v>
      </c>
      <c r="Q2074" s="120" t="s">
        <v>30</v>
      </c>
      <c r="R2074" s="121" t="s">
        <v>4328</v>
      </c>
      <c r="S2074" s="122">
        <v>0.06</v>
      </c>
      <c r="T2074" s="122" t="s">
        <v>1619</v>
      </c>
    </row>
    <row r="2075" spans="7:20" s="145" customFormat="1" hidden="1">
      <c r="G2075" s="152"/>
      <c r="K2075" s="128"/>
      <c r="M2075" s="114" t="s">
        <v>2911</v>
      </c>
      <c r="N2075" s="118">
        <v>0.5</v>
      </c>
      <c r="O2075" s="118">
        <v>9</v>
      </c>
      <c r="P2075" s="119">
        <f t="shared" si="34"/>
        <v>0.12</v>
      </c>
      <c r="Q2075" s="120" t="s">
        <v>30</v>
      </c>
      <c r="R2075" s="121" t="s">
        <v>4548</v>
      </c>
      <c r="S2075" s="122">
        <v>0.12</v>
      </c>
      <c r="T2075" s="122" t="s">
        <v>2312</v>
      </c>
    </row>
    <row r="2076" spans="7:20" s="145" customFormat="1" hidden="1">
      <c r="G2076" s="152"/>
      <c r="K2076" s="128"/>
      <c r="M2076" s="114" t="s">
        <v>2812</v>
      </c>
      <c r="N2076" s="118">
        <v>0.5</v>
      </c>
      <c r="O2076" s="118">
        <v>8.3000000000000007</v>
      </c>
      <c r="P2076" s="119">
        <f t="shared" si="34"/>
        <v>0.08</v>
      </c>
      <c r="Q2076" s="120" t="s">
        <v>30</v>
      </c>
      <c r="R2076" s="121" t="s">
        <v>4295</v>
      </c>
      <c r="S2076" s="120">
        <v>0.08</v>
      </c>
      <c r="T2076" s="120" t="s">
        <v>2803</v>
      </c>
    </row>
    <row r="2077" spans="7:20" s="145" customFormat="1" hidden="1">
      <c r="G2077" s="152"/>
      <c r="K2077" s="128"/>
      <c r="M2077" s="114" t="s">
        <v>2813</v>
      </c>
      <c r="N2077" s="118">
        <v>0.5</v>
      </c>
      <c r="O2077" s="118">
        <v>7.9</v>
      </c>
      <c r="P2077" s="119">
        <f t="shared" si="34"/>
        <v>0.11</v>
      </c>
      <c r="Q2077" s="120" t="s">
        <v>30</v>
      </c>
      <c r="R2077" s="121" t="s">
        <v>3952</v>
      </c>
      <c r="S2077" s="122">
        <v>0.11</v>
      </c>
      <c r="T2077" s="122" t="s">
        <v>647</v>
      </c>
    </row>
    <row r="2078" spans="7:20" s="145" customFormat="1" hidden="1">
      <c r="G2078" s="152"/>
      <c r="K2078" s="128"/>
      <c r="M2078" s="114" t="s">
        <v>2814</v>
      </c>
      <c r="N2078" s="118">
        <v>0.5</v>
      </c>
      <c r="O2078" s="118">
        <v>5.9</v>
      </c>
      <c r="P2078" s="119">
        <f t="shared" si="34"/>
        <v>0.05</v>
      </c>
      <c r="Q2078" s="120" t="s">
        <v>30</v>
      </c>
      <c r="R2078" s="121" t="s">
        <v>3772</v>
      </c>
      <c r="S2078" s="122">
        <v>0.05</v>
      </c>
      <c r="T2078" s="122" t="s">
        <v>343</v>
      </c>
    </row>
    <row r="2079" spans="7:20" s="145" customFormat="1" hidden="1">
      <c r="G2079" s="152"/>
      <c r="K2079" s="128"/>
      <c r="M2079" s="114" t="s">
        <v>2815</v>
      </c>
      <c r="N2079" s="118">
        <v>0.5</v>
      </c>
      <c r="O2079" s="118">
        <v>5.7</v>
      </c>
      <c r="P2079" s="119">
        <f t="shared" si="34"/>
        <v>0.05</v>
      </c>
      <c r="Q2079" s="120" t="s">
        <v>30</v>
      </c>
      <c r="R2079" s="121" t="s">
        <v>4540</v>
      </c>
      <c r="S2079" s="120">
        <v>0.05</v>
      </c>
      <c r="T2079" s="120" t="s">
        <v>343</v>
      </c>
    </row>
    <row r="2080" spans="7:20" s="145" customFormat="1" hidden="1">
      <c r="G2080" s="152"/>
      <c r="K2080" s="128"/>
      <c r="M2080" s="114" t="s">
        <v>2816</v>
      </c>
      <c r="N2080" s="118">
        <v>1.9</v>
      </c>
      <c r="O2080" s="118">
        <v>15.2</v>
      </c>
      <c r="P2080" s="119">
        <f t="shared" si="34"/>
        <v>0.05</v>
      </c>
      <c r="Q2080" s="122" t="s">
        <v>172</v>
      </c>
      <c r="R2080" s="121" t="s">
        <v>4473</v>
      </c>
      <c r="S2080" s="120">
        <v>0.05</v>
      </c>
      <c r="T2080" s="120" t="s">
        <v>343</v>
      </c>
    </row>
    <row r="2081" spans="7:20" s="145" customFormat="1" hidden="1">
      <c r="G2081" s="152"/>
      <c r="K2081" s="128"/>
      <c r="M2081" s="114" t="s">
        <v>2817</v>
      </c>
      <c r="N2081" s="118">
        <v>28.2</v>
      </c>
      <c r="O2081" s="118">
        <v>0</v>
      </c>
      <c r="P2081" s="119">
        <f t="shared" si="34"/>
        <v>0.14000000000000001</v>
      </c>
      <c r="Q2081" s="122" t="s">
        <v>438</v>
      </c>
      <c r="R2081" s="121" t="s">
        <v>4075</v>
      </c>
      <c r="S2081" s="122">
        <v>0.14000000000000001</v>
      </c>
      <c r="T2081" s="122" t="s">
        <v>841</v>
      </c>
    </row>
    <row r="2082" spans="7:20" s="145" customFormat="1" hidden="1">
      <c r="G2082" s="152"/>
      <c r="K2082" s="128"/>
      <c r="M2082" s="114" t="s">
        <v>2818</v>
      </c>
      <c r="N2082" s="118">
        <v>16.399999999999999</v>
      </c>
      <c r="O2082" s="118">
        <v>0</v>
      </c>
      <c r="P2082" s="119">
        <f t="shared" si="34"/>
        <v>0.09</v>
      </c>
      <c r="Q2082" s="122" t="s">
        <v>647</v>
      </c>
      <c r="R2082" s="121" t="s">
        <v>4565</v>
      </c>
      <c r="S2082" s="122">
        <v>0.09</v>
      </c>
      <c r="T2082" s="122" t="s">
        <v>940</v>
      </c>
    </row>
    <row r="2083" spans="7:20" s="145" customFormat="1" hidden="1">
      <c r="G2083" s="152"/>
      <c r="K2083" s="128"/>
      <c r="M2083" s="114" t="s">
        <v>2915</v>
      </c>
      <c r="N2083" s="118">
        <v>27.4</v>
      </c>
      <c r="O2083" s="118">
        <v>0</v>
      </c>
      <c r="P2083" s="119">
        <f t="shared" si="34"/>
        <v>0.04</v>
      </c>
      <c r="Q2083" s="122" t="s">
        <v>424</v>
      </c>
      <c r="R2083" s="121" t="s">
        <v>4270</v>
      </c>
      <c r="S2083" s="120">
        <v>0.04</v>
      </c>
      <c r="T2083" s="120" t="s">
        <v>343</v>
      </c>
    </row>
    <row r="2084" spans="7:20" s="145" customFormat="1" hidden="1">
      <c r="G2084" s="152"/>
      <c r="K2084" s="128"/>
      <c r="M2084" s="114" t="s">
        <v>3026</v>
      </c>
      <c r="N2084" s="118">
        <v>0.2</v>
      </c>
      <c r="O2084" s="118">
        <v>11.6</v>
      </c>
      <c r="P2084" s="119">
        <f t="shared" si="34"/>
        <v>0.06</v>
      </c>
      <c r="Q2084" s="120" t="s">
        <v>30</v>
      </c>
      <c r="R2084" s="121" t="s">
        <v>4333</v>
      </c>
      <c r="S2084" s="122">
        <v>0.06</v>
      </c>
      <c r="T2084" s="122" t="s">
        <v>956</v>
      </c>
    </row>
    <row r="2085" spans="7:20" s="145" customFormat="1" hidden="1">
      <c r="G2085" s="152"/>
      <c r="K2085" s="128"/>
      <c r="M2085" s="114" t="s">
        <v>3027</v>
      </c>
      <c r="N2085" s="118">
        <v>1.3</v>
      </c>
      <c r="O2085" s="118">
        <v>11.8</v>
      </c>
      <c r="P2085" s="119">
        <f t="shared" si="34"/>
        <v>0.11</v>
      </c>
      <c r="Q2085" s="120" t="s">
        <v>30</v>
      </c>
      <c r="R2085" s="121" t="s">
        <v>4557</v>
      </c>
      <c r="S2085" s="122">
        <v>0.11</v>
      </c>
      <c r="T2085" s="122" t="s">
        <v>2312</v>
      </c>
    </row>
    <row r="2086" spans="7:20" s="145" customFormat="1" hidden="1">
      <c r="G2086" s="152"/>
      <c r="K2086" s="128"/>
      <c r="M2086" s="114" t="s">
        <v>3028</v>
      </c>
      <c r="N2086" s="118">
        <v>0.9</v>
      </c>
      <c r="O2086" s="118">
        <v>7.7</v>
      </c>
      <c r="P2086" s="119">
        <f t="shared" si="34"/>
        <v>0.08</v>
      </c>
      <c r="Q2086" s="120" t="s">
        <v>147</v>
      </c>
      <c r="R2086" s="121" t="s">
        <v>3952</v>
      </c>
      <c r="S2086" s="122">
        <v>0.08</v>
      </c>
      <c r="T2086" s="122" t="s">
        <v>940</v>
      </c>
    </row>
    <row r="2087" spans="7:20" s="145" customFormat="1" hidden="1">
      <c r="G2087" s="152"/>
      <c r="K2087" s="128"/>
      <c r="M2087" s="114" t="s">
        <v>3029</v>
      </c>
      <c r="N2087" s="118">
        <v>0.6</v>
      </c>
      <c r="O2087" s="120">
        <v>6.8</v>
      </c>
      <c r="P2087" s="119">
        <f t="shared" si="34"/>
        <v>0.21</v>
      </c>
      <c r="Q2087" s="120" t="s">
        <v>30</v>
      </c>
      <c r="R2087" s="121" t="s">
        <v>3951</v>
      </c>
      <c r="S2087" s="122">
        <v>0.21</v>
      </c>
      <c r="T2087" s="122" t="s">
        <v>304</v>
      </c>
    </row>
    <row r="2088" spans="7:20" s="145" customFormat="1" hidden="1">
      <c r="G2088" s="152"/>
      <c r="K2088" s="128"/>
      <c r="M2088" s="114" t="s">
        <v>3030</v>
      </c>
      <c r="N2088" s="118">
        <v>0.4</v>
      </c>
      <c r="O2088" s="120">
        <v>4.0999999999999996</v>
      </c>
      <c r="P2088" s="119">
        <f t="shared" si="34"/>
        <v>0.2</v>
      </c>
      <c r="Q2088" s="120" t="s">
        <v>147</v>
      </c>
      <c r="R2088" s="121" t="s">
        <v>4544</v>
      </c>
      <c r="S2088" s="122">
        <v>0.2</v>
      </c>
      <c r="T2088" s="122" t="s">
        <v>304</v>
      </c>
    </row>
    <row r="2089" spans="7:20" s="145" customFormat="1" hidden="1">
      <c r="G2089" s="152"/>
      <c r="K2089" s="128"/>
      <c r="M2089" s="114" t="s">
        <v>3031</v>
      </c>
      <c r="N2089" s="118">
        <v>18.8</v>
      </c>
      <c r="O2089" s="118">
        <v>0</v>
      </c>
      <c r="P2089" s="119">
        <f t="shared" si="34"/>
        <v>0.08</v>
      </c>
      <c r="Q2089" s="120" t="s">
        <v>466</v>
      </c>
      <c r="R2089" s="121" t="s">
        <v>4323</v>
      </c>
      <c r="S2089" s="122">
        <v>0.08</v>
      </c>
      <c r="T2089" s="122" t="s">
        <v>710</v>
      </c>
    </row>
    <row r="2090" spans="7:20" s="145" customFormat="1" hidden="1">
      <c r="G2090" s="152"/>
      <c r="K2090" s="128"/>
      <c r="M2090" s="114" t="s">
        <v>3032</v>
      </c>
      <c r="N2090" s="118">
        <v>18.3</v>
      </c>
      <c r="O2090" s="118">
        <v>0</v>
      </c>
      <c r="P2090" s="119">
        <f t="shared" si="34"/>
        <v>0.1</v>
      </c>
      <c r="Q2090" s="122" t="s">
        <v>719</v>
      </c>
      <c r="R2090" s="121" t="s">
        <v>4560</v>
      </c>
      <c r="S2090" s="122">
        <v>0.1</v>
      </c>
      <c r="T2090" s="122" t="s">
        <v>56</v>
      </c>
    </row>
    <row r="2091" spans="7:20" s="145" customFormat="1" hidden="1">
      <c r="G2091" s="152"/>
      <c r="K2091" s="128"/>
      <c r="M2091" s="114" t="s">
        <v>3033</v>
      </c>
      <c r="N2091" s="118">
        <v>6.9</v>
      </c>
      <c r="O2091" s="118">
        <v>60.7</v>
      </c>
      <c r="P2091" s="119">
        <f t="shared" si="34"/>
        <v>0.2</v>
      </c>
      <c r="Q2091" s="120" t="s">
        <v>147</v>
      </c>
      <c r="R2091" s="121" t="s">
        <v>4525</v>
      </c>
      <c r="S2091" s="122">
        <v>0.2</v>
      </c>
      <c r="T2091" s="122" t="s">
        <v>575</v>
      </c>
    </row>
    <row r="2092" spans="7:20" s="145" customFormat="1" hidden="1">
      <c r="G2092" s="152"/>
      <c r="K2092" s="128"/>
      <c r="M2092" s="114" t="s">
        <v>3034</v>
      </c>
      <c r="N2092" s="118">
        <v>9</v>
      </c>
      <c r="O2092" s="118">
        <v>59.3</v>
      </c>
      <c r="P2092" s="119">
        <f t="shared" si="34"/>
        <v>7.0000000000000007E-2</v>
      </c>
      <c r="Q2092" s="120" t="s">
        <v>147</v>
      </c>
      <c r="R2092" s="121" t="s">
        <v>4526</v>
      </c>
      <c r="S2092" s="122">
        <v>7.0000000000000007E-2</v>
      </c>
      <c r="T2092" s="122" t="s">
        <v>647</v>
      </c>
    </row>
    <row r="2093" spans="7:20" s="145" customFormat="1" hidden="1">
      <c r="G2093" s="152"/>
      <c r="K2093" s="128"/>
      <c r="M2093" s="114" t="s">
        <v>2925</v>
      </c>
      <c r="N2093" s="118">
        <v>20.6</v>
      </c>
      <c r="O2093" s="120" t="s">
        <v>147</v>
      </c>
      <c r="P2093" s="119">
        <f t="shared" si="34"/>
        <v>0.05</v>
      </c>
      <c r="Q2093" s="122" t="s">
        <v>245</v>
      </c>
      <c r="R2093" s="120" t="s">
        <v>147</v>
      </c>
      <c r="S2093" s="122">
        <v>0.05</v>
      </c>
      <c r="T2093" s="122" t="s">
        <v>710</v>
      </c>
    </row>
    <row r="2094" spans="7:20" s="145" customFormat="1" hidden="1">
      <c r="G2094" s="152"/>
      <c r="K2094" s="128"/>
      <c r="M2094" s="114" t="s">
        <v>2926</v>
      </c>
      <c r="N2094" s="118">
        <v>14.6</v>
      </c>
      <c r="O2094" s="118">
        <v>1.3</v>
      </c>
      <c r="P2094" s="119">
        <f t="shared" si="34"/>
        <v>0.1</v>
      </c>
      <c r="Q2094" s="122" t="s">
        <v>2093</v>
      </c>
      <c r="R2094" s="121" t="s">
        <v>4374</v>
      </c>
      <c r="S2094" s="122">
        <v>0.1</v>
      </c>
      <c r="T2094" s="122" t="s">
        <v>166</v>
      </c>
    </row>
    <row r="2095" spans="7:20" s="145" customFormat="1" hidden="1">
      <c r="G2095" s="152"/>
      <c r="K2095" s="128"/>
      <c r="M2095" s="114" t="s">
        <v>2927</v>
      </c>
      <c r="N2095" s="118">
        <v>12.9</v>
      </c>
      <c r="O2095" s="118">
        <v>1.1000000000000001</v>
      </c>
      <c r="P2095" s="119">
        <f t="shared" si="34"/>
        <v>0.1</v>
      </c>
      <c r="Q2095" s="122" t="s">
        <v>2928</v>
      </c>
      <c r="R2095" s="121" t="s">
        <v>3849</v>
      </c>
      <c r="S2095" s="122">
        <v>0.1</v>
      </c>
      <c r="T2095" s="122" t="s">
        <v>166</v>
      </c>
    </row>
    <row r="2096" spans="7:20" s="145" customFormat="1" hidden="1">
      <c r="G2096" s="152"/>
      <c r="K2096" s="128"/>
      <c r="M2096" s="114" t="s">
        <v>2831</v>
      </c>
      <c r="N2096" s="118">
        <v>9.9</v>
      </c>
      <c r="O2096" s="118">
        <v>25.7</v>
      </c>
      <c r="P2096" s="119">
        <f t="shared" si="34"/>
        <v>0.1</v>
      </c>
      <c r="Q2096" s="122" t="s">
        <v>1800</v>
      </c>
      <c r="R2096" s="121" t="s">
        <v>3909</v>
      </c>
      <c r="S2096" s="122">
        <v>0.1</v>
      </c>
      <c r="T2096" s="122" t="s">
        <v>166</v>
      </c>
    </row>
    <row r="2097" spans="7:20" s="145" customFormat="1" hidden="1">
      <c r="G2097" s="152"/>
      <c r="K2097" s="128"/>
      <c r="M2097" s="114" t="s">
        <v>2732</v>
      </c>
      <c r="N2097" s="118">
        <v>47.9</v>
      </c>
      <c r="O2097" s="118">
        <v>0.2</v>
      </c>
      <c r="P2097" s="119">
        <f t="shared" si="34"/>
        <v>0.03</v>
      </c>
      <c r="Q2097" s="122" t="s">
        <v>1190</v>
      </c>
      <c r="R2097" s="121" t="s">
        <v>4527</v>
      </c>
      <c r="S2097" s="122">
        <v>0.03</v>
      </c>
      <c r="T2097" s="122" t="s">
        <v>2803</v>
      </c>
    </row>
    <row r="2098" spans="7:20" s="145" customFormat="1" hidden="1">
      <c r="G2098" s="152"/>
      <c r="K2098" s="128"/>
      <c r="M2098" s="114" t="s">
        <v>2733</v>
      </c>
      <c r="N2098" s="118">
        <v>25.1</v>
      </c>
      <c r="O2098" s="118">
        <v>0</v>
      </c>
      <c r="P2098" s="119">
        <f t="shared" si="34"/>
        <v>0.1</v>
      </c>
      <c r="Q2098" s="122" t="s">
        <v>2975</v>
      </c>
      <c r="R2098" s="121" t="s">
        <v>4404</v>
      </c>
      <c r="S2098" s="122">
        <v>0.1</v>
      </c>
      <c r="T2098" s="122" t="s">
        <v>166</v>
      </c>
    </row>
    <row r="2099" spans="7:20" s="145" customFormat="1" hidden="1">
      <c r="G2099" s="152"/>
      <c r="K2099" s="128"/>
      <c r="M2099" s="114" t="s">
        <v>2617</v>
      </c>
      <c r="N2099" s="118">
        <v>27.4</v>
      </c>
      <c r="O2099" s="118">
        <v>0</v>
      </c>
      <c r="P2099" s="119">
        <f t="shared" si="34"/>
        <v>0.1</v>
      </c>
      <c r="Q2099" s="122" t="s">
        <v>405</v>
      </c>
      <c r="R2099" s="121" t="s">
        <v>3897</v>
      </c>
      <c r="S2099" s="122">
        <v>0.1</v>
      </c>
      <c r="T2099" s="122" t="s">
        <v>166</v>
      </c>
    </row>
    <row r="2100" spans="7:20" s="145" customFormat="1" hidden="1">
      <c r="G2100" s="152"/>
      <c r="K2100" s="128"/>
      <c r="M2100" s="114" t="s">
        <v>2735</v>
      </c>
      <c r="N2100" s="118">
        <v>19.100000000000001</v>
      </c>
      <c r="O2100" s="118">
        <v>0</v>
      </c>
      <c r="P2100" s="119">
        <f t="shared" si="34"/>
        <v>0.1</v>
      </c>
      <c r="Q2100" s="122" t="s">
        <v>160</v>
      </c>
      <c r="R2100" s="121" t="s">
        <v>4405</v>
      </c>
      <c r="S2100" s="120">
        <v>0.1</v>
      </c>
      <c r="T2100" s="120" t="s">
        <v>166</v>
      </c>
    </row>
    <row r="2101" spans="7:20" s="145" customFormat="1" hidden="1">
      <c r="G2101" s="152"/>
      <c r="K2101" s="128"/>
      <c r="M2101" s="114" t="s">
        <v>2835</v>
      </c>
      <c r="N2101" s="118">
        <v>17.600000000000001</v>
      </c>
      <c r="O2101" s="118">
        <v>0</v>
      </c>
      <c r="P2101" s="119">
        <f t="shared" si="34"/>
        <v>0.1</v>
      </c>
      <c r="Q2101" s="122" t="s">
        <v>539</v>
      </c>
      <c r="R2101" s="121" t="s">
        <v>4556</v>
      </c>
      <c r="S2101" s="122">
        <v>0.1</v>
      </c>
      <c r="T2101" s="122" t="s">
        <v>166</v>
      </c>
    </row>
    <row r="2102" spans="7:20" s="145" customFormat="1" hidden="1">
      <c r="G2102" s="152"/>
      <c r="K2102" s="128"/>
      <c r="M2102" s="114" t="s">
        <v>2836</v>
      </c>
      <c r="N2102" s="118">
        <v>24.6</v>
      </c>
      <c r="O2102" s="118">
        <v>0</v>
      </c>
      <c r="P2102" s="119">
        <f t="shared" si="34"/>
        <v>0.1</v>
      </c>
      <c r="Q2102" s="122" t="s">
        <v>2000</v>
      </c>
      <c r="R2102" s="121" t="s">
        <v>4404</v>
      </c>
      <c r="S2102" s="122">
        <v>0.1</v>
      </c>
      <c r="T2102" s="122" t="s">
        <v>166</v>
      </c>
    </row>
    <row r="2103" spans="7:20" s="145" customFormat="1" hidden="1">
      <c r="G2103" s="152"/>
      <c r="K2103" s="128"/>
      <c r="M2103" s="114" t="s">
        <v>2739</v>
      </c>
      <c r="N2103" s="118">
        <v>20.9</v>
      </c>
      <c r="O2103" s="118">
        <v>0</v>
      </c>
      <c r="P2103" s="119">
        <f t="shared" si="34"/>
        <v>0.1</v>
      </c>
      <c r="Q2103" s="122" t="s">
        <v>493</v>
      </c>
      <c r="R2103" s="121" t="s">
        <v>4453</v>
      </c>
      <c r="S2103" s="122">
        <v>0.1</v>
      </c>
      <c r="T2103" s="122" t="s">
        <v>166</v>
      </c>
    </row>
    <row r="2104" spans="7:20" s="145" customFormat="1" hidden="1">
      <c r="G2104" s="152"/>
      <c r="K2104" s="128"/>
      <c r="M2104" s="114" t="s">
        <v>2740</v>
      </c>
      <c r="N2104" s="118">
        <v>20.100000000000001</v>
      </c>
      <c r="O2104" s="118">
        <v>0</v>
      </c>
      <c r="P2104" s="119">
        <f t="shared" si="34"/>
        <v>0.09</v>
      </c>
      <c r="Q2104" s="122" t="s">
        <v>72</v>
      </c>
      <c r="R2104" s="121" t="s">
        <v>4278</v>
      </c>
      <c r="S2104" s="122">
        <v>0.09</v>
      </c>
      <c r="T2104" s="122" t="s">
        <v>841</v>
      </c>
    </row>
    <row r="2105" spans="7:20" s="145" customFormat="1" hidden="1">
      <c r="G2105" s="152"/>
      <c r="K2105" s="128"/>
      <c r="M2105" s="114" t="s">
        <v>2741</v>
      </c>
      <c r="N2105" s="118">
        <v>17.3</v>
      </c>
      <c r="O2105" s="118">
        <v>0</v>
      </c>
      <c r="P2105" s="119">
        <f t="shared" si="34"/>
        <v>0.1</v>
      </c>
      <c r="Q2105" s="122" t="s">
        <v>422</v>
      </c>
      <c r="R2105" s="121" t="s">
        <v>4278</v>
      </c>
      <c r="S2105" s="122">
        <v>0.1</v>
      </c>
      <c r="T2105" s="122" t="s">
        <v>166</v>
      </c>
    </row>
    <row r="2106" spans="7:20" s="145" customFormat="1" hidden="1">
      <c r="G2106" s="152"/>
      <c r="K2106" s="128"/>
      <c r="M2106" s="114" t="s">
        <v>2742</v>
      </c>
      <c r="N2106" s="118">
        <v>27.9</v>
      </c>
      <c r="O2106" s="118">
        <v>0</v>
      </c>
      <c r="P2106" s="119">
        <f t="shared" si="34"/>
        <v>0.1</v>
      </c>
      <c r="Q2106" s="122" t="s">
        <v>666</v>
      </c>
      <c r="R2106" s="121" t="s">
        <v>4136</v>
      </c>
      <c r="S2106" s="122">
        <v>0.1</v>
      </c>
      <c r="T2106" s="122" t="s">
        <v>166</v>
      </c>
    </row>
    <row r="2107" spans="7:20" s="145" customFormat="1" hidden="1">
      <c r="G2107" s="152"/>
      <c r="K2107" s="128"/>
      <c r="M2107" s="114" t="s">
        <v>2743</v>
      </c>
      <c r="N2107" s="118">
        <v>21.3</v>
      </c>
      <c r="O2107" s="118">
        <v>0</v>
      </c>
      <c r="P2107" s="119">
        <f t="shared" si="34"/>
        <v>0.1</v>
      </c>
      <c r="Q2107" s="122" t="s">
        <v>663</v>
      </c>
      <c r="R2107" s="121" t="s">
        <v>4537</v>
      </c>
      <c r="S2107" s="122">
        <v>0.1</v>
      </c>
      <c r="T2107" s="122" t="s">
        <v>166</v>
      </c>
    </row>
    <row r="2108" spans="7:20" s="145" customFormat="1" hidden="1">
      <c r="G2108" s="152"/>
      <c r="K2108" s="128"/>
      <c r="M2108" s="114" t="s">
        <v>2627</v>
      </c>
      <c r="N2108" s="118">
        <v>36.200000000000003</v>
      </c>
      <c r="O2108" s="118">
        <v>0</v>
      </c>
      <c r="P2108" s="119">
        <f t="shared" si="34"/>
        <v>0.1</v>
      </c>
      <c r="Q2108" s="122" t="s">
        <v>2628</v>
      </c>
      <c r="R2108" s="121" t="s">
        <v>4528</v>
      </c>
      <c r="S2108" s="122">
        <v>0.1</v>
      </c>
      <c r="T2108" s="122" t="s">
        <v>166</v>
      </c>
    </row>
    <row r="2109" spans="7:20" s="145" customFormat="1" hidden="1">
      <c r="G2109" s="152"/>
      <c r="K2109" s="128"/>
      <c r="M2109" s="114" t="s">
        <v>2629</v>
      </c>
      <c r="N2109" s="118">
        <v>30.8</v>
      </c>
      <c r="O2109" s="118">
        <v>0</v>
      </c>
      <c r="P2109" s="119">
        <f t="shared" si="34"/>
        <v>0.1</v>
      </c>
      <c r="Q2109" s="122" t="s">
        <v>332</v>
      </c>
      <c r="R2109" s="121" t="s">
        <v>4121</v>
      </c>
      <c r="S2109" s="122">
        <v>0.1</v>
      </c>
      <c r="T2109" s="122" t="s">
        <v>166</v>
      </c>
    </row>
    <row r="2110" spans="7:20" s="145" customFormat="1" hidden="1">
      <c r="G2110" s="152"/>
      <c r="K2110" s="128"/>
      <c r="M2110" s="114" t="s">
        <v>2630</v>
      </c>
      <c r="N2110" s="118">
        <v>31.7</v>
      </c>
      <c r="O2110" s="118">
        <v>0</v>
      </c>
      <c r="P2110" s="119">
        <f t="shared" si="34"/>
        <v>0.1</v>
      </c>
      <c r="Q2110" s="122" t="s">
        <v>2472</v>
      </c>
      <c r="R2110" s="121" t="s">
        <v>4121</v>
      </c>
      <c r="S2110" s="122">
        <v>0.1</v>
      </c>
      <c r="T2110" s="122" t="s">
        <v>166</v>
      </c>
    </row>
    <row r="2111" spans="7:20" s="145" customFormat="1" hidden="1">
      <c r="G2111" s="152"/>
      <c r="K2111" s="128"/>
      <c r="M2111" s="114" t="s">
        <v>2631</v>
      </c>
      <c r="N2111" s="118">
        <v>34.1</v>
      </c>
      <c r="O2111" s="118">
        <v>0</v>
      </c>
      <c r="P2111" s="119">
        <f t="shared" si="34"/>
        <v>0.1</v>
      </c>
      <c r="Q2111" s="122" t="s">
        <v>283</v>
      </c>
      <c r="R2111" s="121" t="s">
        <v>3911</v>
      </c>
      <c r="S2111" s="122">
        <v>0.1</v>
      </c>
      <c r="T2111" s="122" t="s">
        <v>166</v>
      </c>
    </row>
    <row r="2112" spans="7:20" s="145" customFormat="1" hidden="1">
      <c r="G2112" s="152"/>
      <c r="K2112" s="128"/>
      <c r="M2112" s="114" t="s">
        <v>2949</v>
      </c>
      <c r="N2112" s="118">
        <v>33.6</v>
      </c>
      <c r="O2112" s="118">
        <v>0</v>
      </c>
      <c r="P2112" s="119">
        <f t="shared" si="34"/>
        <v>0.1</v>
      </c>
      <c r="Q2112" s="122" t="s">
        <v>254</v>
      </c>
      <c r="R2112" s="121" t="s">
        <v>4417</v>
      </c>
      <c r="S2112" s="122">
        <v>0.1</v>
      </c>
      <c r="T2112" s="122" t="s">
        <v>166</v>
      </c>
    </row>
    <row r="2113" spans="7:20" s="145" customFormat="1" hidden="1">
      <c r="G2113" s="152"/>
      <c r="K2113" s="128"/>
      <c r="M2113" s="114" t="s">
        <v>2950</v>
      </c>
      <c r="N2113" s="118">
        <v>21.4</v>
      </c>
      <c r="O2113" s="118">
        <v>0</v>
      </c>
      <c r="P2113" s="119">
        <f t="shared" si="34"/>
        <v>0.1</v>
      </c>
      <c r="Q2113" s="122" t="s">
        <v>661</v>
      </c>
      <c r="R2113" s="121" t="s">
        <v>3934</v>
      </c>
      <c r="S2113" s="122">
        <v>0.1</v>
      </c>
      <c r="T2113" s="122" t="s">
        <v>166</v>
      </c>
    </row>
    <row r="2114" spans="7:20" s="145" customFormat="1" hidden="1">
      <c r="G2114" s="152"/>
      <c r="K2114" s="128"/>
      <c r="M2114" s="114" t="s">
        <v>2951</v>
      </c>
      <c r="N2114" s="118">
        <v>20.5</v>
      </c>
      <c r="O2114" s="118">
        <v>0</v>
      </c>
      <c r="P2114" s="119">
        <f t="shared" si="34"/>
        <v>0.1</v>
      </c>
      <c r="Q2114" s="122" t="s">
        <v>217</v>
      </c>
      <c r="R2114" s="121" t="s">
        <v>4249</v>
      </c>
      <c r="S2114" s="122">
        <v>0.1</v>
      </c>
      <c r="T2114" s="122" t="s">
        <v>166</v>
      </c>
    </row>
    <row r="2115" spans="7:20" s="145" customFormat="1" hidden="1">
      <c r="G2115" s="152"/>
      <c r="K2115" s="128"/>
      <c r="M2115" s="114" t="s">
        <v>2952</v>
      </c>
      <c r="N2115" s="118">
        <v>30</v>
      </c>
      <c r="O2115" s="118">
        <v>0</v>
      </c>
      <c r="P2115" s="119">
        <f t="shared" si="34"/>
        <v>0.1</v>
      </c>
      <c r="Q2115" s="122" t="s">
        <v>283</v>
      </c>
      <c r="R2115" s="121" t="s">
        <v>3969</v>
      </c>
      <c r="S2115" s="122">
        <v>0.1</v>
      </c>
      <c r="T2115" s="122" t="s">
        <v>166</v>
      </c>
    </row>
    <row r="2116" spans="7:20" s="145" customFormat="1" hidden="1">
      <c r="G2116" s="152"/>
      <c r="K2116" s="128"/>
      <c r="M2116" s="114" t="s">
        <v>2953</v>
      </c>
      <c r="N2116" s="118">
        <v>29.7</v>
      </c>
      <c r="O2116" s="118">
        <v>0</v>
      </c>
      <c r="P2116" s="119">
        <f t="shared" si="34"/>
        <v>0.1</v>
      </c>
      <c r="Q2116" s="122" t="s">
        <v>452</v>
      </c>
      <c r="R2116" s="121" t="s">
        <v>22</v>
      </c>
      <c r="S2116" s="122">
        <v>0.1</v>
      </c>
      <c r="T2116" s="122" t="s">
        <v>166</v>
      </c>
    </row>
    <row r="2117" spans="7:20" s="145" customFormat="1" hidden="1">
      <c r="G2117" s="152"/>
      <c r="K2117" s="128"/>
      <c r="M2117" s="114" t="s">
        <v>3173</v>
      </c>
      <c r="N2117" s="118">
        <v>14.2</v>
      </c>
      <c r="O2117" s="118">
        <v>0</v>
      </c>
      <c r="P2117" s="119">
        <f t="shared" si="34"/>
        <v>0.1</v>
      </c>
      <c r="Q2117" s="122" t="s">
        <v>3174</v>
      </c>
      <c r="R2117" s="121" t="s">
        <v>4529</v>
      </c>
      <c r="S2117" s="122">
        <v>0.1</v>
      </c>
      <c r="T2117" s="122" t="s">
        <v>166</v>
      </c>
    </row>
    <row r="2118" spans="7:20" s="145" customFormat="1" hidden="1">
      <c r="G2118" s="152"/>
      <c r="K2118" s="128"/>
      <c r="M2118" s="114" t="s">
        <v>3067</v>
      </c>
      <c r="N2118" s="118">
        <v>10.1</v>
      </c>
      <c r="O2118" s="118">
        <v>0</v>
      </c>
      <c r="P2118" s="119">
        <f t="shared" si="34"/>
        <v>0.1</v>
      </c>
      <c r="Q2118" s="122" t="s">
        <v>3068</v>
      </c>
      <c r="R2118" s="121" t="s">
        <v>4530</v>
      </c>
      <c r="S2118" s="122">
        <v>0.1</v>
      </c>
      <c r="T2118" s="122" t="s">
        <v>166</v>
      </c>
    </row>
    <row r="2119" spans="7:20" s="145" customFormat="1" hidden="1">
      <c r="G2119" s="152"/>
      <c r="K2119" s="128"/>
      <c r="M2119" s="114" t="s">
        <v>3061</v>
      </c>
      <c r="N2119" s="118">
        <v>7.1</v>
      </c>
      <c r="O2119" s="118">
        <v>0</v>
      </c>
      <c r="P2119" s="119">
        <f t="shared" si="34"/>
        <v>0.1</v>
      </c>
      <c r="Q2119" s="120" t="s">
        <v>147</v>
      </c>
      <c r="R2119" s="121" t="s">
        <v>3966</v>
      </c>
      <c r="S2119" s="122">
        <v>0.1</v>
      </c>
      <c r="T2119" s="122" t="s">
        <v>166</v>
      </c>
    </row>
    <row r="2120" spans="7:20" s="145" customFormat="1" hidden="1">
      <c r="G2120" s="152"/>
      <c r="K2120" s="128"/>
      <c r="M2120" s="114" t="s">
        <v>2961</v>
      </c>
      <c r="N2120" s="118">
        <v>33.6</v>
      </c>
      <c r="O2120" s="118">
        <v>0</v>
      </c>
      <c r="P2120" s="119">
        <f t="shared" si="34"/>
        <v>0.1</v>
      </c>
      <c r="Q2120" s="122" t="s">
        <v>338</v>
      </c>
      <c r="R2120" s="121" t="s">
        <v>4467</v>
      </c>
      <c r="S2120" s="122">
        <v>0.1</v>
      </c>
      <c r="T2120" s="122" t="s">
        <v>166</v>
      </c>
    </row>
    <row r="2121" spans="7:20" s="145" customFormat="1" hidden="1">
      <c r="G2121" s="152"/>
      <c r="K2121" s="128"/>
      <c r="M2121" s="114" t="s">
        <v>2962</v>
      </c>
      <c r="N2121" s="118">
        <v>33.200000000000003</v>
      </c>
      <c r="O2121" s="118">
        <v>0</v>
      </c>
      <c r="P2121" s="119">
        <f t="shared" si="34"/>
        <v>0.1</v>
      </c>
      <c r="Q2121" s="122" t="s">
        <v>670</v>
      </c>
      <c r="R2121" s="121" t="s">
        <v>4123</v>
      </c>
      <c r="S2121" s="122">
        <v>0.1</v>
      </c>
      <c r="T2121" s="122" t="s">
        <v>166</v>
      </c>
    </row>
    <row r="2122" spans="7:20" s="145" customFormat="1" hidden="1">
      <c r="G2122" s="152"/>
      <c r="K2122" s="128"/>
      <c r="M2122" s="114" t="s">
        <v>2863</v>
      </c>
      <c r="N2122" s="118">
        <v>32.1</v>
      </c>
      <c r="O2122" s="118">
        <v>0</v>
      </c>
      <c r="P2122" s="119">
        <f t="shared" ref="P2122:P2185" si="35">SUM(S2122:T2122)</f>
        <v>0.1</v>
      </c>
      <c r="Q2122" s="122" t="s">
        <v>1146</v>
      </c>
      <c r="R2122" s="121" t="s">
        <v>4468</v>
      </c>
      <c r="S2122" s="122">
        <v>0.1</v>
      </c>
      <c r="T2122" s="122" t="s">
        <v>166</v>
      </c>
    </row>
    <row r="2123" spans="7:20" s="145" customFormat="1" hidden="1">
      <c r="G2123" s="152"/>
      <c r="K2123" s="128"/>
      <c r="M2123" s="114" t="s">
        <v>2864</v>
      </c>
      <c r="N2123" s="118">
        <v>22</v>
      </c>
      <c r="O2123" s="118">
        <v>0</v>
      </c>
      <c r="P2123" s="119">
        <f t="shared" si="35"/>
        <v>0.1</v>
      </c>
      <c r="Q2123" s="122" t="s">
        <v>285</v>
      </c>
      <c r="R2123" s="121" t="s">
        <v>4249</v>
      </c>
      <c r="S2123" s="122">
        <v>0.1</v>
      </c>
      <c r="T2123" s="122" t="s">
        <v>166</v>
      </c>
    </row>
    <row r="2124" spans="7:20" s="145" customFormat="1" hidden="1">
      <c r="G2124" s="152"/>
      <c r="K2124" s="128"/>
      <c r="M2124" s="114" t="s">
        <v>2865</v>
      </c>
      <c r="N2124" s="118">
        <v>30.2</v>
      </c>
      <c r="O2124" s="118">
        <v>0</v>
      </c>
      <c r="P2124" s="119">
        <f t="shared" si="35"/>
        <v>0.1</v>
      </c>
      <c r="Q2124" s="122" t="s">
        <v>558</v>
      </c>
      <c r="R2124" s="121" t="s">
        <v>4122</v>
      </c>
      <c r="S2124" s="122">
        <v>0.1</v>
      </c>
      <c r="T2124" s="122" t="s">
        <v>166</v>
      </c>
    </row>
    <row r="2125" spans="7:20" s="145" customFormat="1" hidden="1">
      <c r="G2125" s="152"/>
      <c r="K2125" s="128"/>
      <c r="M2125" s="114" t="s">
        <v>2866</v>
      </c>
      <c r="N2125" s="118">
        <v>24.9</v>
      </c>
      <c r="O2125" s="118">
        <v>0</v>
      </c>
      <c r="P2125" s="119">
        <f t="shared" si="35"/>
        <v>0.1</v>
      </c>
      <c r="Q2125" s="122" t="s">
        <v>397</v>
      </c>
      <c r="R2125" s="121" t="s">
        <v>4503</v>
      </c>
      <c r="S2125" s="122">
        <v>0.1</v>
      </c>
      <c r="T2125" s="122" t="s">
        <v>166</v>
      </c>
    </row>
    <row r="2126" spans="7:20" s="145" customFormat="1" hidden="1">
      <c r="G2126" s="152"/>
      <c r="K2126" s="128"/>
      <c r="M2126" s="114" t="s">
        <v>2867</v>
      </c>
      <c r="N2126" s="118">
        <v>20.8</v>
      </c>
      <c r="O2126" s="118">
        <v>0</v>
      </c>
      <c r="P2126" s="119">
        <f t="shared" si="35"/>
        <v>0.1</v>
      </c>
      <c r="Q2126" s="122" t="s">
        <v>661</v>
      </c>
      <c r="R2126" s="121" t="s">
        <v>3896</v>
      </c>
      <c r="S2126" s="122">
        <v>0.1</v>
      </c>
      <c r="T2126" s="122" t="s">
        <v>166</v>
      </c>
    </row>
    <row r="2127" spans="7:20" s="145" customFormat="1" hidden="1">
      <c r="G2127" s="152"/>
      <c r="K2127" s="128"/>
      <c r="M2127" s="114" t="s">
        <v>2868</v>
      </c>
      <c r="N2127" s="118">
        <v>18.100000000000001</v>
      </c>
      <c r="O2127" s="118">
        <v>0</v>
      </c>
      <c r="P2127" s="119">
        <f t="shared" si="35"/>
        <v>0.1</v>
      </c>
      <c r="Q2127" s="122" t="s">
        <v>277</v>
      </c>
      <c r="R2127" s="121" t="s">
        <v>4138</v>
      </c>
      <c r="S2127" s="122">
        <v>0.1</v>
      </c>
      <c r="T2127" s="122" t="s">
        <v>166</v>
      </c>
    </row>
    <row r="2128" spans="7:20" s="145" customFormat="1" hidden="1">
      <c r="G2128" s="152"/>
      <c r="K2128" s="128"/>
      <c r="M2128" s="114" t="s">
        <v>2967</v>
      </c>
      <c r="N2128" s="118">
        <v>30.8</v>
      </c>
      <c r="O2128" s="118">
        <v>0</v>
      </c>
      <c r="P2128" s="119">
        <f t="shared" si="35"/>
        <v>0.1</v>
      </c>
      <c r="Q2128" s="122" t="s">
        <v>514</v>
      </c>
      <c r="R2128" s="121" t="s">
        <v>4279</v>
      </c>
      <c r="S2128" s="122">
        <v>0.1</v>
      </c>
      <c r="T2128" s="122" t="s">
        <v>166</v>
      </c>
    </row>
    <row r="2129" spans="7:20" s="145" customFormat="1" hidden="1">
      <c r="G2129" s="152"/>
      <c r="K2129" s="128"/>
      <c r="M2129" s="114" t="s">
        <v>2968</v>
      </c>
      <c r="N2129" s="118">
        <v>27.5</v>
      </c>
      <c r="O2129" s="118">
        <v>0</v>
      </c>
      <c r="P2129" s="119">
        <f t="shared" si="35"/>
        <v>0.1</v>
      </c>
      <c r="Q2129" s="122" t="s">
        <v>315</v>
      </c>
      <c r="R2129" s="121" t="s">
        <v>4028</v>
      </c>
      <c r="S2129" s="122">
        <v>0.1</v>
      </c>
      <c r="T2129" s="122" t="s">
        <v>166</v>
      </c>
    </row>
    <row r="2130" spans="7:20" s="145" customFormat="1" hidden="1">
      <c r="G2130" s="152"/>
      <c r="K2130" s="128"/>
      <c r="M2130" s="114" t="s">
        <v>3082</v>
      </c>
      <c r="N2130" s="118">
        <v>21.8</v>
      </c>
      <c r="O2130" s="118">
        <v>0</v>
      </c>
      <c r="P2130" s="119">
        <f t="shared" si="35"/>
        <v>0.1</v>
      </c>
      <c r="Q2130" s="122" t="s">
        <v>661</v>
      </c>
      <c r="R2130" s="121" t="s">
        <v>4421</v>
      </c>
      <c r="S2130" s="122">
        <v>0.1</v>
      </c>
      <c r="T2130" s="122" t="s">
        <v>166</v>
      </c>
    </row>
    <row r="2131" spans="7:20" s="145" customFormat="1" hidden="1">
      <c r="G2131" s="152"/>
      <c r="K2131" s="128"/>
      <c r="M2131" s="114" t="s">
        <v>3083</v>
      </c>
      <c r="N2131" s="118">
        <v>21.9</v>
      </c>
      <c r="O2131" s="118">
        <v>0</v>
      </c>
      <c r="P2131" s="119">
        <f t="shared" si="35"/>
        <v>0.1</v>
      </c>
      <c r="Q2131" s="120" t="s">
        <v>147</v>
      </c>
      <c r="R2131" s="121" t="s">
        <v>3896</v>
      </c>
      <c r="S2131" s="122">
        <v>0.1</v>
      </c>
      <c r="T2131" s="122" t="s">
        <v>166</v>
      </c>
    </row>
    <row r="2132" spans="7:20" s="145" customFormat="1" hidden="1">
      <c r="G2132" s="152"/>
      <c r="K2132" s="128"/>
      <c r="M2132" s="114" t="s">
        <v>3084</v>
      </c>
      <c r="N2132" s="118">
        <v>32.4</v>
      </c>
      <c r="O2132" s="118">
        <v>0</v>
      </c>
      <c r="P2132" s="119">
        <f t="shared" si="35"/>
        <v>0.1</v>
      </c>
      <c r="Q2132" s="122" t="s">
        <v>404</v>
      </c>
      <c r="R2132" s="121" t="s">
        <v>4039</v>
      </c>
      <c r="S2132" s="122">
        <v>0.1</v>
      </c>
      <c r="T2132" s="122" t="s">
        <v>166</v>
      </c>
    </row>
    <row r="2133" spans="7:20" s="145" customFormat="1" hidden="1">
      <c r="G2133" s="152"/>
      <c r="K2133" s="128"/>
      <c r="M2133" s="114" t="s">
        <v>3085</v>
      </c>
      <c r="N2133" s="118">
        <v>30.7</v>
      </c>
      <c r="O2133" s="118">
        <v>0</v>
      </c>
      <c r="P2133" s="119">
        <f t="shared" si="35"/>
        <v>0.1</v>
      </c>
      <c r="Q2133" s="122" t="s">
        <v>602</v>
      </c>
      <c r="R2133" s="121" t="s">
        <v>3939</v>
      </c>
      <c r="S2133" s="122">
        <v>0.1</v>
      </c>
      <c r="T2133" s="122" t="s">
        <v>166</v>
      </c>
    </row>
    <row r="2134" spans="7:20" s="145" customFormat="1" hidden="1">
      <c r="G2134" s="152"/>
      <c r="K2134" s="128"/>
      <c r="M2134" s="114" t="s">
        <v>3086</v>
      </c>
      <c r="N2134" s="118">
        <v>33.6</v>
      </c>
      <c r="O2134" s="118">
        <v>0</v>
      </c>
      <c r="P2134" s="119">
        <f t="shared" si="35"/>
        <v>0.1</v>
      </c>
      <c r="Q2134" s="122" t="s">
        <v>223</v>
      </c>
      <c r="R2134" s="121" t="s">
        <v>4123</v>
      </c>
      <c r="S2134" s="122">
        <v>0.1</v>
      </c>
      <c r="T2134" s="122" t="s">
        <v>166</v>
      </c>
    </row>
    <row r="2135" spans="7:20" s="145" customFormat="1" hidden="1">
      <c r="G2135" s="152"/>
      <c r="K2135" s="128"/>
      <c r="M2135" s="114" t="s">
        <v>3087</v>
      </c>
      <c r="N2135" s="118">
        <v>29.3</v>
      </c>
      <c r="O2135" s="118">
        <v>0</v>
      </c>
      <c r="P2135" s="119">
        <f t="shared" si="35"/>
        <v>0.1</v>
      </c>
      <c r="Q2135" s="122" t="s">
        <v>277</v>
      </c>
      <c r="R2135" s="121" t="s">
        <v>4147</v>
      </c>
      <c r="S2135" s="122">
        <v>0.1</v>
      </c>
      <c r="T2135" s="122" t="s">
        <v>166</v>
      </c>
    </row>
    <row r="2136" spans="7:20" s="145" customFormat="1" hidden="1">
      <c r="G2136" s="152"/>
      <c r="K2136" s="128"/>
      <c r="M2136" s="114" t="s">
        <v>2978</v>
      </c>
      <c r="N2136" s="118">
        <v>21.7</v>
      </c>
      <c r="O2136" s="118">
        <v>0</v>
      </c>
      <c r="P2136" s="119">
        <f t="shared" si="35"/>
        <v>0.1</v>
      </c>
      <c r="Q2136" s="122" t="s">
        <v>466</v>
      </c>
      <c r="R2136" s="121" t="s">
        <v>3774</v>
      </c>
      <c r="S2136" s="122">
        <v>0.1</v>
      </c>
      <c r="T2136" s="122" t="s">
        <v>166</v>
      </c>
    </row>
    <row r="2137" spans="7:20" s="145" customFormat="1" hidden="1">
      <c r="G2137" s="152"/>
      <c r="K2137" s="128"/>
      <c r="M2137" s="114" t="s">
        <v>2979</v>
      </c>
      <c r="N2137" s="118">
        <v>19</v>
      </c>
      <c r="O2137" s="118">
        <v>0</v>
      </c>
      <c r="P2137" s="119">
        <f t="shared" si="35"/>
        <v>0.1</v>
      </c>
      <c r="Q2137" s="122" t="s">
        <v>327</v>
      </c>
      <c r="R2137" s="121" t="s">
        <v>4422</v>
      </c>
      <c r="S2137" s="122">
        <v>0.1</v>
      </c>
      <c r="T2137" s="122" t="s">
        <v>166</v>
      </c>
    </row>
    <row r="2138" spans="7:20" s="145" customFormat="1" hidden="1">
      <c r="G2138" s="152"/>
      <c r="K2138" s="128"/>
      <c r="M2138" s="114" t="s">
        <v>2980</v>
      </c>
      <c r="N2138" s="118">
        <v>16.5</v>
      </c>
      <c r="O2138" s="118">
        <v>0</v>
      </c>
      <c r="P2138" s="119">
        <f t="shared" si="35"/>
        <v>0.1</v>
      </c>
      <c r="Q2138" s="122" t="s">
        <v>556</v>
      </c>
      <c r="R2138" s="121" t="s">
        <v>3736</v>
      </c>
      <c r="S2138" s="122">
        <v>0.1</v>
      </c>
      <c r="T2138" s="122" t="s">
        <v>166</v>
      </c>
    </row>
    <row r="2139" spans="7:20" s="145" customFormat="1" hidden="1">
      <c r="G2139" s="152"/>
      <c r="K2139" s="128"/>
      <c r="M2139" s="114" t="s">
        <v>2981</v>
      </c>
      <c r="N2139" s="118">
        <v>30.9</v>
      </c>
      <c r="O2139" s="118">
        <v>0</v>
      </c>
      <c r="P2139" s="119">
        <f t="shared" si="35"/>
        <v>0.1</v>
      </c>
      <c r="Q2139" s="122" t="s">
        <v>553</v>
      </c>
      <c r="R2139" s="121" t="s">
        <v>4402</v>
      </c>
      <c r="S2139" s="122">
        <v>0.1</v>
      </c>
      <c r="T2139" s="122" t="s">
        <v>166</v>
      </c>
    </row>
    <row r="2140" spans="7:20" s="145" customFormat="1" hidden="1">
      <c r="G2140" s="152"/>
      <c r="K2140" s="128"/>
      <c r="M2140" s="114" t="s">
        <v>2878</v>
      </c>
      <c r="N2140" s="118">
        <v>33</v>
      </c>
      <c r="O2140" s="118">
        <v>0</v>
      </c>
      <c r="P2140" s="119">
        <f t="shared" si="35"/>
        <v>0.1</v>
      </c>
      <c r="Q2140" s="122" t="s">
        <v>670</v>
      </c>
      <c r="R2140" s="121" t="s">
        <v>4468</v>
      </c>
      <c r="S2140" s="122">
        <v>0.1</v>
      </c>
      <c r="T2140" s="122" t="s">
        <v>166</v>
      </c>
    </row>
    <row r="2141" spans="7:20" s="145" customFormat="1" hidden="1">
      <c r="G2141" s="152"/>
      <c r="K2141" s="128"/>
      <c r="M2141" s="114" t="s">
        <v>2780</v>
      </c>
      <c r="N2141" s="118">
        <v>34.700000000000003</v>
      </c>
      <c r="O2141" s="118">
        <v>0</v>
      </c>
      <c r="P2141" s="119">
        <f t="shared" si="35"/>
        <v>0.1</v>
      </c>
      <c r="Q2141" s="122" t="s">
        <v>452</v>
      </c>
      <c r="R2141" s="121" t="s">
        <v>3736</v>
      </c>
      <c r="S2141" s="122">
        <v>0.1</v>
      </c>
      <c r="T2141" s="122" t="s">
        <v>166</v>
      </c>
    </row>
    <row r="2142" spans="7:20" s="145" customFormat="1" hidden="1">
      <c r="G2142" s="152"/>
      <c r="K2142" s="128"/>
      <c r="M2142" s="114" t="s">
        <v>2680</v>
      </c>
      <c r="N2142" s="118">
        <v>30.1</v>
      </c>
      <c r="O2142" s="118">
        <v>0</v>
      </c>
      <c r="P2142" s="119">
        <f t="shared" si="35"/>
        <v>0.04</v>
      </c>
      <c r="Q2142" s="122" t="s">
        <v>546</v>
      </c>
      <c r="R2142" s="121" t="s">
        <v>4028</v>
      </c>
      <c r="S2142" s="122">
        <v>0.04</v>
      </c>
      <c r="T2142" s="122" t="s">
        <v>710</v>
      </c>
    </row>
    <row r="2143" spans="7:20" s="145" customFormat="1" hidden="1">
      <c r="G2143" s="152"/>
      <c r="K2143" s="128"/>
      <c r="M2143" s="114" t="s">
        <v>2783</v>
      </c>
      <c r="N2143" s="118">
        <v>31.1</v>
      </c>
      <c r="O2143" s="118">
        <v>0</v>
      </c>
      <c r="P2143" s="119">
        <f t="shared" si="35"/>
        <v>0.08</v>
      </c>
      <c r="Q2143" s="122" t="s">
        <v>404</v>
      </c>
      <c r="R2143" s="121" t="s">
        <v>4229</v>
      </c>
      <c r="S2143" s="122">
        <v>0.08</v>
      </c>
      <c r="T2143" s="122" t="s">
        <v>841</v>
      </c>
    </row>
    <row r="2144" spans="7:20" s="145" customFormat="1" hidden="1">
      <c r="G2144" s="152"/>
      <c r="K2144" s="128"/>
      <c r="M2144" s="114" t="s">
        <v>2784</v>
      </c>
      <c r="N2144" s="118">
        <v>28.3</v>
      </c>
      <c r="O2144" s="118">
        <v>0</v>
      </c>
      <c r="P2144" s="119">
        <f t="shared" si="35"/>
        <v>0.11</v>
      </c>
      <c r="Q2144" s="122" t="s">
        <v>315</v>
      </c>
      <c r="R2144" s="121" t="s">
        <v>4195</v>
      </c>
      <c r="S2144" s="122">
        <v>0.11</v>
      </c>
      <c r="T2144" s="122" t="s">
        <v>476</v>
      </c>
    </row>
    <row r="2145" spans="7:20" s="145" customFormat="1" hidden="1">
      <c r="G2145" s="152"/>
      <c r="K2145" s="128"/>
      <c r="M2145" s="114" t="s">
        <v>2886</v>
      </c>
      <c r="N2145" s="118">
        <v>32.9</v>
      </c>
      <c r="O2145" s="118">
        <v>0</v>
      </c>
      <c r="P2145" s="119">
        <f t="shared" si="35"/>
        <v>7.0000000000000007E-2</v>
      </c>
      <c r="Q2145" s="122" t="s">
        <v>403</v>
      </c>
      <c r="R2145" s="121" t="s">
        <v>4422</v>
      </c>
      <c r="S2145" s="122">
        <v>7.0000000000000007E-2</v>
      </c>
      <c r="T2145" s="122" t="s">
        <v>56</v>
      </c>
    </row>
    <row r="2146" spans="7:20" s="145" customFormat="1" hidden="1">
      <c r="G2146" s="152"/>
      <c r="K2146" s="128"/>
      <c r="M2146" s="114" t="s">
        <v>2887</v>
      </c>
      <c r="N2146" s="118">
        <v>31.6</v>
      </c>
      <c r="O2146" s="118">
        <v>0</v>
      </c>
      <c r="P2146" s="119">
        <f t="shared" si="35"/>
        <v>0.19</v>
      </c>
      <c r="Q2146" s="122" t="s">
        <v>254</v>
      </c>
      <c r="R2146" s="121" t="s">
        <v>4121</v>
      </c>
      <c r="S2146" s="122">
        <v>0.19</v>
      </c>
      <c r="T2146" s="114"/>
    </row>
    <row r="2147" spans="7:20" s="145" customFormat="1" hidden="1">
      <c r="G2147" s="152"/>
      <c r="K2147" s="128"/>
      <c r="M2147" s="114" t="s">
        <v>2888</v>
      </c>
      <c r="N2147" s="118">
        <v>29</v>
      </c>
      <c r="O2147" s="118">
        <v>0</v>
      </c>
      <c r="P2147" s="119">
        <f t="shared" si="35"/>
        <v>0.04</v>
      </c>
      <c r="Q2147" s="122" t="s">
        <v>624</v>
      </c>
      <c r="R2147" s="121" t="s">
        <v>4423</v>
      </c>
      <c r="S2147" s="122">
        <v>0.04</v>
      </c>
      <c r="T2147" s="122" t="s">
        <v>647</v>
      </c>
    </row>
    <row r="2148" spans="7:20" s="145" customFormat="1" hidden="1">
      <c r="G2148" s="152"/>
      <c r="K2148" s="128"/>
      <c r="M2148" s="114" t="s">
        <v>2788</v>
      </c>
      <c r="N2148" s="118">
        <v>34</v>
      </c>
      <c r="O2148" s="118">
        <v>0</v>
      </c>
      <c r="P2148" s="119">
        <f t="shared" si="35"/>
        <v>0.08</v>
      </c>
      <c r="Q2148" s="122" t="s">
        <v>548</v>
      </c>
      <c r="R2148" s="121" t="s">
        <v>4546</v>
      </c>
      <c r="S2148" s="122">
        <v>0.08</v>
      </c>
      <c r="T2148" s="122" t="s">
        <v>166</v>
      </c>
    </row>
    <row r="2149" spans="7:20" s="145" customFormat="1" hidden="1">
      <c r="G2149" s="152"/>
      <c r="K2149" s="128"/>
      <c r="M2149" s="114" t="s">
        <v>2789</v>
      </c>
      <c r="N2149" s="118">
        <v>30.2</v>
      </c>
      <c r="O2149" s="118">
        <v>0</v>
      </c>
      <c r="P2149" s="119">
        <f t="shared" si="35"/>
        <v>0.05</v>
      </c>
      <c r="Q2149" s="122" t="s">
        <v>604</v>
      </c>
      <c r="R2149" s="121" t="s">
        <v>3731</v>
      </c>
      <c r="S2149" s="122">
        <v>0.05</v>
      </c>
      <c r="T2149" s="122" t="s">
        <v>2312</v>
      </c>
    </row>
    <row r="2150" spans="7:20" s="145" customFormat="1" hidden="1">
      <c r="G2150" s="152"/>
      <c r="K2150" s="128"/>
      <c r="M2150" s="114" t="s">
        <v>2790</v>
      </c>
      <c r="N2150" s="118">
        <v>18.600000000000001</v>
      </c>
      <c r="O2150" s="118">
        <v>0</v>
      </c>
      <c r="P2150" s="119">
        <f t="shared" si="35"/>
        <v>0.12</v>
      </c>
      <c r="Q2150" s="122" t="s">
        <v>2791</v>
      </c>
      <c r="R2150" s="121" t="s">
        <v>3990</v>
      </c>
      <c r="S2150" s="122">
        <v>0.12</v>
      </c>
      <c r="T2150" s="122" t="s">
        <v>172</v>
      </c>
    </row>
    <row r="2151" spans="7:20" s="145" customFormat="1" hidden="1">
      <c r="G2151" s="152"/>
      <c r="K2151" s="128"/>
      <c r="M2151" s="114" t="s">
        <v>2792</v>
      </c>
      <c r="N2151" s="118">
        <v>15.7</v>
      </c>
      <c r="O2151" s="118">
        <v>0</v>
      </c>
      <c r="P2151" s="119">
        <f t="shared" si="35"/>
        <v>0.04</v>
      </c>
      <c r="Q2151" s="122" t="s">
        <v>539</v>
      </c>
      <c r="R2151" s="121" t="s">
        <v>3940</v>
      </c>
      <c r="S2151" s="122">
        <v>0.04</v>
      </c>
      <c r="T2151" s="122" t="s">
        <v>56</v>
      </c>
    </row>
    <row r="2152" spans="7:20" s="145" customFormat="1" hidden="1">
      <c r="G2152" s="152"/>
      <c r="K2152" s="128"/>
      <c r="M2152" s="114" t="s">
        <v>2691</v>
      </c>
      <c r="N2152" s="118">
        <v>37.5</v>
      </c>
      <c r="O2152" s="118">
        <v>0</v>
      </c>
      <c r="P2152" s="119">
        <f t="shared" si="35"/>
        <v>0.03</v>
      </c>
      <c r="Q2152" s="122" t="s">
        <v>666</v>
      </c>
      <c r="R2152" s="121" t="s">
        <v>4479</v>
      </c>
      <c r="S2152" s="122">
        <v>0.03</v>
      </c>
      <c r="T2152" s="122" t="s">
        <v>2312</v>
      </c>
    </row>
    <row r="2153" spans="7:20" s="145" customFormat="1" hidden="1">
      <c r="G2153" s="152"/>
      <c r="K2153" s="128"/>
      <c r="M2153" s="114" t="s">
        <v>2692</v>
      </c>
      <c r="N2153" s="118">
        <v>31.9</v>
      </c>
      <c r="O2153" s="118">
        <v>0</v>
      </c>
      <c r="P2153" s="119">
        <f t="shared" si="35"/>
        <v>0.03</v>
      </c>
      <c r="Q2153" s="122" t="s">
        <v>2000</v>
      </c>
      <c r="R2153" s="121" t="s">
        <v>4336</v>
      </c>
      <c r="S2153" s="122">
        <v>0.03</v>
      </c>
      <c r="T2153" s="122" t="s">
        <v>2312</v>
      </c>
    </row>
    <row r="2154" spans="7:20" s="145" customFormat="1" hidden="1">
      <c r="G2154" s="152"/>
      <c r="K2154" s="128"/>
      <c r="M2154" s="114" t="s">
        <v>2796</v>
      </c>
      <c r="N2154" s="118">
        <v>24.2</v>
      </c>
      <c r="O2154" s="118">
        <v>0</v>
      </c>
      <c r="P2154" s="119">
        <f t="shared" si="35"/>
        <v>0.03</v>
      </c>
      <c r="Q2154" s="122" t="s">
        <v>277</v>
      </c>
      <c r="R2154" s="121" t="s">
        <v>4543</v>
      </c>
      <c r="S2154" s="122">
        <v>0.03</v>
      </c>
      <c r="T2154" s="122" t="s">
        <v>2312</v>
      </c>
    </row>
    <row r="2155" spans="7:20" s="145" customFormat="1" hidden="1">
      <c r="G2155" s="152"/>
      <c r="K2155" s="128"/>
      <c r="M2155" s="114" t="s">
        <v>2797</v>
      </c>
      <c r="N2155" s="118">
        <v>31</v>
      </c>
      <c r="O2155" s="118">
        <v>0</v>
      </c>
      <c r="P2155" s="119">
        <f t="shared" si="35"/>
        <v>0.03</v>
      </c>
      <c r="Q2155" s="122" t="s">
        <v>369</v>
      </c>
      <c r="R2155" s="121" t="s">
        <v>4135</v>
      </c>
      <c r="S2155" s="120">
        <v>0.03</v>
      </c>
      <c r="T2155" s="120" t="s">
        <v>2312</v>
      </c>
    </row>
    <row r="2156" spans="7:20" s="145" customFormat="1" hidden="1">
      <c r="G2156" s="152"/>
      <c r="K2156" s="128"/>
      <c r="M2156" s="114" t="s">
        <v>3004</v>
      </c>
      <c r="N2156" s="118">
        <v>24.6</v>
      </c>
      <c r="O2156" s="118">
        <v>0</v>
      </c>
      <c r="P2156" s="119">
        <f t="shared" si="35"/>
        <v>0.05</v>
      </c>
      <c r="Q2156" s="122" t="s">
        <v>405</v>
      </c>
      <c r="R2156" s="121" t="s">
        <v>4162</v>
      </c>
      <c r="S2156" s="122">
        <v>0.05</v>
      </c>
      <c r="T2156" s="122" t="s">
        <v>841</v>
      </c>
    </row>
    <row r="2157" spans="7:20" s="145" customFormat="1" hidden="1">
      <c r="G2157" s="152"/>
      <c r="K2157" s="128"/>
      <c r="M2157" s="114" t="s">
        <v>3005</v>
      </c>
      <c r="N2157" s="118">
        <v>19.3</v>
      </c>
      <c r="O2157" s="118">
        <v>0</v>
      </c>
      <c r="P2157" s="119">
        <f t="shared" si="35"/>
        <v>0.1</v>
      </c>
      <c r="Q2157" s="122" t="s">
        <v>827</v>
      </c>
      <c r="R2157" s="121" t="s">
        <v>3916</v>
      </c>
      <c r="S2157" s="122">
        <v>0.1</v>
      </c>
      <c r="T2157" s="122" t="s">
        <v>176</v>
      </c>
    </row>
    <row r="2158" spans="7:20" s="145" customFormat="1" hidden="1">
      <c r="G2158" s="152"/>
      <c r="K2158" s="128"/>
      <c r="M2158" s="114" t="s">
        <v>3006</v>
      </c>
      <c r="N2158" s="118">
        <v>15.6</v>
      </c>
      <c r="O2158" s="118">
        <v>0</v>
      </c>
      <c r="P2158" s="119">
        <f t="shared" si="35"/>
        <v>0.05</v>
      </c>
      <c r="Q2158" s="122" t="s">
        <v>624</v>
      </c>
      <c r="R2158" s="121" t="s">
        <v>3734</v>
      </c>
      <c r="S2158" s="122">
        <v>0.05</v>
      </c>
      <c r="T2158" s="122" t="s">
        <v>166</v>
      </c>
    </row>
    <row r="2159" spans="7:20" s="145" customFormat="1" hidden="1">
      <c r="G2159" s="152"/>
      <c r="K2159" s="128"/>
      <c r="M2159" s="114" t="s">
        <v>3007</v>
      </c>
      <c r="N2159" s="118">
        <v>30.1</v>
      </c>
      <c r="O2159" s="118">
        <v>0</v>
      </c>
      <c r="P2159" s="119">
        <f t="shared" si="35"/>
        <v>7.0000000000000007E-2</v>
      </c>
      <c r="Q2159" s="122" t="s">
        <v>404</v>
      </c>
      <c r="R2159" s="121" t="s">
        <v>4468</v>
      </c>
      <c r="S2159" s="122">
        <v>7.0000000000000007E-2</v>
      </c>
      <c r="T2159" s="122" t="s">
        <v>476</v>
      </c>
    </row>
    <row r="2160" spans="7:20" s="145" customFormat="1" hidden="1">
      <c r="G2160" s="152"/>
      <c r="K2160" s="128"/>
      <c r="M2160" s="114" t="s">
        <v>3008</v>
      </c>
      <c r="N2160" s="118">
        <v>26.3</v>
      </c>
      <c r="O2160" s="118">
        <v>0</v>
      </c>
      <c r="P2160" s="119">
        <f t="shared" si="35"/>
        <v>0.04</v>
      </c>
      <c r="Q2160" s="122" t="s">
        <v>493</v>
      </c>
      <c r="R2160" s="121" t="s">
        <v>4126</v>
      </c>
      <c r="S2160" s="120">
        <v>0.04</v>
      </c>
      <c r="T2160" s="120" t="s">
        <v>841</v>
      </c>
    </row>
    <row r="2161" spans="7:20" s="145" customFormat="1" hidden="1">
      <c r="G2161" s="152"/>
      <c r="K2161" s="128"/>
      <c r="M2161" s="114" t="s">
        <v>3129</v>
      </c>
      <c r="N2161" s="118">
        <v>31.5</v>
      </c>
      <c r="O2161" s="118">
        <v>0</v>
      </c>
      <c r="P2161" s="119">
        <f t="shared" si="35"/>
        <v>0.03</v>
      </c>
      <c r="Q2161" s="122" t="s">
        <v>285</v>
      </c>
      <c r="R2161" s="121" t="s">
        <v>4546</v>
      </c>
      <c r="S2161" s="122">
        <v>0.03</v>
      </c>
      <c r="T2161" s="122" t="s">
        <v>56</v>
      </c>
    </row>
    <row r="2162" spans="7:20" s="145" customFormat="1" hidden="1">
      <c r="G2162" s="152"/>
      <c r="K2162" s="128"/>
      <c r="M2162" s="114" t="s">
        <v>3125</v>
      </c>
      <c r="N2162" s="118">
        <v>27.5</v>
      </c>
      <c r="O2162" s="118">
        <v>0</v>
      </c>
      <c r="P2162" s="119">
        <f t="shared" si="35"/>
        <v>0.05</v>
      </c>
      <c r="Q2162" s="122" t="s">
        <v>74</v>
      </c>
      <c r="R2162" s="121" t="s">
        <v>4371</v>
      </c>
      <c r="S2162" s="122">
        <v>0.05</v>
      </c>
      <c r="T2162" s="122" t="s">
        <v>287</v>
      </c>
    </row>
    <row r="2163" spans="7:20" s="145" customFormat="1" hidden="1">
      <c r="G2163" s="152"/>
      <c r="K2163" s="128"/>
      <c r="M2163" s="114" t="s">
        <v>3013</v>
      </c>
      <c r="N2163" s="118">
        <v>19.899999999999999</v>
      </c>
      <c r="O2163" s="118">
        <v>0</v>
      </c>
      <c r="P2163" s="119">
        <f t="shared" si="35"/>
        <v>0.04</v>
      </c>
      <c r="Q2163" s="122" t="s">
        <v>493</v>
      </c>
      <c r="R2163" s="121" t="s">
        <v>3917</v>
      </c>
      <c r="S2163" s="122">
        <v>0.04</v>
      </c>
      <c r="T2163" s="122" t="s">
        <v>166</v>
      </c>
    </row>
    <row r="2164" spans="7:20" s="145" customFormat="1" hidden="1">
      <c r="G2164" s="152"/>
      <c r="K2164" s="128"/>
      <c r="M2164" s="114" t="s">
        <v>3014</v>
      </c>
      <c r="N2164" s="118">
        <v>19.2</v>
      </c>
      <c r="O2164" s="118">
        <v>0</v>
      </c>
      <c r="P2164" s="119">
        <f t="shared" si="35"/>
        <v>0.03</v>
      </c>
      <c r="Q2164" s="122" t="s">
        <v>553</v>
      </c>
      <c r="R2164" s="121" t="s">
        <v>4252</v>
      </c>
      <c r="S2164" s="122">
        <v>0.03</v>
      </c>
      <c r="T2164" s="122" t="s">
        <v>841</v>
      </c>
    </row>
    <row r="2165" spans="7:20" s="145" customFormat="1" hidden="1">
      <c r="G2165" s="152"/>
      <c r="K2165" s="128"/>
      <c r="M2165" s="114" t="s">
        <v>3015</v>
      </c>
      <c r="N2165" s="118">
        <v>24.4</v>
      </c>
      <c r="O2165" s="118">
        <v>0</v>
      </c>
      <c r="P2165" s="119">
        <f t="shared" si="35"/>
        <v>0.1</v>
      </c>
      <c r="Q2165" s="122" t="s">
        <v>422</v>
      </c>
      <c r="R2165" s="121" t="s">
        <v>4546</v>
      </c>
      <c r="S2165" s="122">
        <v>0.1</v>
      </c>
      <c r="T2165" s="122" t="s">
        <v>51</v>
      </c>
    </row>
    <row r="2166" spans="7:20" s="145" customFormat="1" hidden="1">
      <c r="G2166" s="152"/>
      <c r="K2166" s="128"/>
      <c r="M2166" s="114" t="s">
        <v>3016</v>
      </c>
      <c r="N2166" s="118">
        <v>30.5</v>
      </c>
      <c r="O2166" s="118">
        <v>0</v>
      </c>
      <c r="P2166" s="119">
        <f t="shared" si="35"/>
        <v>0.06</v>
      </c>
      <c r="Q2166" s="122" t="s">
        <v>553</v>
      </c>
      <c r="R2166" s="121" t="s">
        <v>4422</v>
      </c>
      <c r="S2166" s="120">
        <v>0.06</v>
      </c>
      <c r="T2166" s="120" t="s">
        <v>174</v>
      </c>
    </row>
    <row r="2167" spans="7:20" s="145" customFormat="1" hidden="1">
      <c r="G2167" s="152"/>
      <c r="K2167" s="128"/>
      <c r="M2167" s="114" t="s">
        <v>3017</v>
      </c>
      <c r="N2167" s="118">
        <v>28.1</v>
      </c>
      <c r="O2167" s="118">
        <v>0</v>
      </c>
      <c r="P2167" s="119">
        <f t="shared" si="35"/>
        <v>0.02</v>
      </c>
      <c r="Q2167" s="122" t="s">
        <v>2044</v>
      </c>
      <c r="R2167" s="121" t="s">
        <v>3732</v>
      </c>
      <c r="S2167" s="122">
        <v>0.02</v>
      </c>
      <c r="T2167" s="122" t="s">
        <v>841</v>
      </c>
    </row>
    <row r="2168" spans="7:20" s="145" customFormat="1" hidden="1">
      <c r="G2168" s="152"/>
      <c r="K2168" s="128"/>
      <c r="M2168" s="114" t="s">
        <v>2912</v>
      </c>
      <c r="N2168" s="118">
        <v>21.6</v>
      </c>
      <c r="O2168" s="118">
        <v>0</v>
      </c>
      <c r="P2168" s="119">
        <f t="shared" si="35"/>
        <v>0.05</v>
      </c>
      <c r="Q2168" s="122" t="s">
        <v>578</v>
      </c>
      <c r="R2168" s="121" t="s">
        <v>3784</v>
      </c>
      <c r="S2168" s="120">
        <v>0.05</v>
      </c>
      <c r="T2168" s="120" t="s">
        <v>174</v>
      </c>
    </row>
    <row r="2169" spans="7:20" s="145" customFormat="1" hidden="1">
      <c r="G2169" s="152"/>
      <c r="K2169" s="128"/>
      <c r="M2169" s="114" t="s">
        <v>2913</v>
      </c>
      <c r="N2169" s="118">
        <v>18.5</v>
      </c>
      <c r="O2169" s="118">
        <v>0</v>
      </c>
      <c r="P2169" s="119">
        <f t="shared" si="35"/>
        <v>0.04</v>
      </c>
      <c r="Q2169" s="122" t="s">
        <v>72</v>
      </c>
      <c r="R2169" s="121" t="s">
        <v>4229</v>
      </c>
      <c r="S2169" s="122">
        <v>0.04</v>
      </c>
      <c r="T2169" s="122" t="s">
        <v>476</v>
      </c>
    </row>
    <row r="2170" spans="7:20" s="145" customFormat="1" hidden="1">
      <c r="G2170" s="152"/>
      <c r="K2170" s="128"/>
      <c r="M2170" s="114" t="s">
        <v>2914</v>
      </c>
      <c r="N2170" s="118">
        <v>14.6</v>
      </c>
      <c r="O2170" s="118">
        <v>0</v>
      </c>
      <c r="P2170" s="119">
        <f t="shared" si="35"/>
        <v>0.02</v>
      </c>
      <c r="Q2170" s="122" t="s">
        <v>371</v>
      </c>
      <c r="R2170" s="121" t="s">
        <v>4249</v>
      </c>
      <c r="S2170" s="122">
        <v>0.02</v>
      </c>
      <c r="T2170" s="122" t="s">
        <v>287</v>
      </c>
    </row>
    <row r="2171" spans="7:20" s="145" customFormat="1" hidden="1">
      <c r="G2171" s="152"/>
      <c r="K2171" s="128"/>
      <c r="M2171" s="114" t="s">
        <v>3024</v>
      </c>
      <c r="N2171" s="118">
        <v>30</v>
      </c>
      <c r="O2171" s="118">
        <v>0</v>
      </c>
      <c r="P2171" s="119">
        <f t="shared" si="35"/>
        <v>0.03</v>
      </c>
      <c r="Q2171" s="122" t="s">
        <v>551</v>
      </c>
      <c r="R2171" s="121" t="s">
        <v>3945</v>
      </c>
      <c r="S2171" s="122">
        <v>0.03</v>
      </c>
      <c r="T2171" s="122" t="s">
        <v>476</v>
      </c>
    </row>
    <row r="2172" spans="7:20" s="145" customFormat="1" hidden="1">
      <c r="G2172" s="152"/>
      <c r="K2172" s="128"/>
      <c r="M2172" s="114" t="s">
        <v>3025</v>
      </c>
      <c r="N2172" s="118">
        <v>24.4</v>
      </c>
      <c r="O2172" s="118">
        <v>0</v>
      </c>
      <c r="P2172" s="119">
        <f t="shared" si="35"/>
        <v>0</v>
      </c>
      <c r="Q2172" s="122" t="s">
        <v>539</v>
      </c>
      <c r="R2172" s="121" t="s">
        <v>4499</v>
      </c>
      <c r="S2172" s="122">
        <v>0</v>
      </c>
      <c r="T2172" s="122" t="s">
        <v>166</v>
      </c>
    </row>
    <row r="2173" spans="7:20" s="145" customFormat="1" hidden="1">
      <c r="G2173" s="152"/>
      <c r="K2173" s="128"/>
      <c r="M2173" s="114" t="s">
        <v>3143</v>
      </c>
      <c r="N2173" s="118">
        <v>17.600000000000001</v>
      </c>
      <c r="O2173" s="118">
        <v>0</v>
      </c>
      <c r="P2173" s="119">
        <f t="shared" si="35"/>
        <v>0.04</v>
      </c>
      <c r="Q2173" s="122" t="s">
        <v>74</v>
      </c>
      <c r="R2173" s="121" t="s">
        <v>4138</v>
      </c>
      <c r="S2173" s="122">
        <v>0.04</v>
      </c>
      <c r="T2173" s="122" t="s">
        <v>176</v>
      </c>
    </row>
    <row r="2174" spans="7:20" s="145" customFormat="1" hidden="1">
      <c r="G2174" s="152"/>
      <c r="K2174" s="128"/>
      <c r="M2174" s="114" t="s">
        <v>3144</v>
      </c>
      <c r="N2174" s="118">
        <v>13.1</v>
      </c>
      <c r="O2174" s="118">
        <v>0</v>
      </c>
      <c r="P2174" s="119">
        <f t="shared" si="35"/>
        <v>0.05</v>
      </c>
      <c r="Q2174" s="122" t="s">
        <v>556</v>
      </c>
      <c r="R2174" s="121" t="s">
        <v>3970</v>
      </c>
      <c r="S2174" s="122">
        <v>0.05</v>
      </c>
      <c r="T2174" s="122" t="s">
        <v>172</v>
      </c>
    </row>
    <row r="2175" spans="7:20" s="145" customFormat="1" hidden="1">
      <c r="G2175" s="152"/>
      <c r="K2175" s="128"/>
      <c r="M2175" s="114" t="s">
        <v>3145</v>
      </c>
      <c r="N2175" s="118">
        <v>29.2</v>
      </c>
      <c r="O2175" s="118">
        <v>0</v>
      </c>
      <c r="P2175" s="119">
        <f t="shared" si="35"/>
        <v>0.03</v>
      </c>
      <c r="Q2175" s="122" t="s">
        <v>3146</v>
      </c>
      <c r="R2175" s="121" t="s">
        <v>4264</v>
      </c>
      <c r="S2175" s="122">
        <v>0.03</v>
      </c>
      <c r="T2175" s="122" t="s">
        <v>174</v>
      </c>
    </row>
    <row r="2176" spans="7:20" s="145" customFormat="1" hidden="1">
      <c r="G2176" s="152"/>
      <c r="K2176" s="128"/>
      <c r="M2176" s="114" t="s">
        <v>3035</v>
      </c>
      <c r="N2176" s="118">
        <v>13.1</v>
      </c>
      <c r="O2176" s="118">
        <v>0</v>
      </c>
      <c r="P2176" s="119">
        <f t="shared" si="35"/>
        <v>0.06</v>
      </c>
      <c r="Q2176" s="122" t="s">
        <v>532</v>
      </c>
      <c r="R2176" s="121" t="s">
        <v>4149</v>
      </c>
      <c r="S2176" s="122">
        <v>0.06</v>
      </c>
      <c r="T2176" s="122" t="s">
        <v>51</v>
      </c>
    </row>
    <row r="2177" spans="7:20" s="145" customFormat="1" hidden="1">
      <c r="G2177" s="152"/>
      <c r="K2177" s="128"/>
      <c r="M2177" s="114" t="s">
        <v>3036</v>
      </c>
      <c r="N2177" s="118">
        <v>9</v>
      </c>
      <c r="O2177" s="118">
        <v>0</v>
      </c>
      <c r="P2177" s="119">
        <f t="shared" si="35"/>
        <v>0.1</v>
      </c>
      <c r="Q2177" s="122" t="s">
        <v>217</v>
      </c>
      <c r="R2177" s="121" t="s">
        <v>4461</v>
      </c>
      <c r="S2177" s="122">
        <v>0.1</v>
      </c>
      <c r="T2177" s="122" t="s">
        <v>418</v>
      </c>
    </row>
    <row r="2178" spans="7:20" s="145" customFormat="1" hidden="1">
      <c r="G2178" s="152"/>
      <c r="K2178" s="128"/>
      <c r="M2178" s="114" t="s">
        <v>3150</v>
      </c>
      <c r="N2178" s="118">
        <v>18.7</v>
      </c>
      <c r="O2178" s="118">
        <v>0</v>
      </c>
      <c r="P2178" s="119">
        <f t="shared" si="35"/>
        <v>0.02</v>
      </c>
      <c r="Q2178" s="122" t="s">
        <v>666</v>
      </c>
      <c r="R2178" s="121" t="s">
        <v>4275</v>
      </c>
      <c r="S2178" s="122">
        <v>0.02</v>
      </c>
      <c r="T2178" s="122" t="s">
        <v>174</v>
      </c>
    </row>
    <row r="2179" spans="7:20" s="145" customFormat="1" hidden="1">
      <c r="G2179" s="152"/>
      <c r="K2179" s="128"/>
      <c r="M2179" s="114" t="s">
        <v>3151</v>
      </c>
      <c r="N2179" s="118">
        <v>20.8</v>
      </c>
      <c r="O2179" s="118">
        <v>4.9000000000000004</v>
      </c>
      <c r="P2179" s="119">
        <f t="shared" si="35"/>
        <v>7.0000000000000007E-2</v>
      </c>
      <c r="Q2179" s="122" t="s">
        <v>2929</v>
      </c>
      <c r="R2179" s="121" t="s">
        <v>3779</v>
      </c>
      <c r="S2179" s="122">
        <v>7.0000000000000007E-2</v>
      </c>
      <c r="T2179" s="122" t="s">
        <v>575</v>
      </c>
    </row>
    <row r="2180" spans="7:20" s="145" customFormat="1" hidden="1">
      <c r="G2180" s="152"/>
      <c r="K2180" s="128"/>
      <c r="M2180" s="114" t="s">
        <v>2930</v>
      </c>
      <c r="N2180" s="118">
        <v>9.6999999999999993</v>
      </c>
      <c r="O2180" s="118">
        <v>2.2999999999999998</v>
      </c>
      <c r="P2180" s="119">
        <f t="shared" si="35"/>
        <v>0.02</v>
      </c>
      <c r="Q2180" s="122" t="s">
        <v>2931</v>
      </c>
      <c r="R2180" s="121" t="s">
        <v>4457</v>
      </c>
      <c r="S2180" s="122">
        <v>0.02</v>
      </c>
      <c r="T2180" s="122" t="s">
        <v>174</v>
      </c>
    </row>
    <row r="2181" spans="7:20" s="145" customFormat="1" hidden="1">
      <c r="G2181" s="152"/>
      <c r="K2181" s="128"/>
      <c r="M2181" s="114" t="s">
        <v>2734</v>
      </c>
      <c r="N2181" s="118">
        <v>9.1999999999999993</v>
      </c>
      <c r="O2181" s="118">
        <v>2</v>
      </c>
      <c r="P2181" s="119">
        <f t="shared" si="35"/>
        <v>0.05</v>
      </c>
      <c r="Q2181" s="122" t="s">
        <v>254</v>
      </c>
      <c r="R2181" s="121" t="s">
        <v>4119</v>
      </c>
      <c r="S2181" s="122">
        <v>0.05</v>
      </c>
      <c r="T2181" s="122" t="s">
        <v>51</v>
      </c>
    </row>
    <row r="2182" spans="7:20" s="145" customFormat="1" hidden="1">
      <c r="G2182" s="152"/>
      <c r="K2182" s="128"/>
      <c r="M2182" s="114" t="s">
        <v>2834</v>
      </c>
      <c r="N2182" s="118">
        <v>26.3</v>
      </c>
      <c r="O2182" s="118">
        <v>5.8</v>
      </c>
      <c r="P2182" s="119">
        <f t="shared" si="35"/>
        <v>0.04</v>
      </c>
      <c r="Q2182" s="122" t="s">
        <v>32</v>
      </c>
      <c r="R2182" s="121" t="s">
        <v>4134</v>
      </c>
      <c r="S2182" s="122">
        <v>0.04</v>
      </c>
      <c r="T2182" s="122" t="s">
        <v>172</v>
      </c>
    </row>
    <row r="2183" spans="7:20" s="145" customFormat="1" hidden="1">
      <c r="G2183" s="152"/>
      <c r="K2183" s="128"/>
      <c r="M2183" s="114" t="s">
        <v>2938</v>
      </c>
      <c r="N2183" s="118">
        <v>22.1</v>
      </c>
      <c r="O2183" s="114"/>
      <c r="P2183" s="119">
        <f t="shared" si="35"/>
        <v>0.03</v>
      </c>
      <c r="Q2183" s="114"/>
      <c r="R2183" s="121"/>
      <c r="S2183" s="122">
        <v>0.03</v>
      </c>
      <c r="T2183" s="122" t="s">
        <v>172</v>
      </c>
    </row>
    <row r="2184" spans="7:20" s="145" customFormat="1" hidden="1">
      <c r="G2184" s="152"/>
      <c r="K2184" s="128"/>
      <c r="M2184" s="114" t="s">
        <v>2939</v>
      </c>
      <c r="N2184" s="118">
        <v>14.3</v>
      </c>
      <c r="O2184" s="118">
        <v>5.8</v>
      </c>
      <c r="P2184" s="119">
        <f t="shared" si="35"/>
        <v>0.01</v>
      </c>
      <c r="Q2184" s="120" t="s">
        <v>147</v>
      </c>
      <c r="R2184" s="121" t="s">
        <v>3944</v>
      </c>
      <c r="S2184" s="120">
        <v>0.01</v>
      </c>
      <c r="T2184" s="120" t="s">
        <v>174</v>
      </c>
    </row>
    <row r="2185" spans="7:20" s="145" customFormat="1" hidden="1">
      <c r="G2185" s="152"/>
      <c r="K2185" s="128"/>
      <c r="M2185" s="114" t="s">
        <v>2837</v>
      </c>
      <c r="N2185" s="118">
        <v>8.1999999999999993</v>
      </c>
      <c r="O2185" s="118">
        <v>3.3</v>
      </c>
      <c r="P2185" s="119">
        <f t="shared" si="35"/>
        <v>0.04</v>
      </c>
      <c r="Q2185" s="122" t="s">
        <v>2838</v>
      </c>
      <c r="R2185" s="121" t="s">
        <v>4421</v>
      </c>
      <c r="S2185" s="122">
        <v>0.04</v>
      </c>
      <c r="T2185" s="122" t="s">
        <v>51</v>
      </c>
    </row>
    <row r="2186" spans="7:20" s="145" customFormat="1" hidden="1">
      <c r="G2186" s="152"/>
      <c r="K2186" s="128"/>
      <c r="M2186" s="114" t="s">
        <v>2839</v>
      </c>
      <c r="N2186" s="118">
        <v>18.7</v>
      </c>
      <c r="O2186" s="118">
        <v>0</v>
      </c>
      <c r="P2186" s="119">
        <f t="shared" ref="P2186:P2249" si="36">SUM(S2186:T2186)</f>
        <v>0.01</v>
      </c>
      <c r="Q2186" s="122" t="s">
        <v>681</v>
      </c>
      <c r="R2186" s="121" t="s">
        <v>3946</v>
      </c>
      <c r="S2186" s="122">
        <v>0.01</v>
      </c>
      <c r="T2186" s="122" t="s">
        <v>176</v>
      </c>
    </row>
    <row r="2187" spans="7:20" s="145" customFormat="1" hidden="1">
      <c r="G2187" s="152"/>
      <c r="K2187" s="128"/>
      <c r="M2187" s="114" t="s">
        <v>2840</v>
      </c>
      <c r="N2187" s="118">
        <v>33.9</v>
      </c>
      <c r="O2187" s="118">
        <v>0</v>
      </c>
      <c r="P2187" s="119">
        <f t="shared" si="36"/>
        <v>0.01</v>
      </c>
      <c r="Q2187" s="122" t="s">
        <v>1146</v>
      </c>
      <c r="R2187" s="121" t="s">
        <v>3969</v>
      </c>
      <c r="S2187" s="122">
        <v>0.01</v>
      </c>
      <c r="T2187" s="122" t="s">
        <v>176</v>
      </c>
    </row>
    <row r="2188" spans="7:20" s="145" customFormat="1" hidden="1">
      <c r="G2188" s="152"/>
      <c r="K2188" s="128"/>
      <c r="M2188" s="114" t="s">
        <v>2841</v>
      </c>
      <c r="N2188" s="118">
        <v>32.4</v>
      </c>
      <c r="O2188" s="118">
        <v>0</v>
      </c>
      <c r="P2188" s="119">
        <f t="shared" si="36"/>
        <v>0.03</v>
      </c>
      <c r="Q2188" s="122" t="s">
        <v>1098</v>
      </c>
      <c r="R2188" s="121" t="s">
        <v>3738</v>
      </c>
      <c r="S2188" s="122">
        <v>0.03</v>
      </c>
      <c r="T2188" s="122" t="s">
        <v>304</v>
      </c>
    </row>
    <row r="2189" spans="7:20" s="145" customFormat="1" hidden="1">
      <c r="G2189" s="152"/>
      <c r="K2189" s="128"/>
      <c r="M2189" s="114" t="s">
        <v>2744</v>
      </c>
      <c r="N2189" s="118">
        <v>22.4</v>
      </c>
      <c r="O2189" s="118">
        <v>0</v>
      </c>
      <c r="P2189" s="119">
        <f t="shared" si="36"/>
        <v>0.03</v>
      </c>
      <c r="Q2189" s="122" t="s">
        <v>797</v>
      </c>
      <c r="R2189" s="121" t="s">
        <v>4270</v>
      </c>
      <c r="S2189" s="122">
        <v>0.03</v>
      </c>
      <c r="T2189" s="122" t="s">
        <v>304</v>
      </c>
    </row>
    <row r="2190" spans="7:20" s="145" customFormat="1" hidden="1">
      <c r="G2190" s="152"/>
      <c r="K2190" s="128"/>
      <c r="M2190" s="114" t="s">
        <v>2745</v>
      </c>
      <c r="N2190" s="118">
        <v>21</v>
      </c>
      <c r="O2190" s="118">
        <v>0</v>
      </c>
      <c r="P2190" s="119">
        <f t="shared" si="36"/>
        <v>0.03</v>
      </c>
      <c r="Q2190" s="122" t="s">
        <v>240</v>
      </c>
      <c r="R2190" s="121" t="s">
        <v>3969</v>
      </c>
      <c r="S2190" s="122">
        <v>0.03</v>
      </c>
      <c r="T2190" s="122" t="s">
        <v>304</v>
      </c>
    </row>
    <row r="2191" spans="7:20" s="145" customFormat="1" hidden="1">
      <c r="G2191" s="152"/>
      <c r="K2191" s="128"/>
      <c r="M2191" s="114" t="s">
        <v>2746</v>
      </c>
      <c r="N2191" s="118">
        <v>33.6</v>
      </c>
      <c r="O2191" s="118">
        <v>0</v>
      </c>
      <c r="P2191" s="119">
        <f t="shared" si="36"/>
        <v>0.03</v>
      </c>
      <c r="Q2191" s="122" t="s">
        <v>1146</v>
      </c>
      <c r="R2191" s="121" t="s">
        <v>3936</v>
      </c>
      <c r="S2191" s="122">
        <v>0.03</v>
      </c>
      <c r="T2191" s="122" t="s">
        <v>304</v>
      </c>
    </row>
    <row r="2192" spans="7:20" s="145" customFormat="1" hidden="1">
      <c r="G2192" s="152"/>
      <c r="K2192" s="128"/>
      <c r="M2192" s="114" t="s">
        <v>2846</v>
      </c>
      <c r="N2192" s="118">
        <v>31</v>
      </c>
      <c r="O2192" s="118">
        <v>0</v>
      </c>
      <c r="P2192" s="119">
        <f t="shared" si="36"/>
        <v>0.03</v>
      </c>
      <c r="Q2192" s="122" t="s">
        <v>404</v>
      </c>
      <c r="R2192" s="121" t="s">
        <v>3734</v>
      </c>
      <c r="S2192" s="122">
        <v>0.03</v>
      </c>
      <c r="T2192" s="122" t="s">
        <v>304</v>
      </c>
    </row>
    <row r="2193" spans="7:20" s="145" customFormat="1" hidden="1">
      <c r="G2193" s="152"/>
      <c r="K2193" s="128"/>
      <c r="M2193" s="114" t="s">
        <v>2847</v>
      </c>
      <c r="N2193" s="118">
        <v>16</v>
      </c>
      <c r="O2193" s="118">
        <v>3.6</v>
      </c>
      <c r="P2193" s="119">
        <f t="shared" si="36"/>
        <v>0.01</v>
      </c>
      <c r="Q2193" s="122" t="s">
        <v>1336</v>
      </c>
      <c r="R2193" s="121" t="s">
        <v>4418</v>
      </c>
      <c r="S2193" s="122">
        <v>0.01</v>
      </c>
      <c r="T2193" s="122" t="s">
        <v>51</v>
      </c>
    </row>
    <row r="2194" spans="7:20" s="145" customFormat="1" hidden="1">
      <c r="G2194" s="152"/>
      <c r="K2194" s="128"/>
      <c r="M2194" s="114" t="s">
        <v>3046</v>
      </c>
      <c r="N2194" s="118">
        <v>13.5</v>
      </c>
      <c r="O2194" s="118">
        <v>11.1</v>
      </c>
      <c r="P2194" s="119">
        <f t="shared" si="36"/>
        <v>0.01</v>
      </c>
      <c r="Q2194" s="122" t="s">
        <v>1244</v>
      </c>
      <c r="R2194" s="121" t="s">
        <v>4260</v>
      </c>
      <c r="S2194" s="120">
        <v>0.01</v>
      </c>
      <c r="T2194" s="120" t="s">
        <v>51</v>
      </c>
    </row>
    <row r="2195" spans="7:20" s="145" customFormat="1" hidden="1">
      <c r="G2195" s="152"/>
      <c r="K2195" s="128"/>
      <c r="M2195" s="114" t="s">
        <v>3047</v>
      </c>
      <c r="N2195" s="118">
        <v>13.8</v>
      </c>
      <c r="O2195" s="118">
        <v>11.4</v>
      </c>
      <c r="P2195" s="119">
        <f t="shared" si="36"/>
        <v>0.02</v>
      </c>
      <c r="Q2195" s="122" t="s">
        <v>3048</v>
      </c>
      <c r="R2195" s="121" t="s">
        <v>3912</v>
      </c>
      <c r="S2195" s="122">
        <v>0.02</v>
      </c>
      <c r="T2195" s="122" t="s">
        <v>575</v>
      </c>
    </row>
    <row r="2196" spans="7:20" s="145" customFormat="1" hidden="1">
      <c r="G2196" s="152"/>
      <c r="K2196" s="128"/>
      <c r="M2196" s="114" t="s">
        <v>3049</v>
      </c>
      <c r="N2196" s="118">
        <v>19.8</v>
      </c>
      <c r="O2196" s="118">
        <v>0</v>
      </c>
      <c r="P2196" s="119">
        <f t="shared" si="36"/>
        <v>0.02</v>
      </c>
      <c r="Q2196" s="120" t="s">
        <v>147</v>
      </c>
      <c r="R2196" s="121" t="s">
        <v>4287</v>
      </c>
      <c r="S2196" s="122">
        <v>0.02</v>
      </c>
      <c r="T2196" s="122" t="s">
        <v>575</v>
      </c>
    </row>
    <row r="2197" spans="7:20" s="145" customFormat="1" hidden="1">
      <c r="G2197" s="152"/>
      <c r="K2197" s="128"/>
      <c r="M2197" s="114" t="s">
        <v>3050</v>
      </c>
      <c r="N2197" s="118">
        <v>10.9</v>
      </c>
      <c r="O2197" s="118">
        <v>70.7</v>
      </c>
      <c r="P2197" s="119">
        <f t="shared" si="36"/>
        <v>0.01</v>
      </c>
      <c r="Q2197" s="122" t="s">
        <v>1485</v>
      </c>
      <c r="R2197" s="121" t="s">
        <v>4255</v>
      </c>
      <c r="S2197" s="122">
        <v>0.01</v>
      </c>
      <c r="T2197" s="122" t="s">
        <v>304</v>
      </c>
    </row>
    <row r="2198" spans="7:20" s="145" customFormat="1" hidden="1">
      <c r="G2198" s="152"/>
      <c r="K2198" s="128"/>
      <c r="M2198" s="114" t="s">
        <v>3051</v>
      </c>
      <c r="N2198" s="118">
        <v>4.5999999999999996</v>
      </c>
      <c r="O2198" s="118">
        <v>12.1</v>
      </c>
      <c r="P2198" s="119">
        <f t="shared" si="36"/>
        <v>0.02</v>
      </c>
      <c r="Q2198" s="122" t="s">
        <v>1263</v>
      </c>
      <c r="R2198" s="121" t="s">
        <v>3964</v>
      </c>
      <c r="S2198" s="122">
        <v>0.02</v>
      </c>
      <c r="T2198" s="122" t="s">
        <v>575</v>
      </c>
    </row>
    <row r="2199" spans="7:20" s="145" customFormat="1" hidden="1">
      <c r="G2199" s="152"/>
      <c r="K2199" s="128"/>
      <c r="M2199" s="114" t="s">
        <v>3069</v>
      </c>
      <c r="N2199" s="118">
        <v>3.1</v>
      </c>
      <c r="O2199" s="118">
        <v>11.2</v>
      </c>
      <c r="P2199" s="119">
        <f t="shared" si="36"/>
        <v>0.02</v>
      </c>
      <c r="Q2199" s="122" t="s">
        <v>2353</v>
      </c>
      <c r="R2199" s="121" t="s">
        <v>4565</v>
      </c>
      <c r="S2199" s="122">
        <v>0.02</v>
      </c>
      <c r="T2199" s="122" t="s">
        <v>575</v>
      </c>
    </row>
    <row r="2200" spans="7:20" s="145" customFormat="1" hidden="1">
      <c r="G2200" s="152"/>
      <c r="K2200" s="128"/>
      <c r="M2200" s="114" t="s">
        <v>3070</v>
      </c>
      <c r="N2200" s="118">
        <v>1.4</v>
      </c>
      <c r="O2200" s="118">
        <v>8.8000000000000007</v>
      </c>
      <c r="P2200" s="119">
        <f t="shared" si="36"/>
        <v>0.02</v>
      </c>
      <c r="Q2200" s="122" t="s">
        <v>940</v>
      </c>
      <c r="R2200" s="121" t="s">
        <v>4552</v>
      </c>
      <c r="S2200" s="122">
        <v>0.02</v>
      </c>
      <c r="T2200" s="122" t="s">
        <v>575</v>
      </c>
    </row>
    <row r="2201" spans="7:20" s="145" customFormat="1" hidden="1">
      <c r="G2201" s="152"/>
      <c r="K2201" s="128"/>
      <c r="M2201" s="114" t="s">
        <v>3062</v>
      </c>
      <c r="N2201" s="118">
        <v>4.9000000000000004</v>
      </c>
      <c r="O2201" s="118">
        <v>13.3</v>
      </c>
      <c r="P2201" s="119">
        <f t="shared" si="36"/>
        <v>0.02</v>
      </c>
      <c r="Q2201" s="122" t="s">
        <v>2231</v>
      </c>
      <c r="R2201" s="121" t="s">
        <v>4035</v>
      </c>
      <c r="S2201" s="122">
        <v>0.02</v>
      </c>
      <c r="T2201" s="122" t="s">
        <v>575</v>
      </c>
    </row>
    <row r="2202" spans="7:20" s="145" customFormat="1" hidden="1">
      <c r="G2202" s="152"/>
      <c r="K2202" s="128"/>
      <c r="M2202" s="114" t="s">
        <v>3063</v>
      </c>
      <c r="N2202" s="118">
        <v>0.1</v>
      </c>
      <c r="O2202" s="118">
        <v>12</v>
      </c>
      <c r="P2202" s="119">
        <f t="shared" si="36"/>
        <v>0.01</v>
      </c>
      <c r="Q2202" s="122" t="s">
        <v>418</v>
      </c>
      <c r="R2202" s="121" t="s">
        <v>4076</v>
      </c>
      <c r="S2202" s="120">
        <v>0.01</v>
      </c>
      <c r="T2202" s="120" t="s">
        <v>2857</v>
      </c>
    </row>
    <row r="2203" spans="7:20" s="145" customFormat="1" hidden="1">
      <c r="G2203" s="152"/>
      <c r="K2203" s="128"/>
      <c r="M2203" s="114" t="s">
        <v>3064</v>
      </c>
      <c r="N2203" s="118">
        <v>11.6</v>
      </c>
      <c r="O2203" s="118">
        <v>58.8</v>
      </c>
      <c r="P2203" s="119">
        <f t="shared" si="36"/>
        <v>0.01</v>
      </c>
      <c r="Q2203" s="120" t="s">
        <v>147</v>
      </c>
      <c r="R2203" s="121" t="s">
        <v>4309</v>
      </c>
      <c r="S2203" s="120">
        <v>0.01</v>
      </c>
      <c r="T2203" s="120" t="s">
        <v>2857</v>
      </c>
    </row>
    <row r="2204" spans="7:20" s="145" customFormat="1" hidden="1">
      <c r="G2204" s="152"/>
      <c r="K2204" s="128"/>
      <c r="M2204" s="114" t="s">
        <v>3065</v>
      </c>
      <c r="N2204" s="118">
        <v>3.3</v>
      </c>
      <c r="O2204" s="118">
        <v>16.7</v>
      </c>
      <c r="P2204" s="119">
        <f t="shared" si="36"/>
        <v>0.01</v>
      </c>
      <c r="Q2204" s="120" t="s">
        <v>147</v>
      </c>
      <c r="R2204" s="121" t="s">
        <v>3891</v>
      </c>
      <c r="S2204" s="120">
        <v>0.01</v>
      </c>
      <c r="T2204" s="120" t="s">
        <v>2857</v>
      </c>
    </row>
    <row r="2205" spans="7:20" s="145" customFormat="1" hidden="1">
      <c r="G2205" s="152"/>
      <c r="K2205" s="128"/>
      <c r="M2205" s="114" t="s">
        <v>2963</v>
      </c>
      <c r="N2205" s="118">
        <v>3.9</v>
      </c>
      <c r="O2205" s="118">
        <v>31.4</v>
      </c>
      <c r="P2205" s="119">
        <f t="shared" si="36"/>
        <v>0.01</v>
      </c>
      <c r="Q2205" s="122" t="s">
        <v>1554</v>
      </c>
      <c r="R2205" s="121" t="s">
        <v>4033</v>
      </c>
      <c r="S2205" s="122">
        <v>0.01</v>
      </c>
      <c r="T2205" s="122" t="s">
        <v>2857</v>
      </c>
    </row>
    <row r="2206" spans="7:20" s="145" customFormat="1" hidden="1">
      <c r="G2206" s="152"/>
      <c r="K2206" s="128"/>
      <c r="M2206" s="114" t="s">
        <v>2964</v>
      </c>
      <c r="N2206" s="118">
        <v>3.6</v>
      </c>
      <c r="O2206" s="118">
        <v>33.4</v>
      </c>
      <c r="P2206" s="119">
        <f t="shared" si="36"/>
        <v>0</v>
      </c>
      <c r="Q2206" s="122" t="s">
        <v>403</v>
      </c>
      <c r="R2206" s="121" t="s">
        <v>3892</v>
      </c>
      <c r="S2206" s="122">
        <v>0</v>
      </c>
      <c r="T2206" s="122" t="s">
        <v>418</v>
      </c>
    </row>
    <row r="2207" spans="7:20" s="145" customFormat="1" hidden="1">
      <c r="G2207" s="152"/>
      <c r="K2207" s="128"/>
      <c r="M2207" s="114" t="s">
        <v>2965</v>
      </c>
      <c r="N2207" s="118">
        <v>3.5</v>
      </c>
      <c r="O2207" s="118">
        <v>39.700000000000003</v>
      </c>
      <c r="P2207" s="119">
        <f t="shared" si="36"/>
        <v>0</v>
      </c>
      <c r="Q2207" s="122" t="s">
        <v>217</v>
      </c>
      <c r="R2207" s="121" t="s">
        <v>3892</v>
      </c>
      <c r="S2207" s="122">
        <v>0</v>
      </c>
      <c r="T2207" s="122" t="s">
        <v>418</v>
      </c>
    </row>
    <row r="2208" spans="7:20" s="145" customFormat="1" hidden="1">
      <c r="G2208" s="152"/>
      <c r="K2208" s="128"/>
      <c r="M2208" s="114" t="s">
        <v>2966</v>
      </c>
      <c r="N2208" s="118">
        <v>4.5</v>
      </c>
      <c r="O2208" s="118">
        <v>41.2</v>
      </c>
      <c r="P2208" s="119">
        <f t="shared" si="36"/>
        <v>0</v>
      </c>
      <c r="Q2208" s="122" t="s">
        <v>452</v>
      </c>
      <c r="R2208" s="121" t="s">
        <v>4290</v>
      </c>
      <c r="S2208" s="122">
        <v>0</v>
      </c>
      <c r="T2208" s="122" t="s">
        <v>418</v>
      </c>
    </row>
    <row r="2209" spans="7:20" s="145" customFormat="1" hidden="1">
      <c r="G2209" s="152"/>
      <c r="K2209" s="128"/>
      <c r="M2209" s="114" t="s">
        <v>3080</v>
      </c>
      <c r="N2209" s="118">
        <v>4.5</v>
      </c>
      <c r="O2209" s="118">
        <v>41.2</v>
      </c>
      <c r="P2209" s="119">
        <f t="shared" si="36"/>
        <v>0</v>
      </c>
      <c r="Q2209" s="122" t="s">
        <v>602</v>
      </c>
      <c r="R2209" s="121" t="s">
        <v>4290</v>
      </c>
      <c r="S2209" s="122">
        <v>0</v>
      </c>
      <c r="T2209" s="122" t="s">
        <v>418</v>
      </c>
    </row>
    <row r="2210" spans="7:20" s="145" customFormat="1" hidden="1">
      <c r="G2210" s="152"/>
      <c r="K2210" s="128"/>
      <c r="M2210" s="114" t="s">
        <v>3081</v>
      </c>
      <c r="N2210" s="118">
        <v>4.5</v>
      </c>
      <c r="O2210" s="118">
        <v>41.2</v>
      </c>
      <c r="P2210" s="119">
        <f t="shared" si="36"/>
        <v>0</v>
      </c>
      <c r="Q2210" s="122" t="s">
        <v>3196</v>
      </c>
      <c r="R2210" s="121" t="s">
        <v>4290</v>
      </c>
      <c r="S2210" s="122">
        <v>0</v>
      </c>
      <c r="T2210" s="122" t="s">
        <v>418</v>
      </c>
    </row>
    <row r="2211" spans="7:20" s="145" customFormat="1" hidden="1">
      <c r="G2211" s="152"/>
      <c r="K2211" s="128"/>
      <c r="M2211" s="114" t="s">
        <v>3197</v>
      </c>
      <c r="N2211" s="118">
        <v>3.5</v>
      </c>
      <c r="O2211" s="118">
        <v>33.200000000000003</v>
      </c>
      <c r="P2211" s="119">
        <f t="shared" si="36"/>
        <v>0</v>
      </c>
      <c r="Q2211" s="122" t="s">
        <v>578</v>
      </c>
      <c r="R2211" s="121" t="s">
        <v>4397</v>
      </c>
      <c r="S2211" s="122">
        <v>0</v>
      </c>
      <c r="T2211" s="122" t="s">
        <v>418</v>
      </c>
    </row>
    <row r="2212" spans="7:20" s="145" customFormat="1" hidden="1">
      <c r="G2212" s="152"/>
      <c r="K2212" s="128"/>
      <c r="M2212" s="114" t="s">
        <v>3088</v>
      </c>
      <c r="N2212" s="118">
        <v>3.5</v>
      </c>
      <c r="O2212" s="118">
        <v>33.200000000000003</v>
      </c>
      <c r="P2212" s="119">
        <f t="shared" si="36"/>
        <v>0</v>
      </c>
      <c r="Q2212" s="122" t="s">
        <v>3089</v>
      </c>
      <c r="R2212" s="121" t="s">
        <v>4397</v>
      </c>
      <c r="S2212" s="122">
        <v>0</v>
      </c>
      <c r="T2212" s="122" t="s">
        <v>418</v>
      </c>
    </row>
    <row r="2213" spans="7:20" s="145" customFormat="1" hidden="1">
      <c r="G2213" s="152"/>
      <c r="K2213" s="128"/>
      <c r="M2213" s="114" t="s">
        <v>3204</v>
      </c>
      <c r="N2213" s="118">
        <v>3.5</v>
      </c>
      <c r="O2213" s="118">
        <v>33.200000000000003</v>
      </c>
      <c r="P2213" s="119">
        <f t="shared" si="36"/>
        <v>0</v>
      </c>
      <c r="Q2213" s="122" t="s">
        <v>1081</v>
      </c>
      <c r="R2213" s="121" t="s">
        <v>4397</v>
      </c>
      <c r="S2213" s="120" t="s">
        <v>30</v>
      </c>
      <c r="T2213" s="122" t="s">
        <v>287</v>
      </c>
    </row>
    <row r="2214" spans="7:20" s="145" customFormat="1" hidden="1">
      <c r="G2214" s="152"/>
      <c r="K2214" s="128"/>
      <c r="M2214" s="114" t="s">
        <v>3205</v>
      </c>
      <c r="N2214" s="118">
        <v>3.5</v>
      </c>
      <c r="O2214" s="118">
        <v>33.200000000000003</v>
      </c>
      <c r="P2214" s="119">
        <f t="shared" si="36"/>
        <v>0</v>
      </c>
      <c r="Q2214" s="122" t="s">
        <v>731</v>
      </c>
      <c r="R2214" s="121" t="s">
        <v>4397</v>
      </c>
      <c r="S2214" s="120" t="s">
        <v>30</v>
      </c>
      <c r="T2214" s="122" t="s">
        <v>166</v>
      </c>
    </row>
    <row r="2215" spans="7:20" s="145" customFormat="1" hidden="1">
      <c r="G2215" s="152"/>
      <c r="K2215" s="128"/>
      <c r="M2215" s="114" t="s">
        <v>3206</v>
      </c>
      <c r="N2215" s="118">
        <v>3.2</v>
      </c>
      <c r="O2215" s="118">
        <v>33.1</v>
      </c>
      <c r="P2215" s="119">
        <f t="shared" si="36"/>
        <v>0</v>
      </c>
      <c r="Q2215" s="122" t="s">
        <v>745</v>
      </c>
      <c r="R2215" s="121" t="s">
        <v>4135</v>
      </c>
      <c r="S2215" s="120" t="s">
        <v>30</v>
      </c>
      <c r="T2215" s="122" t="s">
        <v>304</v>
      </c>
    </row>
    <row r="2216" spans="7:20" s="145" customFormat="1" hidden="1">
      <c r="G2216" s="152"/>
      <c r="K2216" s="128"/>
      <c r="M2216" s="114" t="s">
        <v>2982</v>
      </c>
      <c r="N2216" s="118">
        <v>3.2</v>
      </c>
      <c r="O2216" s="118">
        <v>33.1</v>
      </c>
      <c r="P2216" s="119">
        <f t="shared" si="36"/>
        <v>0</v>
      </c>
      <c r="Q2216" s="122" t="s">
        <v>3090</v>
      </c>
      <c r="R2216" s="121" t="s">
        <v>4135</v>
      </c>
      <c r="S2216" s="120" t="s">
        <v>30</v>
      </c>
      <c r="T2216" s="122" t="s">
        <v>304</v>
      </c>
    </row>
    <row r="2217" spans="7:20" s="145" customFormat="1" hidden="1">
      <c r="G2217" s="152"/>
      <c r="K2217" s="128"/>
      <c r="M2217" s="114" t="s">
        <v>3091</v>
      </c>
      <c r="N2217" s="118">
        <v>3.6</v>
      </c>
      <c r="O2217" s="118">
        <v>34.1</v>
      </c>
      <c r="P2217" s="119">
        <f t="shared" si="36"/>
        <v>0</v>
      </c>
      <c r="Q2217" s="122" t="s">
        <v>1495</v>
      </c>
      <c r="R2217" s="121" t="s">
        <v>4279</v>
      </c>
      <c r="S2217" s="120" t="s">
        <v>30</v>
      </c>
      <c r="T2217" s="122" t="s">
        <v>304</v>
      </c>
    </row>
    <row r="2218" spans="7:20" s="145" customFormat="1" hidden="1">
      <c r="G2218" s="152"/>
      <c r="K2218" s="128"/>
      <c r="M2218" s="114" t="s">
        <v>2781</v>
      </c>
      <c r="N2218" s="118">
        <v>3.2</v>
      </c>
      <c r="O2218" s="118">
        <v>33.1</v>
      </c>
      <c r="P2218" s="119">
        <f t="shared" si="36"/>
        <v>0</v>
      </c>
      <c r="Q2218" s="122" t="s">
        <v>1921</v>
      </c>
      <c r="R2218" s="121" t="s">
        <v>4135</v>
      </c>
      <c r="S2218" s="120" t="s">
        <v>30</v>
      </c>
      <c r="T2218" s="122" t="s">
        <v>476</v>
      </c>
    </row>
    <row r="2219" spans="7:20" s="145" customFormat="1" hidden="1">
      <c r="G2219" s="152"/>
      <c r="K2219" s="128"/>
      <c r="M2219" s="114" t="s">
        <v>2782</v>
      </c>
      <c r="N2219" s="118">
        <v>3.6</v>
      </c>
      <c r="O2219" s="118">
        <v>32.1</v>
      </c>
      <c r="P2219" s="119">
        <f t="shared" si="36"/>
        <v>0</v>
      </c>
      <c r="Q2219" s="122" t="s">
        <v>731</v>
      </c>
      <c r="R2219" s="121" t="s">
        <v>4161</v>
      </c>
      <c r="S2219" s="120" t="s">
        <v>30</v>
      </c>
      <c r="T2219" s="120" t="s">
        <v>172</v>
      </c>
    </row>
    <row r="2220" spans="7:20" s="145" customFormat="1" hidden="1">
      <c r="G2220" s="152"/>
      <c r="K2220" s="128"/>
      <c r="M2220" s="114" t="s">
        <v>2884</v>
      </c>
      <c r="N2220" s="118">
        <v>3.2</v>
      </c>
      <c r="O2220" s="118">
        <v>35.299999999999997</v>
      </c>
      <c r="P2220" s="119">
        <f t="shared" si="36"/>
        <v>0</v>
      </c>
      <c r="Q2220" s="122" t="s">
        <v>1544</v>
      </c>
      <c r="R2220" s="121" t="s">
        <v>4417</v>
      </c>
      <c r="S2220" s="120" t="s">
        <v>30</v>
      </c>
      <c r="T2220" s="122" t="s">
        <v>176</v>
      </c>
    </row>
    <row r="2221" spans="7:20" s="145" customFormat="1" hidden="1">
      <c r="G2221" s="152"/>
      <c r="K2221" s="128"/>
      <c r="M2221" s="114" t="s">
        <v>2885</v>
      </c>
      <c r="N2221" s="118">
        <v>3.4</v>
      </c>
      <c r="O2221" s="118">
        <v>35.6</v>
      </c>
      <c r="P2221" s="119">
        <f t="shared" si="36"/>
        <v>0</v>
      </c>
      <c r="Q2221" s="122" t="s">
        <v>1146</v>
      </c>
      <c r="R2221" s="121" t="s">
        <v>4279</v>
      </c>
      <c r="S2221" s="120" t="s">
        <v>30</v>
      </c>
      <c r="T2221" s="122" t="s">
        <v>51</v>
      </c>
    </row>
    <row r="2222" spans="7:20" s="145" customFormat="1" hidden="1">
      <c r="G2222" s="152"/>
      <c r="K2222" s="128"/>
      <c r="M2222" s="114" t="s">
        <v>2987</v>
      </c>
      <c r="N2222" s="118">
        <v>4.0999999999999996</v>
      </c>
      <c r="O2222" s="118">
        <v>36</v>
      </c>
      <c r="P2222" s="119">
        <f t="shared" si="36"/>
        <v>0</v>
      </c>
      <c r="Q2222" s="122" t="s">
        <v>797</v>
      </c>
      <c r="R2222" s="121" t="s">
        <v>4374</v>
      </c>
      <c r="S2222" s="120" t="s">
        <v>30</v>
      </c>
      <c r="T2222" s="120" t="s">
        <v>2312</v>
      </c>
    </row>
    <row r="2223" spans="7:20" s="145" customFormat="1" hidden="1">
      <c r="G2223" s="152"/>
      <c r="K2223" s="128"/>
      <c r="M2223" s="114" t="s">
        <v>2988</v>
      </c>
      <c r="N2223" s="118">
        <v>4.0999999999999996</v>
      </c>
      <c r="O2223" s="118">
        <v>36</v>
      </c>
      <c r="P2223" s="119">
        <f t="shared" si="36"/>
        <v>0</v>
      </c>
      <c r="Q2223" s="122" t="s">
        <v>217</v>
      </c>
      <c r="R2223" s="121" t="s">
        <v>4374</v>
      </c>
      <c r="S2223" s="120" t="s">
        <v>30</v>
      </c>
      <c r="T2223" s="120" t="s">
        <v>56</v>
      </c>
    </row>
    <row r="2224" spans="7:20" s="145" customFormat="1" hidden="1">
      <c r="G2224" s="152"/>
      <c r="K2224" s="128"/>
      <c r="M2224" s="114" t="s">
        <v>2889</v>
      </c>
      <c r="N2224" s="118">
        <v>4.0999999999999996</v>
      </c>
      <c r="O2224" s="118">
        <v>36</v>
      </c>
      <c r="P2224" s="119">
        <f t="shared" si="36"/>
        <v>0</v>
      </c>
      <c r="Q2224" s="122" t="s">
        <v>3146</v>
      </c>
      <c r="R2224" s="121" t="s">
        <v>4374</v>
      </c>
      <c r="S2224" s="120" t="s">
        <v>30</v>
      </c>
      <c r="T2224" s="122" t="s">
        <v>841</v>
      </c>
    </row>
    <row r="2225" spans="7:20" s="145" customFormat="1" hidden="1">
      <c r="G2225" s="152"/>
      <c r="K2225" s="128"/>
      <c r="M2225" s="114" t="s">
        <v>2890</v>
      </c>
      <c r="N2225" s="118">
        <v>3.6</v>
      </c>
      <c r="O2225" s="118">
        <v>34</v>
      </c>
      <c r="P2225" s="119">
        <f t="shared" si="36"/>
        <v>0</v>
      </c>
      <c r="Q2225" s="122" t="s">
        <v>670</v>
      </c>
      <c r="R2225" s="121" t="s">
        <v>3999</v>
      </c>
      <c r="S2225" s="120" t="s">
        <v>30</v>
      </c>
      <c r="T2225" s="122" t="s">
        <v>476</v>
      </c>
    </row>
    <row r="2226" spans="7:20" s="145" customFormat="1" hidden="1">
      <c r="G2226" s="152"/>
      <c r="K2226" s="128"/>
      <c r="M2226" s="114" t="s">
        <v>2891</v>
      </c>
      <c r="N2226" s="118">
        <v>6.2</v>
      </c>
      <c r="O2226" s="118">
        <v>55.8</v>
      </c>
      <c r="P2226" s="119">
        <f t="shared" si="36"/>
        <v>0</v>
      </c>
      <c r="Q2226" s="122" t="s">
        <v>2838</v>
      </c>
      <c r="R2226" s="121" t="s">
        <v>4257</v>
      </c>
      <c r="S2226" s="120" t="s">
        <v>30</v>
      </c>
      <c r="T2226" s="122" t="s">
        <v>166</v>
      </c>
    </row>
    <row r="2227" spans="7:20" s="145" customFormat="1" hidden="1">
      <c r="G2227" s="152"/>
      <c r="K2227" s="128"/>
      <c r="M2227" s="114" t="s">
        <v>2892</v>
      </c>
      <c r="N2227" s="118">
        <v>6.6</v>
      </c>
      <c r="O2227" s="118">
        <v>63.5</v>
      </c>
      <c r="P2227" s="119">
        <f t="shared" si="36"/>
        <v>0</v>
      </c>
      <c r="Q2227" s="122" t="s">
        <v>2893</v>
      </c>
      <c r="R2227" s="121" t="s">
        <v>4411</v>
      </c>
      <c r="S2227" s="120" t="s">
        <v>30</v>
      </c>
      <c r="T2227" s="120" t="s">
        <v>956</v>
      </c>
    </row>
    <row r="2228" spans="7:20" s="145" customFormat="1" hidden="1">
      <c r="G2228" s="152"/>
      <c r="K2228" s="128"/>
      <c r="M2228" s="114" t="s">
        <v>2793</v>
      </c>
      <c r="N2228" s="118">
        <v>3.7</v>
      </c>
      <c r="O2228" s="118">
        <v>21.6</v>
      </c>
      <c r="P2228" s="119">
        <f t="shared" si="36"/>
        <v>0</v>
      </c>
      <c r="Q2228" s="122" t="s">
        <v>223</v>
      </c>
      <c r="R2228" s="121" t="s">
        <v>4397</v>
      </c>
      <c r="S2228" s="120" t="s">
        <v>30</v>
      </c>
      <c r="T2228" s="122" t="s">
        <v>954</v>
      </c>
    </row>
    <row r="2229" spans="7:20" s="145" customFormat="1" hidden="1">
      <c r="G2229" s="152"/>
      <c r="K2229" s="128"/>
      <c r="M2229" s="114" t="s">
        <v>2794</v>
      </c>
      <c r="N2229" s="118">
        <v>2.4</v>
      </c>
      <c r="O2229" s="118">
        <v>14.2</v>
      </c>
      <c r="P2229" s="119">
        <f t="shared" si="36"/>
        <v>0</v>
      </c>
      <c r="Q2229" s="122" t="s">
        <v>213</v>
      </c>
      <c r="R2229" s="121" t="s">
        <v>4566</v>
      </c>
      <c r="S2229" s="120" t="s">
        <v>30</v>
      </c>
      <c r="T2229" s="120" t="s">
        <v>438</v>
      </c>
    </row>
    <row r="2230" spans="7:20" s="145" customFormat="1" hidden="1">
      <c r="G2230" s="152"/>
      <c r="K2230" s="128"/>
      <c r="M2230" s="114" t="s">
        <v>2795</v>
      </c>
      <c r="N2230" s="118">
        <v>2.4</v>
      </c>
      <c r="O2230" s="118">
        <v>14.2</v>
      </c>
      <c r="P2230" s="119">
        <f t="shared" si="36"/>
        <v>0</v>
      </c>
      <c r="Q2230" s="120" t="s">
        <v>30</v>
      </c>
      <c r="R2230" s="121" t="s">
        <v>4496</v>
      </c>
      <c r="S2230" s="120" t="s">
        <v>30</v>
      </c>
      <c r="T2230" s="122" t="s">
        <v>2803</v>
      </c>
    </row>
    <row r="2231" spans="7:20" s="145" customFormat="1" hidden="1">
      <c r="G2231" s="152"/>
      <c r="K2231" s="128"/>
      <c r="M2231" s="114" t="s">
        <v>2899</v>
      </c>
      <c r="N2231" s="118">
        <v>1.5</v>
      </c>
      <c r="O2231" s="118">
        <v>13.5</v>
      </c>
      <c r="P2231" s="119">
        <f t="shared" si="36"/>
        <v>0</v>
      </c>
      <c r="Q2231" s="120" t="s">
        <v>30</v>
      </c>
      <c r="R2231" s="121" t="s">
        <v>4551</v>
      </c>
      <c r="S2231" s="120" t="s">
        <v>30</v>
      </c>
      <c r="T2231" s="122" t="s">
        <v>287</v>
      </c>
    </row>
    <row r="2232" spans="7:20" s="145" customFormat="1" hidden="1">
      <c r="G2232" s="152"/>
      <c r="K2232" s="128"/>
      <c r="M2232" s="114" t="s">
        <v>3110</v>
      </c>
      <c r="N2232" s="118">
        <v>2.4</v>
      </c>
      <c r="O2232" s="118">
        <v>14.8</v>
      </c>
      <c r="P2232" s="119">
        <f t="shared" si="36"/>
        <v>0</v>
      </c>
      <c r="Q2232" s="120" t="s">
        <v>147</v>
      </c>
      <c r="R2232" s="121" t="s">
        <v>4081</v>
      </c>
      <c r="S2232" s="120" t="s">
        <v>30</v>
      </c>
      <c r="T2232" s="122" t="s">
        <v>287</v>
      </c>
    </row>
    <row r="2233" spans="7:20" s="145" customFormat="1" hidden="1">
      <c r="G2233" s="152"/>
      <c r="K2233" s="128"/>
      <c r="M2233" s="114" t="s">
        <v>3111</v>
      </c>
      <c r="N2233" s="118">
        <v>8.4</v>
      </c>
      <c r="O2233" s="118">
        <v>74.900000000000006</v>
      </c>
      <c r="P2233" s="119">
        <f t="shared" si="36"/>
        <v>0</v>
      </c>
      <c r="Q2233" s="122" t="s">
        <v>166</v>
      </c>
      <c r="R2233" s="121" t="s">
        <v>3897</v>
      </c>
      <c r="S2233" s="120" t="s">
        <v>30</v>
      </c>
      <c r="T2233" s="122" t="s">
        <v>213</v>
      </c>
    </row>
    <row r="2234" spans="7:20" s="145" customFormat="1" hidden="1">
      <c r="G2234" s="152"/>
      <c r="K2234" s="128"/>
      <c r="M2234" s="114" t="s">
        <v>3112</v>
      </c>
      <c r="N2234" s="118">
        <v>2.5</v>
      </c>
      <c r="O2234" s="118">
        <v>28.1</v>
      </c>
      <c r="P2234" s="119">
        <f t="shared" si="36"/>
        <v>0</v>
      </c>
      <c r="Q2234" s="122" t="s">
        <v>586</v>
      </c>
      <c r="R2234" s="121" t="s">
        <v>3784</v>
      </c>
      <c r="S2234" s="120" t="s">
        <v>30</v>
      </c>
      <c r="T2234" s="122" t="s">
        <v>213</v>
      </c>
    </row>
    <row r="2235" spans="7:20" s="145" customFormat="1" hidden="1">
      <c r="G2235" s="152"/>
      <c r="K2235" s="128"/>
      <c r="M2235" s="114" t="s">
        <v>3113</v>
      </c>
      <c r="N2235" s="118">
        <v>3.6</v>
      </c>
      <c r="O2235" s="118">
        <v>70.5</v>
      </c>
      <c r="P2235" s="119">
        <f t="shared" si="36"/>
        <v>0</v>
      </c>
      <c r="Q2235" s="122" t="s">
        <v>2533</v>
      </c>
      <c r="R2235" s="121" t="s">
        <v>4174</v>
      </c>
      <c r="S2235" s="120" t="s">
        <v>30</v>
      </c>
      <c r="T2235" s="122" t="s">
        <v>166</v>
      </c>
    </row>
    <row r="2236" spans="7:20" s="145" customFormat="1" hidden="1">
      <c r="G2236" s="152"/>
      <c r="K2236" s="128"/>
      <c r="M2236" s="114" t="s">
        <v>3114</v>
      </c>
      <c r="N2236" s="118">
        <v>4.3</v>
      </c>
      <c r="O2236" s="118">
        <v>57.4</v>
      </c>
      <c r="P2236" s="119">
        <f t="shared" si="36"/>
        <v>0</v>
      </c>
      <c r="Q2236" s="122" t="s">
        <v>3115</v>
      </c>
      <c r="R2236" s="121" t="s">
        <v>4383</v>
      </c>
      <c r="S2236" s="120" t="s">
        <v>30</v>
      </c>
      <c r="T2236" s="122" t="s">
        <v>166</v>
      </c>
    </row>
    <row r="2237" spans="7:20" s="145" customFormat="1" hidden="1">
      <c r="G2237" s="152"/>
      <c r="K2237" s="128"/>
      <c r="M2237" s="114" t="s">
        <v>3116</v>
      </c>
      <c r="N2237" s="118">
        <v>2.8</v>
      </c>
      <c r="O2237" s="118">
        <v>30.6</v>
      </c>
      <c r="P2237" s="119">
        <f t="shared" si="36"/>
        <v>0</v>
      </c>
      <c r="Q2237" s="122" t="s">
        <v>3117</v>
      </c>
      <c r="R2237" s="121" t="s">
        <v>3936</v>
      </c>
      <c r="S2237" s="120" t="s">
        <v>30</v>
      </c>
      <c r="T2237" s="122" t="s">
        <v>343</v>
      </c>
    </row>
    <row r="2238" spans="7:20" s="145" customFormat="1" hidden="1">
      <c r="G2238" s="152"/>
      <c r="K2238" s="128"/>
      <c r="M2238" s="114" t="s">
        <v>3130</v>
      </c>
      <c r="N2238" s="118">
        <v>4.4000000000000004</v>
      </c>
      <c r="O2238" s="118">
        <v>12.6</v>
      </c>
      <c r="P2238" s="119">
        <f t="shared" si="36"/>
        <v>0</v>
      </c>
      <c r="Q2238" s="122" t="s">
        <v>422</v>
      </c>
      <c r="R2238" s="121" t="s">
        <v>3934</v>
      </c>
      <c r="S2238" s="120" t="s">
        <v>30</v>
      </c>
      <c r="T2238" s="122" t="s">
        <v>343</v>
      </c>
    </row>
    <row r="2239" spans="7:20" s="145" customFormat="1" hidden="1">
      <c r="G2239" s="152"/>
      <c r="K2239" s="128"/>
      <c r="M2239" s="114" t="s">
        <v>3131</v>
      </c>
      <c r="N2239" s="118">
        <v>7.8</v>
      </c>
      <c r="O2239" s="118">
        <v>19.100000000000001</v>
      </c>
      <c r="P2239" s="119">
        <f t="shared" si="36"/>
        <v>0</v>
      </c>
      <c r="Q2239" s="122" t="s">
        <v>483</v>
      </c>
      <c r="R2239" s="121" t="s">
        <v>4080</v>
      </c>
      <c r="S2239" s="120" t="s">
        <v>30</v>
      </c>
      <c r="T2239" s="122" t="s">
        <v>213</v>
      </c>
    </row>
    <row r="2240" spans="7:20" s="145" customFormat="1" hidden="1">
      <c r="G2240" s="152"/>
      <c r="K2240" s="128"/>
      <c r="M2240" s="114" t="s">
        <v>3132</v>
      </c>
      <c r="N2240" s="118">
        <v>3.1</v>
      </c>
      <c r="O2240" s="118">
        <v>17.5</v>
      </c>
      <c r="P2240" s="119">
        <f t="shared" si="36"/>
        <v>0</v>
      </c>
      <c r="Q2240" s="122" t="s">
        <v>2050</v>
      </c>
      <c r="R2240" s="121" t="s">
        <v>4075</v>
      </c>
      <c r="S2240" s="120" t="s">
        <v>30</v>
      </c>
      <c r="T2240" s="120" t="s">
        <v>343</v>
      </c>
    </row>
    <row r="2241" spans="7:20" s="145" customFormat="1" hidden="1">
      <c r="G2241" s="152"/>
      <c r="K2241" s="128"/>
      <c r="M2241" s="114" t="s">
        <v>3018</v>
      </c>
      <c r="N2241" s="118">
        <v>1.8</v>
      </c>
      <c r="O2241" s="118">
        <v>14.9</v>
      </c>
      <c r="P2241" s="119">
        <f t="shared" si="36"/>
        <v>0</v>
      </c>
      <c r="Q2241" s="122" t="s">
        <v>51</v>
      </c>
      <c r="R2241" s="121" t="s">
        <v>4473</v>
      </c>
      <c r="S2241" s="120" t="s">
        <v>30</v>
      </c>
      <c r="T2241" s="122" t="s">
        <v>343</v>
      </c>
    </row>
    <row r="2242" spans="7:20" s="145" customFormat="1" hidden="1">
      <c r="G2242" s="152"/>
      <c r="K2242" s="128"/>
      <c r="M2242" s="114" t="s">
        <v>3019</v>
      </c>
      <c r="N2242" s="118">
        <v>1.8</v>
      </c>
      <c r="O2242" s="118">
        <v>14.9</v>
      </c>
      <c r="P2242" s="119">
        <f t="shared" si="36"/>
        <v>0</v>
      </c>
      <c r="Q2242" s="122" t="s">
        <v>51</v>
      </c>
      <c r="R2242" s="121" t="s">
        <v>4473</v>
      </c>
      <c r="S2242" s="120" t="s">
        <v>30</v>
      </c>
      <c r="T2242" s="120" t="s">
        <v>343</v>
      </c>
    </row>
    <row r="2243" spans="7:20" s="145" customFormat="1" hidden="1">
      <c r="G2243" s="152"/>
      <c r="K2243" s="128"/>
      <c r="M2243" s="114" t="s">
        <v>3020</v>
      </c>
      <c r="N2243" s="118">
        <v>1.7</v>
      </c>
      <c r="O2243" s="118">
        <v>16.100000000000001</v>
      </c>
      <c r="P2243" s="119">
        <f t="shared" si="36"/>
        <v>0</v>
      </c>
      <c r="Q2243" s="122" t="s">
        <v>51</v>
      </c>
      <c r="R2243" s="121" t="s">
        <v>4473</v>
      </c>
      <c r="S2243" s="120" t="s">
        <v>30</v>
      </c>
      <c r="T2243" s="122" t="s">
        <v>343</v>
      </c>
    </row>
    <row r="2244" spans="7:20" s="145" customFormat="1" hidden="1">
      <c r="G2244" s="152"/>
      <c r="K2244" s="128"/>
      <c r="M2244" s="114" t="s">
        <v>3021</v>
      </c>
      <c r="N2244" s="118">
        <v>2.5</v>
      </c>
      <c r="O2244" s="118">
        <v>23.4</v>
      </c>
      <c r="P2244" s="119">
        <f t="shared" si="36"/>
        <v>0</v>
      </c>
      <c r="Q2244" s="122" t="s">
        <v>728</v>
      </c>
      <c r="R2244" s="121" t="s">
        <v>4076</v>
      </c>
      <c r="S2244" s="120" t="s">
        <v>30</v>
      </c>
      <c r="T2244" s="122" t="s">
        <v>468</v>
      </c>
    </row>
    <row r="2245" spans="7:20" s="145" customFormat="1" hidden="1">
      <c r="G2245" s="152"/>
      <c r="K2245" s="128"/>
      <c r="M2245" s="114" t="s">
        <v>3022</v>
      </c>
      <c r="N2245" s="118">
        <v>2.5</v>
      </c>
      <c r="O2245" s="118">
        <v>22.6</v>
      </c>
      <c r="P2245" s="119">
        <f t="shared" si="36"/>
        <v>0</v>
      </c>
      <c r="Q2245" s="122" t="s">
        <v>166</v>
      </c>
      <c r="R2245" s="121" t="s">
        <v>3967</v>
      </c>
      <c r="S2245" s="120" t="s">
        <v>30</v>
      </c>
      <c r="T2245" s="122" t="s">
        <v>213</v>
      </c>
    </row>
    <row r="2246" spans="7:20" s="145" customFormat="1" hidden="1">
      <c r="G2246" s="152"/>
      <c r="K2246" s="128"/>
      <c r="M2246" s="114" t="s">
        <v>3023</v>
      </c>
      <c r="N2246" s="118">
        <v>2.2000000000000002</v>
      </c>
      <c r="O2246" s="118">
        <v>18</v>
      </c>
      <c r="P2246" s="119">
        <f t="shared" si="36"/>
        <v>0</v>
      </c>
      <c r="Q2246" s="120" t="s">
        <v>30</v>
      </c>
      <c r="R2246" s="121" t="s">
        <v>4561</v>
      </c>
      <c r="S2246" s="120" t="s">
        <v>30</v>
      </c>
      <c r="T2246" s="122" t="s">
        <v>213</v>
      </c>
    </row>
    <row r="2247" spans="7:20" s="145" customFormat="1" hidden="1">
      <c r="G2247" s="152"/>
      <c r="K2247" s="128"/>
      <c r="M2247" s="114" t="s">
        <v>3141</v>
      </c>
      <c r="N2247" s="118">
        <v>1.5</v>
      </c>
      <c r="O2247" s="118">
        <v>12.1</v>
      </c>
      <c r="P2247" s="119">
        <f t="shared" si="36"/>
        <v>0</v>
      </c>
      <c r="Q2247" s="120" t="s">
        <v>30</v>
      </c>
      <c r="R2247" s="121" t="s">
        <v>4459</v>
      </c>
      <c r="S2247" s="120" t="s">
        <v>30</v>
      </c>
      <c r="T2247" s="122" t="s">
        <v>343</v>
      </c>
    </row>
    <row r="2248" spans="7:20" s="145" customFormat="1" hidden="1">
      <c r="G2248" s="152"/>
      <c r="K2248" s="128"/>
      <c r="M2248" s="114" t="s">
        <v>3142</v>
      </c>
      <c r="N2248" s="118">
        <v>1.8</v>
      </c>
      <c r="O2248" s="118">
        <v>17.5</v>
      </c>
      <c r="P2248" s="119">
        <f t="shared" si="36"/>
        <v>0</v>
      </c>
      <c r="Q2248" s="120" t="s">
        <v>304</v>
      </c>
      <c r="R2248" s="121" t="s">
        <v>4320</v>
      </c>
      <c r="S2248" s="120" t="s">
        <v>30</v>
      </c>
      <c r="T2248" s="122" t="s">
        <v>213</v>
      </c>
    </row>
    <row r="2249" spans="7:20" s="145" customFormat="1" hidden="1">
      <c r="G2249" s="152"/>
      <c r="K2249" s="128"/>
      <c r="M2249" s="114" t="s">
        <v>3258</v>
      </c>
      <c r="N2249" s="118">
        <v>1.8</v>
      </c>
      <c r="O2249" s="118">
        <v>17.5</v>
      </c>
      <c r="P2249" s="119">
        <f t="shared" si="36"/>
        <v>0</v>
      </c>
      <c r="Q2249" s="120" t="s">
        <v>304</v>
      </c>
      <c r="R2249" s="121" t="s">
        <v>4320</v>
      </c>
      <c r="S2249" s="120" t="s">
        <v>30</v>
      </c>
      <c r="T2249" s="122" t="s">
        <v>343</v>
      </c>
    </row>
    <row r="2250" spans="7:20" s="145" customFormat="1" hidden="1">
      <c r="G2250" s="152"/>
      <c r="K2250" s="128"/>
      <c r="M2250" s="114" t="s">
        <v>3147</v>
      </c>
      <c r="N2250" s="118">
        <v>1.9</v>
      </c>
      <c r="O2250" s="118">
        <v>15.9</v>
      </c>
      <c r="P2250" s="119">
        <f t="shared" ref="P2250:P2313" si="37">SUM(S2250:T2250)</f>
        <v>0</v>
      </c>
      <c r="Q2250" s="122" t="s">
        <v>3148</v>
      </c>
      <c r="R2250" s="121" t="s">
        <v>4462</v>
      </c>
      <c r="S2250" s="120" t="s">
        <v>30</v>
      </c>
      <c r="T2250" s="120" t="s">
        <v>343</v>
      </c>
    </row>
    <row r="2251" spans="7:20" s="145" customFormat="1" hidden="1">
      <c r="G2251" s="152"/>
      <c r="K2251" s="128"/>
      <c r="M2251" s="114" t="s">
        <v>3149</v>
      </c>
      <c r="N2251" s="118">
        <v>1.8</v>
      </c>
      <c r="O2251" s="118">
        <v>15.9</v>
      </c>
      <c r="P2251" s="119">
        <f t="shared" si="37"/>
        <v>0</v>
      </c>
      <c r="Q2251" s="122" t="s">
        <v>1624</v>
      </c>
      <c r="R2251" s="121" t="s">
        <v>4300</v>
      </c>
      <c r="S2251" s="120" t="s">
        <v>30</v>
      </c>
      <c r="T2251" s="122" t="s">
        <v>213</v>
      </c>
    </row>
    <row r="2252" spans="7:20" s="145" customFormat="1" hidden="1">
      <c r="G2252" s="152"/>
      <c r="K2252" s="128"/>
      <c r="M2252" s="114" t="s">
        <v>3262</v>
      </c>
      <c r="N2252" s="118">
        <v>2.6</v>
      </c>
      <c r="O2252" s="118">
        <v>21.5</v>
      </c>
      <c r="P2252" s="119">
        <f t="shared" si="37"/>
        <v>0</v>
      </c>
      <c r="Q2252" s="120" t="s">
        <v>304</v>
      </c>
      <c r="R2252" s="121" t="s">
        <v>4560</v>
      </c>
      <c r="S2252" s="120" t="s">
        <v>30</v>
      </c>
      <c r="T2252" s="122" t="s">
        <v>166</v>
      </c>
    </row>
    <row r="2253" spans="7:20" s="145" customFormat="1" hidden="1">
      <c r="G2253" s="152"/>
      <c r="K2253" s="128"/>
      <c r="M2253" s="114" t="s">
        <v>3263</v>
      </c>
      <c r="N2253" s="118">
        <v>2.9</v>
      </c>
      <c r="O2253" s="118">
        <v>26.5</v>
      </c>
      <c r="P2253" s="119">
        <f t="shared" si="37"/>
        <v>0</v>
      </c>
      <c r="Q2253" s="122" t="s">
        <v>392</v>
      </c>
      <c r="R2253" s="121" t="s">
        <v>4145</v>
      </c>
      <c r="S2253" s="120" t="s">
        <v>30</v>
      </c>
      <c r="T2253" s="122" t="s">
        <v>343</v>
      </c>
    </row>
    <row r="2254" spans="7:20" s="145" customFormat="1" hidden="1">
      <c r="G2254" s="152"/>
      <c r="K2254" s="128"/>
      <c r="M2254" s="114" t="s">
        <v>3264</v>
      </c>
      <c r="N2254" s="118">
        <v>1.9</v>
      </c>
      <c r="O2254" s="118">
        <v>19.600000000000001</v>
      </c>
      <c r="P2254" s="119">
        <f t="shared" si="37"/>
        <v>0</v>
      </c>
      <c r="Q2254" s="122" t="s">
        <v>304</v>
      </c>
      <c r="R2254" s="121" t="s">
        <v>3995</v>
      </c>
      <c r="S2254" s="120" t="s">
        <v>30</v>
      </c>
      <c r="T2254" s="122" t="s">
        <v>343</v>
      </c>
    </row>
    <row r="2255" spans="7:20" s="145" customFormat="1" hidden="1">
      <c r="G2255" s="152"/>
      <c r="K2255" s="128"/>
      <c r="M2255" s="114" t="s">
        <v>3265</v>
      </c>
      <c r="N2255" s="118">
        <v>2.6</v>
      </c>
      <c r="O2255" s="118">
        <v>26.4</v>
      </c>
      <c r="P2255" s="119">
        <f t="shared" si="37"/>
        <v>0</v>
      </c>
      <c r="Q2255" s="122" t="s">
        <v>3266</v>
      </c>
      <c r="R2255" s="121" t="s">
        <v>3970</v>
      </c>
      <c r="S2255" s="120" t="s">
        <v>30</v>
      </c>
      <c r="T2255" s="122" t="s">
        <v>166</v>
      </c>
    </row>
    <row r="2256" spans="7:20" s="145" customFormat="1" hidden="1">
      <c r="G2256" s="152"/>
      <c r="K2256" s="128"/>
      <c r="M2256" s="114" t="s">
        <v>3152</v>
      </c>
      <c r="N2256" s="118">
        <v>2.6</v>
      </c>
      <c r="O2256" s="118">
        <v>26.4</v>
      </c>
      <c r="P2256" s="119">
        <f t="shared" si="37"/>
        <v>0</v>
      </c>
      <c r="Q2256" s="122" t="s">
        <v>2549</v>
      </c>
      <c r="R2256" s="121" t="s">
        <v>3970</v>
      </c>
      <c r="S2256" s="120" t="s">
        <v>30</v>
      </c>
      <c r="T2256" s="120" t="s">
        <v>30</v>
      </c>
    </row>
    <row r="2257" spans="7:20" s="145" customFormat="1" hidden="1">
      <c r="G2257" s="152"/>
      <c r="K2257" s="128"/>
      <c r="M2257" s="114" t="s">
        <v>3153</v>
      </c>
      <c r="N2257" s="118">
        <v>2.6</v>
      </c>
      <c r="O2257" s="118">
        <v>26.4</v>
      </c>
      <c r="P2257" s="119">
        <f t="shared" si="37"/>
        <v>0</v>
      </c>
      <c r="Q2257" s="122" t="s">
        <v>468</v>
      </c>
      <c r="R2257" s="121" t="s">
        <v>3970</v>
      </c>
      <c r="S2257" s="120" t="s">
        <v>30</v>
      </c>
      <c r="T2257" s="122" t="s">
        <v>213</v>
      </c>
    </row>
    <row r="2258" spans="7:20" s="145" customFormat="1" hidden="1">
      <c r="G2258" s="152"/>
      <c r="K2258" s="128"/>
      <c r="M2258" s="114" t="s">
        <v>2832</v>
      </c>
      <c r="N2258" s="118">
        <v>2.6</v>
      </c>
      <c r="O2258" s="118">
        <v>26.4</v>
      </c>
      <c r="P2258" s="119">
        <f t="shared" si="37"/>
        <v>0</v>
      </c>
      <c r="Q2258" s="122" t="s">
        <v>466</v>
      </c>
      <c r="R2258" s="121" t="s">
        <v>3970</v>
      </c>
      <c r="S2258" s="120" t="s">
        <v>30</v>
      </c>
      <c r="T2258" s="122" t="s">
        <v>468</v>
      </c>
    </row>
    <row r="2259" spans="7:20" s="145" customFormat="1" hidden="1">
      <c r="G2259" s="152"/>
      <c r="K2259" s="128"/>
      <c r="M2259" s="114" t="s">
        <v>2833</v>
      </c>
      <c r="N2259" s="118">
        <v>2.9</v>
      </c>
      <c r="O2259" s="118">
        <v>26.5</v>
      </c>
      <c r="P2259" s="119">
        <f t="shared" si="37"/>
        <v>0</v>
      </c>
      <c r="Q2259" s="122" t="s">
        <v>799</v>
      </c>
      <c r="R2259" s="121" t="s">
        <v>4145</v>
      </c>
      <c r="S2259" s="120" t="s">
        <v>30</v>
      </c>
      <c r="T2259" s="122" t="s">
        <v>213</v>
      </c>
    </row>
    <row r="2260" spans="7:20" s="145" customFormat="1" hidden="1">
      <c r="G2260" s="152"/>
      <c r="K2260" s="128"/>
      <c r="M2260" s="114" t="s">
        <v>2934</v>
      </c>
      <c r="N2260" s="118">
        <v>19.100000000000001</v>
      </c>
      <c r="O2260" s="118">
        <v>0</v>
      </c>
      <c r="P2260" s="119">
        <f t="shared" si="37"/>
        <v>0</v>
      </c>
      <c r="Q2260" s="122" t="s">
        <v>530</v>
      </c>
      <c r="R2260" s="121" t="s">
        <v>4279</v>
      </c>
      <c r="S2260" s="120" t="s">
        <v>30</v>
      </c>
      <c r="T2260" s="122" t="s">
        <v>166</v>
      </c>
    </row>
    <row r="2261" spans="7:20" s="145" customFormat="1" hidden="1">
      <c r="G2261" s="152"/>
      <c r="K2261" s="128"/>
      <c r="M2261" s="114" t="s">
        <v>2935</v>
      </c>
      <c r="N2261" s="118">
        <v>11.1</v>
      </c>
      <c r="O2261" s="118">
        <v>0</v>
      </c>
      <c r="P2261" s="119">
        <f t="shared" si="37"/>
        <v>0</v>
      </c>
      <c r="Q2261" s="122" t="s">
        <v>254</v>
      </c>
      <c r="R2261" s="121" t="s">
        <v>3904</v>
      </c>
      <c r="S2261" s="120" t="s">
        <v>30</v>
      </c>
      <c r="T2261" s="122" t="s">
        <v>166</v>
      </c>
    </row>
    <row r="2262" spans="7:20" s="145" customFormat="1" hidden="1">
      <c r="G2262" s="152"/>
      <c r="K2262" s="128"/>
      <c r="M2262" s="114" t="s">
        <v>2936</v>
      </c>
      <c r="N2262" s="118">
        <v>0.3</v>
      </c>
      <c r="O2262" s="118">
        <v>58.2</v>
      </c>
      <c r="P2262" s="119">
        <f t="shared" si="37"/>
        <v>0</v>
      </c>
      <c r="Q2262" s="122" t="s">
        <v>2937</v>
      </c>
      <c r="R2262" s="121" t="s">
        <v>4412</v>
      </c>
      <c r="S2262" s="120" t="s">
        <v>30</v>
      </c>
      <c r="T2262" s="122" t="s">
        <v>166</v>
      </c>
    </row>
    <row r="2263" spans="7:20" s="145" customFormat="1" hidden="1">
      <c r="G2263" s="152"/>
      <c r="K2263" s="128"/>
      <c r="M2263" s="114" t="s">
        <v>3040</v>
      </c>
      <c r="N2263" s="118">
        <v>23.5</v>
      </c>
      <c r="O2263" s="118">
        <v>0</v>
      </c>
      <c r="P2263" s="119">
        <f t="shared" si="37"/>
        <v>0</v>
      </c>
      <c r="Q2263" s="122" t="s">
        <v>343</v>
      </c>
      <c r="R2263" s="121" t="s">
        <v>4462</v>
      </c>
      <c r="S2263" s="120" t="s">
        <v>30</v>
      </c>
      <c r="T2263" s="122" t="s">
        <v>166</v>
      </c>
    </row>
    <row r="2264" spans="7:20" s="145" customFormat="1" hidden="1">
      <c r="G2264" s="152"/>
      <c r="K2264" s="128"/>
      <c r="M2264" s="114" t="s">
        <v>3041</v>
      </c>
      <c r="N2264" s="118">
        <v>16.2</v>
      </c>
      <c r="O2264" s="118">
        <v>0</v>
      </c>
      <c r="P2264" s="119">
        <f t="shared" si="37"/>
        <v>0</v>
      </c>
      <c r="Q2264" s="122" t="s">
        <v>166</v>
      </c>
      <c r="R2264" s="121" t="s">
        <v>4473</v>
      </c>
      <c r="S2264" s="120" t="s">
        <v>30</v>
      </c>
      <c r="T2264" s="122" t="s">
        <v>166</v>
      </c>
    </row>
    <row r="2265" spans="7:20" s="145" customFormat="1" hidden="1">
      <c r="G2265" s="152"/>
      <c r="K2265" s="128"/>
      <c r="M2265" s="114" t="s">
        <v>3042</v>
      </c>
      <c r="N2265" s="118">
        <v>8.6999999999999993</v>
      </c>
      <c r="O2265" s="118">
        <v>0</v>
      </c>
      <c r="P2265" s="119">
        <f t="shared" si="37"/>
        <v>0</v>
      </c>
      <c r="Q2265" s="122" t="s">
        <v>172</v>
      </c>
      <c r="R2265" s="121" t="s">
        <v>4548</v>
      </c>
      <c r="S2265" s="120" t="s">
        <v>30</v>
      </c>
      <c r="T2265" s="120" t="s">
        <v>30</v>
      </c>
    </row>
    <row r="2266" spans="7:20" s="145" customFormat="1" hidden="1">
      <c r="G2266" s="152"/>
      <c r="K2266" s="128"/>
      <c r="M2266" s="114" t="s">
        <v>2940</v>
      </c>
      <c r="N2266" s="118">
        <v>17.600000000000001</v>
      </c>
      <c r="O2266" s="118">
        <v>0</v>
      </c>
      <c r="P2266" s="119">
        <f t="shared" si="37"/>
        <v>0</v>
      </c>
      <c r="Q2266" s="122" t="s">
        <v>2803</v>
      </c>
      <c r="R2266" s="121" t="s">
        <v>4561</v>
      </c>
      <c r="S2266" s="120" t="s">
        <v>30</v>
      </c>
      <c r="T2266" s="120" t="s">
        <v>30</v>
      </c>
    </row>
    <row r="2267" spans="7:20" s="145" customFormat="1" hidden="1">
      <c r="G2267" s="152"/>
      <c r="K2267" s="128"/>
      <c r="M2267" s="114" t="s">
        <v>2941</v>
      </c>
      <c r="N2267" s="118">
        <v>83.1</v>
      </c>
      <c r="O2267" s="118">
        <v>0</v>
      </c>
      <c r="P2267" s="119">
        <f t="shared" si="37"/>
        <v>0</v>
      </c>
      <c r="Q2267" s="122" t="s">
        <v>1784</v>
      </c>
      <c r="R2267" s="121" t="s">
        <v>4071</v>
      </c>
      <c r="S2267" s="120" t="s">
        <v>30</v>
      </c>
      <c r="T2267" s="122" t="s">
        <v>166</v>
      </c>
    </row>
    <row r="2268" spans="7:20" s="145" customFormat="1" hidden="1">
      <c r="G2268" s="152"/>
      <c r="K2268" s="128"/>
      <c r="M2268" s="114" t="s">
        <v>2942</v>
      </c>
      <c r="N2268" s="118">
        <v>15.4</v>
      </c>
      <c r="O2268" s="118">
        <v>0</v>
      </c>
      <c r="P2268" s="119">
        <f t="shared" si="37"/>
        <v>0</v>
      </c>
      <c r="Q2268" s="122" t="s">
        <v>710</v>
      </c>
      <c r="R2268" s="121" t="s">
        <v>4301</v>
      </c>
      <c r="S2268" s="120" t="s">
        <v>30</v>
      </c>
      <c r="T2268" s="122" t="s">
        <v>166</v>
      </c>
    </row>
    <row r="2269" spans="7:20" s="145" customFormat="1" hidden="1">
      <c r="G2269" s="152"/>
      <c r="K2269" s="128"/>
      <c r="M2269" s="114" t="s">
        <v>2943</v>
      </c>
      <c r="N2269" s="118" t="s">
        <v>30</v>
      </c>
      <c r="O2269" s="118">
        <v>8</v>
      </c>
      <c r="P2269" s="119">
        <f t="shared" si="37"/>
        <v>0</v>
      </c>
      <c r="Q2269" s="122" t="s">
        <v>418</v>
      </c>
      <c r="R2269" s="121" t="s">
        <v>4459</v>
      </c>
      <c r="S2269" s="120" t="s">
        <v>30</v>
      </c>
      <c r="T2269" s="120" t="s">
        <v>343</v>
      </c>
    </row>
    <row r="2270" spans="7:20" s="145" customFormat="1" hidden="1">
      <c r="G2270" s="152"/>
      <c r="K2270" s="128"/>
      <c r="M2270" s="114" t="s">
        <v>2944</v>
      </c>
      <c r="N2270" s="118">
        <v>0.7</v>
      </c>
      <c r="O2270" s="118">
        <v>11.5</v>
      </c>
      <c r="P2270" s="119">
        <f t="shared" si="37"/>
        <v>0</v>
      </c>
      <c r="Q2270" s="122" t="s">
        <v>166</v>
      </c>
      <c r="R2270" s="121" t="s">
        <v>4375</v>
      </c>
      <c r="S2270" s="120" t="s">
        <v>30</v>
      </c>
      <c r="T2270" s="122" t="s">
        <v>213</v>
      </c>
    </row>
    <row r="2271" spans="7:20" s="145" customFormat="1" hidden="1">
      <c r="G2271" s="152"/>
      <c r="K2271" s="128"/>
      <c r="M2271" s="114" t="s">
        <v>2842</v>
      </c>
      <c r="N2271" s="118">
        <v>5.5</v>
      </c>
      <c r="O2271" s="118">
        <v>24.6</v>
      </c>
      <c r="P2271" s="119">
        <f t="shared" si="37"/>
        <v>0</v>
      </c>
      <c r="Q2271" s="122" t="s">
        <v>2843</v>
      </c>
      <c r="R2271" s="121" t="s">
        <v>4056</v>
      </c>
      <c r="S2271" s="120" t="s">
        <v>30</v>
      </c>
      <c r="T2271" s="122" t="s">
        <v>343</v>
      </c>
    </row>
    <row r="2272" spans="7:20" s="145" customFormat="1" hidden="1">
      <c r="G2272" s="152"/>
      <c r="K2272" s="128"/>
      <c r="M2272" s="114" t="s">
        <v>2844</v>
      </c>
      <c r="N2272" s="118">
        <v>0.5</v>
      </c>
      <c r="O2272" s="118">
        <v>14.4</v>
      </c>
      <c r="P2272" s="119">
        <f t="shared" si="37"/>
        <v>0</v>
      </c>
      <c r="Q2272" s="120" t="s">
        <v>30</v>
      </c>
      <c r="R2272" s="121" t="s">
        <v>4551</v>
      </c>
      <c r="S2272" s="120" t="s">
        <v>30</v>
      </c>
      <c r="T2272" s="122" t="s">
        <v>166</v>
      </c>
    </row>
    <row r="2273" spans="7:20" s="145" customFormat="1" hidden="1">
      <c r="G2273" s="152"/>
      <c r="K2273" s="128"/>
      <c r="M2273" s="114" t="s">
        <v>2845</v>
      </c>
      <c r="N2273" s="118">
        <v>0.7</v>
      </c>
      <c r="O2273" s="118">
        <v>19.7</v>
      </c>
      <c r="P2273" s="119">
        <f t="shared" si="37"/>
        <v>0</v>
      </c>
      <c r="Q2273" s="120" t="s">
        <v>30</v>
      </c>
      <c r="R2273" s="121" t="s">
        <v>4549</v>
      </c>
      <c r="S2273" s="120" t="s">
        <v>30</v>
      </c>
      <c r="T2273" s="122" t="s">
        <v>166</v>
      </c>
    </row>
    <row r="2274" spans="7:20" s="145" customFormat="1" hidden="1">
      <c r="G2274" s="152"/>
      <c r="K2274" s="128"/>
      <c r="M2274" s="114" t="s">
        <v>2947</v>
      </c>
      <c r="N2274" s="118">
        <v>2.8</v>
      </c>
      <c r="O2274" s="118">
        <v>38.4</v>
      </c>
      <c r="P2274" s="119">
        <f t="shared" si="37"/>
        <v>0</v>
      </c>
      <c r="Q2274" s="120" t="s">
        <v>147</v>
      </c>
      <c r="R2274" s="121" t="s">
        <v>3919</v>
      </c>
      <c r="S2274" s="120" t="s">
        <v>30</v>
      </c>
      <c r="T2274" s="120" t="s">
        <v>30</v>
      </c>
    </row>
    <row r="2275" spans="7:20" s="145" customFormat="1" hidden="1">
      <c r="G2275" s="152"/>
      <c r="K2275" s="128"/>
      <c r="M2275" s="114" t="s">
        <v>2948</v>
      </c>
      <c r="N2275" s="118">
        <v>1.3</v>
      </c>
      <c r="O2275" s="118">
        <v>25.5</v>
      </c>
      <c r="P2275" s="119">
        <f t="shared" si="37"/>
        <v>0</v>
      </c>
      <c r="Q2275" s="120" t="s">
        <v>30</v>
      </c>
      <c r="R2275" s="121" t="s">
        <v>3891</v>
      </c>
      <c r="S2275" s="120" t="s">
        <v>30</v>
      </c>
      <c r="T2275" s="120" t="s">
        <v>30</v>
      </c>
    </row>
    <row r="2276" spans="7:20" s="145" customFormat="1" hidden="1">
      <c r="G2276" s="152"/>
      <c r="K2276" s="128"/>
      <c r="M2276" s="114" t="s">
        <v>3169</v>
      </c>
      <c r="N2276" s="118">
        <v>1.2</v>
      </c>
      <c r="O2276" s="118">
        <v>23.5</v>
      </c>
      <c r="P2276" s="119">
        <f t="shared" si="37"/>
        <v>0</v>
      </c>
      <c r="Q2276" s="120" t="s">
        <v>30</v>
      </c>
      <c r="R2276" s="121" t="s">
        <v>3898</v>
      </c>
      <c r="S2276" s="120" t="s">
        <v>30</v>
      </c>
      <c r="T2276" s="120" t="s">
        <v>30</v>
      </c>
    </row>
    <row r="2277" spans="7:20" s="145" customFormat="1" hidden="1">
      <c r="G2277" s="152"/>
      <c r="K2277" s="128"/>
      <c r="M2277" s="114" t="s">
        <v>3170</v>
      </c>
      <c r="N2277" s="118">
        <v>1.4</v>
      </c>
      <c r="O2277" s="118">
        <v>19.5</v>
      </c>
      <c r="P2277" s="119">
        <f t="shared" si="37"/>
        <v>0</v>
      </c>
      <c r="Q2277" s="122" t="s">
        <v>166</v>
      </c>
      <c r="R2277" s="121" t="s">
        <v>4555</v>
      </c>
      <c r="S2277" s="120" t="s">
        <v>30</v>
      </c>
      <c r="T2277" s="122" t="s">
        <v>166</v>
      </c>
    </row>
    <row r="2278" spans="7:20" s="145" customFormat="1" hidden="1">
      <c r="G2278" s="152"/>
      <c r="K2278" s="128"/>
      <c r="M2278" s="114" t="s">
        <v>3171</v>
      </c>
      <c r="N2278" s="118">
        <v>1.3</v>
      </c>
      <c r="O2278" s="118">
        <v>17.8</v>
      </c>
      <c r="P2278" s="119">
        <f t="shared" si="37"/>
        <v>0</v>
      </c>
      <c r="Q2278" s="120" t="s">
        <v>30</v>
      </c>
      <c r="R2278" s="121" t="s">
        <v>4320</v>
      </c>
      <c r="S2278" s="120" t="s">
        <v>30</v>
      </c>
      <c r="T2278" s="122" t="s">
        <v>166</v>
      </c>
    </row>
    <row r="2279" spans="7:20" s="145" customFormat="1" hidden="1">
      <c r="G2279" s="152"/>
      <c r="K2279" s="128"/>
      <c r="M2279" s="114" t="s">
        <v>3177</v>
      </c>
      <c r="N2279" s="118">
        <v>2.4</v>
      </c>
      <c r="O2279" s="118">
        <v>32.299999999999997</v>
      </c>
      <c r="P2279" s="119">
        <f t="shared" si="37"/>
        <v>0</v>
      </c>
      <c r="Q2279" s="120" t="s">
        <v>147</v>
      </c>
      <c r="R2279" s="121" t="s">
        <v>3785</v>
      </c>
      <c r="S2279" s="120" t="s">
        <v>30</v>
      </c>
      <c r="T2279" s="122" t="s">
        <v>343</v>
      </c>
    </row>
    <row r="2280" spans="7:20" s="145" customFormat="1" hidden="1">
      <c r="G2280" s="152"/>
      <c r="K2280" s="128"/>
      <c r="M2280" s="114" t="s">
        <v>3172</v>
      </c>
      <c r="N2280" s="118">
        <v>2.5</v>
      </c>
      <c r="O2280" s="118">
        <v>34</v>
      </c>
      <c r="P2280" s="119">
        <f t="shared" si="37"/>
        <v>0</v>
      </c>
      <c r="Q2280" s="120" t="s">
        <v>147</v>
      </c>
      <c r="R2280" s="121" t="s">
        <v>3908</v>
      </c>
      <c r="S2280" s="120" t="s">
        <v>147</v>
      </c>
      <c r="T2280" s="120" t="s">
        <v>147</v>
      </c>
    </row>
    <row r="2281" spans="7:20" s="145" customFormat="1" hidden="1">
      <c r="G2281" s="152"/>
      <c r="K2281" s="128"/>
      <c r="M2281" s="114" t="s">
        <v>3183</v>
      </c>
      <c r="N2281" s="118">
        <v>2.1</v>
      </c>
      <c r="O2281" s="118">
        <v>29.2</v>
      </c>
      <c r="P2281" s="119">
        <f t="shared" si="37"/>
        <v>0</v>
      </c>
      <c r="Q2281" s="122" t="s">
        <v>166</v>
      </c>
      <c r="R2281" s="121" t="s">
        <v>3896</v>
      </c>
      <c r="S2281" s="120" t="s">
        <v>30</v>
      </c>
      <c r="T2281" s="122" t="s">
        <v>166</v>
      </c>
    </row>
    <row r="2282" spans="7:20" s="145" customFormat="1" hidden="1">
      <c r="G2282" s="152"/>
      <c r="K2282" s="128"/>
      <c r="M2282" s="114" t="s">
        <v>3184</v>
      </c>
      <c r="N2282" s="118">
        <v>6.3</v>
      </c>
      <c r="O2282" s="118">
        <v>17</v>
      </c>
      <c r="P2282" s="119">
        <f t="shared" si="37"/>
        <v>0</v>
      </c>
      <c r="Q2282" s="122" t="s">
        <v>1241</v>
      </c>
      <c r="R2282" s="121" t="s">
        <v>4274</v>
      </c>
      <c r="S2282" s="120" t="s">
        <v>30</v>
      </c>
      <c r="T2282" s="122" t="s">
        <v>166</v>
      </c>
    </row>
    <row r="2283" spans="7:20" s="145" customFormat="1" hidden="1">
      <c r="G2283" s="152"/>
      <c r="K2283" s="128"/>
      <c r="M2283" s="114" t="s">
        <v>3185</v>
      </c>
      <c r="N2283" s="118">
        <v>5</v>
      </c>
      <c r="O2283" s="118">
        <v>54.6</v>
      </c>
      <c r="P2283" s="119">
        <f t="shared" si="37"/>
        <v>0</v>
      </c>
      <c r="Q2283" s="120" t="s">
        <v>147</v>
      </c>
      <c r="R2283" s="121" t="s">
        <v>4080</v>
      </c>
      <c r="S2283" s="120" t="s">
        <v>30</v>
      </c>
      <c r="T2283" s="122" t="s">
        <v>166</v>
      </c>
    </row>
    <row r="2284" spans="7:20" s="145" customFormat="1" hidden="1">
      <c r="G2284" s="152"/>
      <c r="K2284" s="128"/>
      <c r="M2284" s="114" t="s">
        <v>3071</v>
      </c>
      <c r="N2284" s="118">
        <v>3</v>
      </c>
      <c r="O2284" s="118">
        <v>56.3</v>
      </c>
      <c r="P2284" s="119">
        <f t="shared" si="37"/>
        <v>0</v>
      </c>
      <c r="Q2284" s="122" t="s">
        <v>3072</v>
      </c>
      <c r="R2284" s="121" t="s">
        <v>4201</v>
      </c>
      <c r="S2284" s="120" t="s">
        <v>30</v>
      </c>
      <c r="T2284" s="122" t="s">
        <v>343</v>
      </c>
    </row>
    <row r="2285" spans="7:20" s="145" customFormat="1" hidden="1">
      <c r="G2285" s="152"/>
      <c r="K2285" s="128"/>
      <c r="M2285" s="114" t="s">
        <v>3073</v>
      </c>
      <c r="N2285" s="118">
        <v>3.3</v>
      </c>
      <c r="O2285" s="118">
        <v>31.4</v>
      </c>
      <c r="P2285" s="119">
        <f t="shared" si="37"/>
        <v>0</v>
      </c>
      <c r="Q2285" s="122" t="s">
        <v>3074</v>
      </c>
      <c r="R2285" s="121" t="s">
        <v>4147</v>
      </c>
      <c r="S2285" s="120" t="s">
        <v>30</v>
      </c>
      <c r="T2285" s="122" t="s">
        <v>166</v>
      </c>
    </row>
    <row r="2286" spans="7:20" s="145" customFormat="1" hidden="1">
      <c r="G2286" s="152"/>
      <c r="K2286" s="128"/>
      <c r="M2286" s="114" t="s">
        <v>3075</v>
      </c>
      <c r="N2286" s="118">
        <v>5</v>
      </c>
      <c r="O2286" s="118">
        <v>34.200000000000003</v>
      </c>
      <c r="P2286" s="119">
        <f t="shared" si="37"/>
        <v>0</v>
      </c>
      <c r="Q2286" s="122" t="s">
        <v>1103</v>
      </c>
      <c r="R2286" s="121" t="s">
        <v>3946</v>
      </c>
      <c r="S2286" s="120" t="s">
        <v>30</v>
      </c>
      <c r="T2286" s="122" t="s">
        <v>166</v>
      </c>
    </row>
    <row r="2287" spans="7:20" s="145" customFormat="1" hidden="1">
      <c r="G2287" s="152"/>
      <c r="K2287" s="128"/>
      <c r="M2287" s="114" t="s">
        <v>3076</v>
      </c>
      <c r="N2287" s="118">
        <v>3.3</v>
      </c>
      <c r="O2287" s="118">
        <v>16.100000000000001</v>
      </c>
      <c r="P2287" s="119">
        <f t="shared" si="37"/>
        <v>0</v>
      </c>
      <c r="Q2287" s="122" t="s">
        <v>1149</v>
      </c>
      <c r="R2287" s="121" t="s">
        <v>3965</v>
      </c>
      <c r="S2287" s="120" t="s">
        <v>30</v>
      </c>
      <c r="T2287" s="122" t="s">
        <v>166</v>
      </c>
    </row>
    <row r="2288" spans="7:20" s="145" customFormat="1" hidden="1">
      <c r="G2288" s="152"/>
      <c r="K2288" s="128"/>
      <c r="M2288" s="114" t="s">
        <v>3077</v>
      </c>
      <c r="N2288" s="118">
        <v>3.5</v>
      </c>
      <c r="O2288" s="118">
        <v>16</v>
      </c>
      <c r="P2288" s="119">
        <f t="shared" si="37"/>
        <v>0</v>
      </c>
      <c r="Q2288" s="120" t="s">
        <v>234</v>
      </c>
      <c r="R2288" s="121" t="s">
        <v>4555</v>
      </c>
      <c r="S2288" s="120" t="s">
        <v>30</v>
      </c>
      <c r="T2288" s="122" t="s">
        <v>166</v>
      </c>
    </row>
    <row r="2289" spans="7:20" s="145" customFormat="1" hidden="1">
      <c r="G2289" s="152"/>
      <c r="K2289" s="128"/>
      <c r="M2289" s="114" t="s">
        <v>3078</v>
      </c>
      <c r="N2289" s="118">
        <v>4.2</v>
      </c>
      <c r="O2289" s="118">
        <v>19</v>
      </c>
      <c r="P2289" s="119">
        <f t="shared" si="37"/>
        <v>0</v>
      </c>
      <c r="Q2289" s="122" t="s">
        <v>3079</v>
      </c>
      <c r="R2289" s="121" t="s">
        <v>4034</v>
      </c>
      <c r="S2289" s="120" t="s">
        <v>30</v>
      </c>
      <c r="T2289" s="122" t="s">
        <v>213</v>
      </c>
    </row>
    <row r="2290" spans="7:20" s="145" customFormat="1" hidden="1">
      <c r="G2290" s="152"/>
      <c r="K2290" s="128"/>
      <c r="M2290" s="114" t="s">
        <v>3190</v>
      </c>
      <c r="N2290" s="118">
        <v>4.3</v>
      </c>
      <c r="O2290" s="118">
        <v>19.100000000000001</v>
      </c>
      <c r="P2290" s="119">
        <f t="shared" si="37"/>
        <v>0</v>
      </c>
      <c r="Q2290" s="122" t="s">
        <v>452</v>
      </c>
      <c r="R2290" s="121" t="s">
        <v>3894</v>
      </c>
      <c r="S2290" s="120" t="s">
        <v>30</v>
      </c>
      <c r="T2290" s="120" t="s">
        <v>30</v>
      </c>
    </row>
    <row r="2291" spans="7:20" s="145" customFormat="1" hidden="1">
      <c r="G2291" s="152"/>
      <c r="K2291" s="128"/>
      <c r="M2291" s="114" t="s">
        <v>3191</v>
      </c>
      <c r="N2291" s="118">
        <v>4.2</v>
      </c>
      <c r="O2291" s="118">
        <v>18.899999999999999</v>
      </c>
      <c r="P2291" s="119">
        <f t="shared" si="37"/>
        <v>0</v>
      </c>
      <c r="Q2291" s="122" t="s">
        <v>265</v>
      </c>
      <c r="R2291" s="121" t="s">
        <v>4145</v>
      </c>
      <c r="S2291" s="120" t="s">
        <v>30</v>
      </c>
      <c r="T2291" s="122" t="s">
        <v>468</v>
      </c>
    </row>
    <row r="2292" spans="7:20" s="145" customFormat="1" hidden="1">
      <c r="G2292" s="152"/>
      <c r="K2292" s="128"/>
      <c r="M2292" s="114" t="s">
        <v>3192</v>
      </c>
      <c r="N2292" s="118">
        <v>3.1</v>
      </c>
      <c r="O2292" s="118">
        <v>45.4</v>
      </c>
      <c r="P2292" s="119">
        <f t="shared" si="37"/>
        <v>0</v>
      </c>
      <c r="Q2292" s="122" t="s">
        <v>525</v>
      </c>
      <c r="R2292" s="121" t="s">
        <v>4413</v>
      </c>
      <c r="S2292" s="120" t="s">
        <v>147</v>
      </c>
      <c r="T2292" s="120" t="s">
        <v>147</v>
      </c>
    </row>
    <row r="2293" spans="7:20" s="145" customFormat="1" hidden="1">
      <c r="G2293" s="152"/>
      <c r="K2293" s="128"/>
      <c r="M2293" s="114" t="s">
        <v>3193</v>
      </c>
      <c r="N2293" s="118">
        <v>5.7</v>
      </c>
      <c r="O2293" s="118">
        <v>46.2</v>
      </c>
      <c r="P2293" s="119">
        <f t="shared" si="37"/>
        <v>0</v>
      </c>
      <c r="Q2293" s="122" t="s">
        <v>2137</v>
      </c>
      <c r="R2293" s="121" t="s">
        <v>3906</v>
      </c>
      <c r="S2293" s="120" t="s">
        <v>30</v>
      </c>
      <c r="T2293" s="122" t="s">
        <v>166</v>
      </c>
    </row>
    <row r="2294" spans="7:20" s="145" customFormat="1" hidden="1">
      <c r="G2294" s="152"/>
      <c r="K2294" s="128"/>
      <c r="M2294" s="114" t="s">
        <v>3194</v>
      </c>
      <c r="N2294" s="118">
        <v>5.5</v>
      </c>
      <c r="O2294" s="118">
        <v>50.5</v>
      </c>
      <c r="P2294" s="119">
        <f t="shared" si="37"/>
        <v>0</v>
      </c>
      <c r="Q2294" s="122" t="s">
        <v>3195</v>
      </c>
      <c r="R2294" s="121" t="s">
        <v>4074</v>
      </c>
      <c r="S2294" s="120" t="s">
        <v>147</v>
      </c>
      <c r="T2294" s="120" t="s">
        <v>147</v>
      </c>
    </row>
    <row r="2295" spans="7:20" s="145" customFormat="1" hidden="1">
      <c r="G2295" s="152"/>
      <c r="K2295" s="128"/>
      <c r="M2295" s="114" t="s">
        <v>3310</v>
      </c>
      <c r="N2295" s="118">
        <v>5.3</v>
      </c>
      <c r="O2295" s="118">
        <v>51.1</v>
      </c>
      <c r="P2295" s="119">
        <f t="shared" si="37"/>
        <v>0</v>
      </c>
      <c r="Q2295" s="122" t="s">
        <v>3311</v>
      </c>
      <c r="R2295" s="121" t="s">
        <v>3833</v>
      </c>
      <c r="S2295" s="120" t="s">
        <v>147</v>
      </c>
      <c r="T2295" s="120" t="s">
        <v>147</v>
      </c>
    </row>
    <row r="2296" spans="7:20" s="145" customFormat="1" hidden="1">
      <c r="G2296" s="152"/>
      <c r="K2296" s="128"/>
      <c r="M2296" s="114" t="s">
        <v>3198</v>
      </c>
      <c r="N2296" s="118">
        <v>4.5</v>
      </c>
      <c r="O2296" s="118">
        <v>48.3</v>
      </c>
      <c r="P2296" s="119">
        <f t="shared" si="37"/>
        <v>0</v>
      </c>
      <c r="Q2296" s="122" t="s">
        <v>3199</v>
      </c>
      <c r="R2296" s="121" t="s">
        <v>4414</v>
      </c>
      <c r="S2296" s="120" t="s">
        <v>147</v>
      </c>
      <c r="T2296" s="120" t="s">
        <v>147</v>
      </c>
    </row>
    <row r="2297" spans="7:20" s="145" customFormat="1" hidden="1">
      <c r="G2297" s="152"/>
      <c r="K2297" s="128"/>
      <c r="M2297" s="114" t="s">
        <v>3200</v>
      </c>
      <c r="N2297" s="118">
        <v>4.8</v>
      </c>
      <c r="O2297" s="118">
        <v>46.4</v>
      </c>
      <c r="P2297" s="119">
        <f t="shared" si="37"/>
        <v>0</v>
      </c>
      <c r="Q2297" s="122" t="s">
        <v>3201</v>
      </c>
      <c r="R2297" s="121" t="s">
        <v>4065</v>
      </c>
      <c r="S2297" s="120" t="s">
        <v>147</v>
      </c>
      <c r="T2297" s="120" t="s">
        <v>147</v>
      </c>
    </row>
    <row r="2298" spans="7:20" s="145" customFormat="1" hidden="1">
      <c r="G2298" s="152"/>
      <c r="K2298" s="128"/>
      <c r="M2298" s="114" t="s">
        <v>3202</v>
      </c>
      <c r="N2298" s="118">
        <v>24.4</v>
      </c>
      <c r="O2298" s="118">
        <v>15.2</v>
      </c>
      <c r="P2298" s="119">
        <f t="shared" si="37"/>
        <v>0</v>
      </c>
      <c r="Q2298" s="122" t="s">
        <v>2000</v>
      </c>
      <c r="R2298" s="121" t="s">
        <v>4169</v>
      </c>
      <c r="S2298" s="120" t="s">
        <v>147</v>
      </c>
      <c r="T2298" s="120" t="s">
        <v>147</v>
      </c>
    </row>
    <row r="2299" spans="7:20" s="145" customFormat="1" hidden="1">
      <c r="G2299" s="152"/>
      <c r="K2299" s="128"/>
      <c r="M2299" s="114" t="s">
        <v>3203</v>
      </c>
      <c r="N2299" s="118">
        <v>0.6</v>
      </c>
      <c r="O2299" s="118">
        <v>1.9</v>
      </c>
      <c r="P2299" s="119">
        <f t="shared" si="37"/>
        <v>0</v>
      </c>
      <c r="Q2299" s="122" t="s">
        <v>166</v>
      </c>
      <c r="R2299" s="121" t="s">
        <v>4052</v>
      </c>
      <c r="S2299" s="120" t="s">
        <v>147</v>
      </c>
      <c r="T2299" s="120" t="s">
        <v>147</v>
      </c>
    </row>
    <row r="2300" spans="7:20" s="145" customFormat="1" hidden="1">
      <c r="G2300" s="152"/>
      <c r="K2300" s="128"/>
      <c r="M2300" s="114" t="s">
        <v>3313</v>
      </c>
      <c r="N2300" s="118">
        <v>0.7</v>
      </c>
      <c r="O2300" s="118">
        <v>2.2000000000000002</v>
      </c>
      <c r="P2300" s="119">
        <f t="shared" si="37"/>
        <v>0</v>
      </c>
      <c r="Q2300" s="122" t="s">
        <v>166</v>
      </c>
      <c r="R2300" s="121" t="s">
        <v>4313</v>
      </c>
      <c r="S2300" s="120" t="s">
        <v>147</v>
      </c>
      <c r="T2300" s="120" t="s">
        <v>147</v>
      </c>
    </row>
    <row r="2301" spans="7:20" s="145" customFormat="1" hidden="1">
      <c r="G2301" s="152"/>
      <c r="K2301" s="128"/>
      <c r="M2301" s="114" t="s">
        <v>3314</v>
      </c>
      <c r="N2301" s="118">
        <v>7.2</v>
      </c>
      <c r="O2301" s="118">
        <v>36.5</v>
      </c>
      <c r="P2301" s="119">
        <f t="shared" si="37"/>
        <v>0</v>
      </c>
      <c r="Q2301" s="122" t="s">
        <v>1341</v>
      </c>
      <c r="R2301" s="121" t="s">
        <v>4284</v>
      </c>
      <c r="S2301" s="120" t="s">
        <v>147</v>
      </c>
      <c r="T2301" s="120" t="s">
        <v>147</v>
      </c>
    </row>
    <row r="2302" spans="7:20" s="145" customFormat="1" hidden="1">
      <c r="G2302" s="152"/>
      <c r="K2302" s="128"/>
      <c r="M2302" s="114" t="s">
        <v>3315</v>
      </c>
      <c r="N2302" s="118">
        <v>12.5</v>
      </c>
      <c r="O2302" s="118">
        <v>14.6</v>
      </c>
      <c r="P2302" s="119">
        <f t="shared" si="37"/>
        <v>0</v>
      </c>
      <c r="Q2302" s="122" t="s">
        <v>2108</v>
      </c>
      <c r="R2302" s="121" t="s">
        <v>4162</v>
      </c>
      <c r="S2302" s="120" t="s">
        <v>147</v>
      </c>
      <c r="T2302" s="120" t="s">
        <v>147</v>
      </c>
    </row>
    <row r="2303" spans="7:20" s="145" customFormat="1" hidden="1">
      <c r="G2303" s="152"/>
      <c r="K2303" s="128"/>
      <c r="M2303" s="114" t="s">
        <v>3316</v>
      </c>
      <c r="N2303" s="118">
        <v>13</v>
      </c>
      <c r="O2303" s="118">
        <v>15.6</v>
      </c>
      <c r="P2303" s="119">
        <f t="shared" si="37"/>
        <v>0</v>
      </c>
      <c r="Q2303" s="122" t="s">
        <v>3317</v>
      </c>
      <c r="R2303" s="121" t="s">
        <v>4327</v>
      </c>
      <c r="S2303" s="120" t="s">
        <v>30</v>
      </c>
      <c r="T2303" s="122" t="s">
        <v>1721</v>
      </c>
    </row>
    <row r="2304" spans="7:20" s="145" customFormat="1" hidden="1">
      <c r="G2304" s="152"/>
      <c r="K2304" s="128"/>
      <c r="M2304" s="114" t="s">
        <v>3318</v>
      </c>
      <c r="N2304" s="118">
        <v>15.3</v>
      </c>
      <c r="O2304" s="118">
        <v>16.8</v>
      </c>
      <c r="P2304" s="119">
        <f t="shared" si="37"/>
        <v>0</v>
      </c>
      <c r="Q2304" s="122" t="s">
        <v>3207</v>
      </c>
      <c r="R2304" s="121" t="s">
        <v>4058</v>
      </c>
      <c r="S2304" s="120" t="s">
        <v>147</v>
      </c>
      <c r="T2304" s="120" t="s">
        <v>147</v>
      </c>
    </row>
    <row r="2305" spans="7:20" s="145" customFormat="1" hidden="1">
      <c r="G2305" s="152"/>
      <c r="K2305" s="128"/>
      <c r="M2305" s="114" t="s">
        <v>2879</v>
      </c>
      <c r="N2305" s="118">
        <v>9.1</v>
      </c>
      <c r="O2305" s="118">
        <v>19.7</v>
      </c>
      <c r="P2305" s="119">
        <f t="shared" si="37"/>
        <v>0</v>
      </c>
      <c r="Q2305" s="122" t="s">
        <v>187</v>
      </c>
      <c r="R2305" s="121" t="s">
        <v>4503</v>
      </c>
      <c r="S2305" s="120" t="s">
        <v>147</v>
      </c>
      <c r="T2305" s="120" t="s">
        <v>147</v>
      </c>
    </row>
    <row r="2306" spans="7:20" s="145" customFormat="1" hidden="1">
      <c r="G2306" s="152"/>
      <c r="K2306" s="128"/>
      <c r="M2306" s="114" t="s">
        <v>2880</v>
      </c>
      <c r="N2306" s="118">
        <v>15.8</v>
      </c>
      <c r="O2306" s="118">
        <v>18</v>
      </c>
      <c r="P2306" s="119">
        <f t="shared" si="37"/>
        <v>0</v>
      </c>
      <c r="Q2306" s="122" t="s">
        <v>2881</v>
      </c>
      <c r="R2306" s="121" t="s">
        <v>4055</v>
      </c>
      <c r="S2306" s="120" t="s">
        <v>147</v>
      </c>
      <c r="T2306" s="120" t="s">
        <v>147</v>
      </c>
    </row>
    <row r="2307" spans="7:20" s="145" customFormat="1" hidden="1">
      <c r="G2307" s="152"/>
      <c r="K2307" s="128"/>
      <c r="M2307" s="114" t="s">
        <v>2882</v>
      </c>
      <c r="N2307" s="118">
        <v>9.9</v>
      </c>
      <c r="O2307" s="118">
        <v>15.5</v>
      </c>
      <c r="P2307" s="119">
        <f t="shared" si="37"/>
        <v>0</v>
      </c>
      <c r="Q2307" s="122" t="s">
        <v>1022</v>
      </c>
      <c r="R2307" s="121" t="s">
        <v>4452</v>
      </c>
      <c r="S2307" s="120" t="s">
        <v>30</v>
      </c>
      <c r="T2307" s="120" t="s">
        <v>553</v>
      </c>
    </row>
    <row r="2308" spans="7:20" s="145" customFormat="1" hidden="1">
      <c r="G2308" s="152"/>
      <c r="K2308" s="128"/>
      <c r="M2308" s="114" t="s">
        <v>2883</v>
      </c>
      <c r="N2308" s="118">
        <v>10.5</v>
      </c>
      <c r="O2308" s="118">
        <v>16.600000000000001</v>
      </c>
      <c r="P2308" s="119">
        <f t="shared" si="37"/>
        <v>0</v>
      </c>
      <c r="Q2308" s="122" t="s">
        <v>2983</v>
      </c>
      <c r="R2308" s="121" t="s">
        <v>3830</v>
      </c>
      <c r="S2308" s="120" t="s">
        <v>147</v>
      </c>
      <c r="T2308" s="120" t="s">
        <v>147</v>
      </c>
    </row>
    <row r="2309" spans="7:20" s="145" customFormat="1" hidden="1">
      <c r="G2309" s="152"/>
      <c r="K2309" s="128"/>
      <c r="M2309" s="114" t="s">
        <v>2984</v>
      </c>
      <c r="N2309" s="118">
        <v>8.1</v>
      </c>
      <c r="O2309" s="118">
        <v>21.2</v>
      </c>
      <c r="P2309" s="119">
        <f t="shared" si="37"/>
        <v>0</v>
      </c>
      <c r="Q2309" s="122" t="s">
        <v>2985</v>
      </c>
      <c r="R2309" s="121" t="s">
        <v>4233</v>
      </c>
      <c r="S2309" s="120" t="s">
        <v>30</v>
      </c>
      <c r="T2309" s="120" t="s">
        <v>558</v>
      </c>
    </row>
    <row r="2310" spans="7:20" s="145" customFormat="1" hidden="1">
      <c r="G2310" s="152"/>
      <c r="K2310" s="128"/>
      <c r="M2310" s="114" t="s">
        <v>2986</v>
      </c>
      <c r="N2310" s="118">
        <v>0.3</v>
      </c>
      <c r="O2310" s="118">
        <v>6.3</v>
      </c>
      <c r="P2310" s="119">
        <f t="shared" si="37"/>
        <v>0</v>
      </c>
      <c r="Q2310" s="120" t="s">
        <v>30</v>
      </c>
      <c r="R2310" s="121" t="s">
        <v>3778</v>
      </c>
      <c r="S2310" s="120" t="s">
        <v>147</v>
      </c>
      <c r="T2310" s="120" t="s">
        <v>147</v>
      </c>
    </row>
    <row r="2311" spans="7:20" s="145" customFormat="1" hidden="1">
      <c r="G2311" s="152"/>
      <c r="K2311" s="128"/>
      <c r="M2311" s="114" t="s">
        <v>3104</v>
      </c>
      <c r="N2311" s="118">
        <v>13.8</v>
      </c>
      <c r="O2311" s="118">
        <v>55.7</v>
      </c>
      <c r="P2311" s="119">
        <f t="shared" si="37"/>
        <v>0</v>
      </c>
      <c r="Q2311" s="122" t="s">
        <v>234</v>
      </c>
      <c r="R2311" s="121" t="s">
        <v>4127</v>
      </c>
      <c r="S2311" s="120" t="s">
        <v>147</v>
      </c>
      <c r="T2311" s="120" t="s">
        <v>147</v>
      </c>
    </row>
    <row r="2312" spans="7:20" s="145" customFormat="1" hidden="1">
      <c r="G2312" s="152"/>
      <c r="K2312" s="128"/>
      <c r="M2312" s="114" t="s">
        <v>3105</v>
      </c>
      <c r="N2312" s="118">
        <v>3.7</v>
      </c>
      <c r="O2312" s="118">
        <v>16.7</v>
      </c>
      <c r="P2312" s="119">
        <f t="shared" si="37"/>
        <v>0</v>
      </c>
      <c r="Q2312" s="122" t="s">
        <v>666</v>
      </c>
      <c r="R2312" s="121" t="s">
        <v>4265</v>
      </c>
      <c r="S2312" s="120" t="s">
        <v>147</v>
      </c>
      <c r="T2312" s="120" t="s">
        <v>147</v>
      </c>
    </row>
    <row r="2313" spans="7:20" s="145" customFormat="1" hidden="1">
      <c r="G2313" s="152"/>
      <c r="K2313" s="128"/>
      <c r="M2313" s="114" t="s">
        <v>3106</v>
      </c>
      <c r="N2313" s="118">
        <v>14</v>
      </c>
      <c r="O2313" s="118">
        <v>1.1000000000000001</v>
      </c>
      <c r="P2313" s="119">
        <f t="shared" si="37"/>
        <v>0</v>
      </c>
      <c r="Q2313" s="122" t="s">
        <v>468</v>
      </c>
      <c r="R2313" s="121" t="s">
        <v>4256</v>
      </c>
      <c r="S2313" s="120" t="s">
        <v>147</v>
      </c>
      <c r="T2313" s="120" t="s">
        <v>147</v>
      </c>
    </row>
    <row r="2314" spans="7:20" s="145" customFormat="1" hidden="1">
      <c r="G2314" s="152"/>
      <c r="K2314" s="128"/>
      <c r="M2314" s="114" t="s">
        <v>3107</v>
      </c>
      <c r="N2314" s="118">
        <v>21.9</v>
      </c>
      <c r="O2314" s="118">
        <v>0</v>
      </c>
      <c r="P2314" s="119">
        <f t="shared" ref="P2314:P2377" si="38">SUM(S2314:T2314)</f>
        <v>0</v>
      </c>
      <c r="Q2314" s="122" t="s">
        <v>548</v>
      </c>
      <c r="R2314" s="121" t="s">
        <v>4274</v>
      </c>
      <c r="S2314" s="120" t="s">
        <v>147</v>
      </c>
      <c r="T2314" s="120" t="s">
        <v>147</v>
      </c>
    </row>
    <row r="2315" spans="7:20" s="145" customFormat="1" hidden="1">
      <c r="G2315" s="152"/>
      <c r="K2315" s="128"/>
      <c r="M2315" s="114" t="s">
        <v>3108</v>
      </c>
      <c r="N2315" s="118">
        <v>21.2</v>
      </c>
      <c r="O2315" s="118">
        <v>0</v>
      </c>
      <c r="P2315" s="119">
        <f t="shared" si="38"/>
        <v>0</v>
      </c>
      <c r="Q2315" s="122" t="s">
        <v>223</v>
      </c>
      <c r="R2315" s="121" t="s">
        <v>3894</v>
      </c>
      <c r="S2315" s="120" t="s">
        <v>147</v>
      </c>
      <c r="T2315" s="120" t="s">
        <v>147</v>
      </c>
    </row>
    <row r="2316" spans="7:20" s="145" customFormat="1" hidden="1">
      <c r="G2316" s="152"/>
      <c r="K2316" s="128"/>
      <c r="M2316" s="114" t="s">
        <v>2989</v>
      </c>
      <c r="N2316" s="118">
        <v>12.7</v>
      </c>
      <c r="O2316" s="118">
        <v>0</v>
      </c>
      <c r="P2316" s="119">
        <f t="shared" si="38"/>
        <v>0</v>
      </c>
      <c r="Q2316" s="122" t="s">
        <v>377</v>
      </c>
      <c r="R2316" s="121" t="s">
        <v>4473</v>
      </c>
      <c r="S2316" s="120" t="s">
        <v>147</v>
      </c>
      <c r="T2316" s="120" t="s">
        <v>147</v>
      </c>
    </row>
    <row r="2317" spans="7:20" s="145" customFormat="1" hidden="1">
      <c r="G2317" s="152"/>
      <c r="K2317" s="128"/>
      <c r="M2317" s="114" t="s">
        <v>2990</v>
      </c>
      <c r="N2317" s="118">
        <v>1.4</v>
      </c>
      <c r="O2317" s="118">
        <v>1.7</v>
      </c>
      <c r="P2317" s="119">
        <f t="shared" si="38"/>
        <v>0</v>
      </c>
      <c r="Q2317" s="120" t="s">
        <v>147</v>
      </c>
      <c r="R2317" s="121" t="s">
        <v>4376</v>
      </c>
      <c r="S2317" s="120" t="s">
        <v>147</v>
      </c>
      <c r="T2317" s="120" t="s">
        <v>147</v>
      </c>
    </row>
    <row r="2318" spans="7:20" s="145" customFormat="1" hidden="1">
      <c r="G2318" s="152"/>
      <c r="K2318" s="128"/>
      <c r="M2318" s="114" t="s">
        <v>2991</v>
      </c>
      <c r="N2318" s="118">
        <v>3.5</v>
      </c>
      <c r="O2318" s="118">
        <v>3.5</v>
      </c>
      <c r="P2318" s="119">
        <f t="shared" si="38"/>
        <v>0</v>
      </c>
      <c r="Q2318" s="120" t="s">
        <v>147</v>
      </c>
      <c r="R2318" s="121" t="s">
        <v>3952</v>
      </c>
      <c r="S2318" s="120" t="s">
        <v>147</v>
      </c>
      <c r="T2318" s="120" t="s">
        <v>147</v>
      </c>
    </row>
    <row r="2319" spans="7:20" s="145" customFormat="1" hidden="1">
      <c r="G2319" s="152"/>
      <c r="K2319" s="128"/>
      <c r="M2319" s="114" t="s">
        <v>2894</v>
      </c>
      <c r="N2319" s="118">
        <v>0.7</v>
      </c>
      <c r="O2319" s="118">
        <v>1.9</v>
      </c>
      <c r="P2319" s="119">
        <f t="shared" si="38"/>
        <v>0</v>
      </c>
      <c r="Q2319" s="122" t="s">
        <v>166</v>
      </c>
      <c r="R2319" s="121" t="s">
        <v>4052</v>
      </c>
      <c r="S2319" s="120" t="s">
        <v>147</v>
      </c>
      <c r="T2319" s="120" t="s">
        <v>147</v>
      </c>
    </row>
    <row r="2320" spans="7:20" s="145" customFormat="1" hidden="1">
      <c r="G2320" s="152"/>
      <c r="K2320" s="128"/>
      <c r="M2320" s="114" t="s">
        <v>2895</v>
      </c>
      <c r="N2320" s="118">
        <v>0.8</v>
      </c>
      <c r="O2320" s="118">
        <v>2.9</v>
      </c>
      <c r="P2320" s="119">
        <f t="shared" si="38"/>
        <v>0</v>
      </c>
      <c r="Q2320" s="120" t="s">
        <v>30</v>
      </c>
      <c r="R2320" s="121" t="s">
        <v>3780</v>
      </c>
      <c r="S2320" s="120" t="s">
        <v>147</v>
      </c>
      <c r="T2320" s="120" t="s">
        <v>147</v>
      </c>
    </row>
    <row r="2321" spans="7:20" s="145" customFormat="1" hidden="1">
      <c r="G2321" s="152"/>
      <c r="K2321" s="128"/>
      <c r="M2321" s="114" t="s">
        <v>2896</v>
      </c>
      <c r="N2321" s="118">
        <v>2.1</v>
      </c>
      <c r="O2321" s="118">
        <v>69.3</v>
      </c>
      <c r="P2321" s="119">
        <f t="shared" si="38"/>
        <v>0</v>
      </c>
      <c r="Q2321" s="120" t="s">
        <v>147</v>
      </c>
      <c r="R2321" s="121" t="s">
        <v>4040</v>
      </c>
      <c r="S2321" s="120" t="s">
        <v>147</v>
      </c>
      <c r="T2321" s="120" t="s">
        <v>147</v>
      </c>
    </row>
    <row r="2322" spans="7:20" s="145" customFormat="1" hidden="1">
      <c r="G2322" s="152"/>
      <c r="K2322" s="128"/>
      <c r="M2322" s="114" t="s">
        <v>2897</v>
      </c>
      <c r="N2322" s="118">
        <v>4.4000000000000004</v>
      </c>
      <c r="O2322" s="118">
        <v>5.8</v>
      </c>
      <c r="P2322" s="119">
        <f t="shared" si="38"/>
        <v>0</v>
      </c>
      <c r="Q2322" s="122" t="s">
        <v>2898</v>
      </c>
      <c r="R2322" s="121" t="s">
        <v>4551</v>
      </c>
      <c r="S2322" s="120" t="s">
        <v>147</v>
      </c>
      <c r="T2322" s="120" t="s">
        <v>147</v>
      </c>
    </row>
    <row r="2323" spans="7:20" s="145" customFormat="1" hidden="1">
      <c r="G2323" s="152"/>
      <c r="K2323" s="128"/>
      <c r="M2323" s="114" t="s">
        <v>3002</v>
      </c>
      <c r="N2323" s="118">
        <v>3.3</v>
      </c>
      <c r="O2323" s="118">
        <v>8.1</v>
      </c>
      <c r="P2323" s="119">
        <f t="shared" si="38"/>
        <v>0</v>
      </c>
      <c r="Q2323" s="122" t="s">
        <v>3003</v>
      </c>
      <c r="R2323" s="121" t="s">
        <v>3891</v>
      </c>
      <c r="S2323" s="120" t="s">
        <v>147</v>
      </c>
      <c r="T2323" s="120" t="s">
        <v>147</v>
      </c>
    </row>
    <row r="2324" spans="7:20" s="145" customFormat="1" hidden="1">
      <c r="G2324" s="152"/>
      <c r="K2324" s="128"/>
      <c r="M2324" s="114" t="s">
        <v>3001</v>
      </c>
      <c r="N2324" s="118">
        <v>1</v>
      </c>
      <c r="O2324" s="118">
        <v>16.3</v>
      </c>
      <c r="P2324" s="119">
        <f t="shared" si="38"/>
        <v>0</v>
      </c>
      <c r="Q2324" s="120" t="s">
        <v>147</v>
      </c>
      <c r="R2324" s="121" t="s">
        <v>4550</v>
      </c>
      <c r="S2324" s="120" t="s">
        <v>147</v>
      </c>
      <c r="T2324" s="120" t="s">
        <v>147</v>
      </c>
    </row>
    <row r="2325" spans="7:20" s="145" customFormat="1" hidden="1">
      <c r="G2325" s="152"/>
      <c r="K2325" s="128"/>
      <c r="M2325" s="114" t="s">
        <v>3223</v>
      </c>
      <c r="N2325" s="118">
        <v>3.8</v>
      </c>
      <c r="O2325" s="118">
        <v>4.8</v>
      </c>
      <c r="P2325" s="119">
        <f t="shared" si="38"/>
        <v>0</v>
      </c>
      <c r="Q2325" s="120" t="s">
        <v>147</v>
      </c>
      <c r="R2325" s="121" t="s">
        <v>4548</v>
      </c>
      <c r="S2325" s="120" t="s">
        <v>147</v>
      </c>
      <c r="T2325" s="120" t="s">
        <v>147</v>
      </c>
    </row>
    <row r="2326" spans="7:20" s="145" customFormat="1" hidden="1">
      <c r="G2326" s="152"/>
      <c r="K2326" s="128"/>
      <c r="M2326" s="114" t="s">
        <v>3224</v>
      </c>
      <c r="N2326" s="118">
        <v>1.4</v>
      </c>
      <c r="O2326" s="118">
        <v>4.5999999999999996</v>
      </c>
      <c r="P2326" s="119">
        <f t="shared" si="38"/>
        <v>0</v>
      </c>
      <c r="Q2326" s="122" t="s">
        <v>166</v>
      </c>
      <c r="R2326" s="121" t="s">
        <v>3772</v>
      </c>
      <c r="S2326" s="120" t="s">
        <v>147</v>
      </c>
      <c r="T2326" s="120" t="s">
        <v>147</v>
      </c>
    </row>
    <row r="2327" spans="7:20" s="145" customFormat="1" hidden="1">
      <c r="G2327" s="152"/>
      <c r="K2327" s="128"/>
      <c r="M2327" s="114" t="s">
        <v>3225</v>
      </c>
      <c r="N2327" s="118">
        <v>1.2</v>
      </c>
      <c r="O2327" s="118">
        <v>15</v>
      </c>
      <c r="P2327" s="119">
        <f t="shared" si="38"/>
        <v>0</v>
      </c>
      <c r="Q2327" s="122" t="s">
        <v>166</v>
      </c>
      <c r="R2327" s="121" t="s">
        <v>4226</v>
      </c>
      <c r="S2327" s="120" t="s">
        <v>147</v>
      </c>
      <c r="T2327" s="120" t="s">
        <v>147</v>
      </c>
    </row>
    <row r="2328" spans="7:20" s="145" customFormat="1" hidden="1">
      <c r="G2328" s="152"/>
      <c r="K2328" s="128"/>
      <c r="M2328" s="114" t="s">
        <v>3226</v>
      </c>
      <c r="N2328" s="118">
        <v>1.4</v>
      </c>
      <c r="O2328" s="118">
        <v>4.4000000000000004</v>
      </c>
      <c r="P2328" s="119">
        <f t="shared" si="38"/>
        <v>0</v>
      </c>
      <c r="Q2328" s="122" t="s">
        <v>166</v>
      </c>
      <c r="R2328" s="121" t="s">
        <v>4540</v>
      </c>
      <c r="S2328" s="120" t="s">
        <v>147</v>
      </c>
      <c r="T2328" s="120" t="s">
        <v>147</v>
      </c>
    </row>
    <row r="2329" spans="7:20" s="145" customFormat="1" hidden="1">
      <c r="G2329" s="152"/>
      <c r="K2329" s="128"/>
      <c r="M2329" s="114" t="s">
        <v>3227</v>
      </c>
      <c r="N2329" s="118">
        <v>1.2</v>
      </c>
      <c r="O2329" s="118">
        <v>3.8</v>
      </c>
      <c r="P2329" s="119">
        <f t="shared" si="38"/>
        <v>0</v>
      </c>
      <c r="Q2329" s="122" t="s">
        <v>2294</v>
      </c>
      <c r="R2329" s="121" t="s">
        <v>3995</v>
      </c>
      <c r="S2329" s="120" t="s">
        <v>147</v>
      </c>
      <c r="T2329" s="120" t="s">
        <v>147</v>
      </c>
    </row>
    <row r="2330" spans="7:20" s="145" customFormat="1" hidden="1">
      <c r="G2330" s="152"/>
      <c r="K2330" s="128"/>
      <c r="M2330" s="114" t="s">
        <v>3228</v>
      </c>
      <c r="N2330" s="118">
        <v>7.1</v>
      </c>
      <c r="O2330" s="118">
        <v>15</v>
      </c>
      <c r="P2330" s="119">
        <f t="shared" si="38"/>
        <v>0</v>
      </c>
      <c r="Q2330" s="122" t="s">
        <v>2231</v>
      </c>
      <c r="R2330" s="121" t="s">
        <v>3969</v>
      </c>
      <c r="S2330" s="120" t="s">
        <v>147</v>
      </c>
      <c r="T2330" s="120" t="s">
        <v>147</v>
      </c>
    </row>
    <row r="2331" spans="7:20" s="145" customFormat="1" hidden="1">
      <c r="G2331" s="152"/>
      <c r="K2331" s="128"/>
      <c r="M2331" s="114" t="s">
        <v>3229</v>
      </c>
      <c r="N2331" s="118">
        <v>9.1999999999999993</v>
      </c>
      <c r="O2331" s="118">
        <v>15.6</v>
      </c>
      <c r="P2331" s="119">
        <f t="shared" si="38"/>
        <v>0</v>
      </c>
      <c r="Q2331" s="122" t="s">
        <v>1544</v>
      </c>
      <c r="R2331" s="121" t="s">
        <v>4034</v>
      </c>
      <c r="S2331" s="120" t="s">
        <v>147</v>
      </c>
      <c r="T2331" s="120" t="s">
        <v>147</v>
      </c>
    </row>
    <row r="2332" spans="7:20" s="145" customFormat="1" hidden="1">
      <c r="G2332" s="152"/>
      <c r="K2332" s="128"/>
      <c r="M2332" s="114" t="s">
        <v>3230</v>
      </c>
      <c r="N2332" s="118">
        <v>3</v>
      </c>
      <c r="O2332" s="118">
        <v>28.2</v>
      </c>
      <c r="P2332" s="119">
        <f t="shared" si="38"/>
        <v>0</v>
      </c>
      <c r="Q2332" s="122" t="s">
        <v>956</v>
      </c>
      <c r="R2332" s="121" t="s">
        <v>4148</v>
      </c>
      <c r="S2332" s="120" t="s">
        <v>147</v>
      </c>
      <c r="T2332" s="120" t="s">
        <v>147</v>
      </c>
    </row>
    <row r="2333" spans="7:20" s="145" customFormat="1" hidden="1">
      <c r="G2333" s="152"/>
      <c r="K2333" s="128"/>
      <c r="M2333" s="114" t="s">
        <v>3123</v>
      </c>
      <c r="N2333" s="118">
        <v>24.5</v>
      </c>
      <c r="O2333" s="118">
        <v>0</v>
      </c>
      <c r="P2333" s="119">
        <f t="shared" si="38"/>
        <v>0</v>
      </c>
      <c r="Q2333" s="122" t="s">
        <v>719</v>
      </c>
      <c r="R2333" s="121" t="s">
        <v>3972</v>
      </c>
      <c r="S2333" s="120" t="s">
        <v>147</v>
      </c>
      <c r="T2333" s="120" t="s">
        <v>147</v>
      </c>
    </row>
    <row r="2334" spans="7:20" s="145" customFormat="1" hidden="1">
      <c r="G2334" s="152"/>
      <c r="K2334" s="128"/>
      <c r="M2334" s="114" t="s">
        <v>3123</v>
      </c>
      <c r="N2334" s="118">
        <v>12.5</v>
      </c>
      <c r="O2334" s="118">
        <v>0</v>
      </c>
      <c r="P2334" s="119">
        <f t="shared" si="38"/>
        <v>0</v>
      </c>
      <c r="Q2334" s="122" t="s">
        <v>213</v>
      </c>
      <c r="R2334" s="121" t="s">
        <v>3781</v>
      </c>
      <c r="S2334" s="120" t="s">
        <v>147</v>
      </c>
      <c r="T2334" s="120" t="s">
        <v>147</v>
      </c>
    </row>
    <row r="2335" spans="7:20" s="145" customFormat="1" hidden="1">
      <c r="G2335" s="152"/>
      <c r="K2335" s="128"/>
      <c r="M2335" s="114" t="s">
        <v>3247</v>
      </c>
      <c r="N2335" s="118">
        <v>24.5</v>
      </c>
      <c r="O2335" s="118">
        <v>0</v>
      </c>
      <c r="P2335" s="119">
        <f t="shared" si="38"/>
        <v>0</v>
      </c>
      <c r="Q2335" s="122" t="s">
        <v>466</v>
      </c>
      <c r="R2335" s="121" t="s">
        <v>3972</v>
      </c>
      <c r="S2335" s="120" t="s">
        <v>147</v>
      </c>
      <c r="T2335" s="120" t="s">
        <v>147</v>
      </c>
    </row>
    <row r="2336" spans="7:20" s="145" customFormat="1" hidden="1">
      <c r="G2336" s="152"/>
      <c r="K2336" s="128"/>
      <c r="M2336" s="114" t="s">
        <v>3248</v>
      </c>
      <c r="N2336" s="118">
        <v>12.5</v>
      </c>
      <c r="O2336" s="118">
        <v>0</v>
      </c>
      <c r="P2336" s="119">
        <f t="shared" si="38"/>
        <v>0</v>
      </c>
      <c r="Q2336" s="122" t="s">
        <v>213</v>
      </c>
      <c r="R2336" s="121" t="s">
        <v>3781</v>
      </c>
      <c r="S2336" s="120" t="s">
        <v>147</v>
      </c>
      <c r="T2336" s="120" t="s">
        <v>147</v>
      </c>
    </row>
    <row r="2337" spans="7:20" s="145" customFormat="1" hidden="1">
      <c r="G2337" s="152"/>
      <c r="K2337" s="128"/>
      <c r="M2337" s="114" t="s">
        <v>3133</v>
      </c>
      <c r="N2337" s="118">
        <v>19.600000000000001</v>
      </c>
      <c r="O2337" s="118">
        <v>0</v>
      </c>
      <c r="P2337" s="119">
        <f t="shared" si="38"/>
        <v>0</v>
      </c>
      <c r="Q2337" s="122" t="s">
        <v>213</v>
      </c>
      <c r="R2337" s="121" t="s">
        <v>4269</v>
      </c>
      <c r="S2337" s="120" t="s">
        <v>147</v>
      </c>
      <c r="T2337" s="120" t="s">
        <v>147</v>
      </c>
    </row>
    <row r="2338" spans="7:20" s="145" customFormat="1" hidden="1">
      <c r="G2338" s="152"/>
      <c r="K2338" s="128"/>
      <c r="M2338" s="114" t="s">
        <v>3134</v>
      </c>
      <c r="N2338" s="118">
        <v>1.1000000000000001</v>
      </c>
      <c r="O2338" s="118">
        <v>4.4000000000000004</v>
      </c>
      <c r="P2338" s="119">
        <f t="shared" si="38"/>
        <v>0</v>
      </c>
      <c r="Q2338" s="120" t="s">
        <v>147</v>
      </c>
      <c r="R2338" s="121" t="s">
        <v>4225</v>
      </c>
      <c r="S2338" s="120" t="s">
        <v>147</v>
      </c>
      <c r="T2338" s="120" t="s">
        <v>147</v>
      </c>
    </row>
    <row r="2339" spans="7:20" s="145" customFormat="1" hidden="1">
      <c r="G2339" s="152"/>
      <c r="K2339" s="128"/>
      <c r="M2339" s="114" t="s">
        <v>3135</v>
      </c>
      <c r="N2339" s="118">
        <v>0.9</v>
      </c>
      <c r="O2339" s="118">
        <v>13.3</v>
      </c>
      <c r="P2339" s="119">
        <f t="shared" si="38"/>
        <v>0</v>
      </c>
      <c r="Q2339" s="120" t="s">
        <v>30</v>
      </c>
      <c r="R2339" s="121" t="s">
        <v>4386</v>
      </c>
      <c r="S2339" s="120" t="s">
        <v>147</v>
      </c>
      <c r="T2339" s="120" t="s">
        <v>147</v>
      </c>
    </row>
    <row r="2340" spans="7:20" s="145" customFormat="1" hidden="1">
      <c r="G2340" s="152"/>
      <c r="K2340" s="128"/>
      <c r="M2340" s="114" t="s">
        <v>3136</v>
      </c>
      <c r="N2340" s="118">
        <v>0.9</v>
      </c>
      <c r="O2340" s="118">
        <v>3.8</v>
      </c>
      <c r="P2340" s="119">
        <f t="shared" si="38"/>
        <v>0</v>
      </c>
      <c r="Q2340" s="120" t="s">
        <v>30</v>
      </c>
      <c r="R2340" s="121" t="s">
        <v>4420</v>
      </c>
      <c r="S2340" s="120" t="s">
        <v>147</v>
      </c>
      <c r="T2340" s="120" t="s">
        <v>147</v>
      </c>
    </row>
    <row r="2341" spans="7:20" s="145" customFormat="1" hidden="1">
      <c r="G2341" s="152"/>
      <c r="K2341" s="128"/>
      <c r="M2341" s="114" t="s">
        <v>3137</v>
      </c>
      <c r="N2341" s="118">
        <v>18.399999999999999</v>
      </c>
      <c r="O2341" s="118">
        <v>0</v>
      </c>
      <c r="P2341" s="119">
        <f t="shared" si="38"/>
        <v>0</v>
      </c>
      <c r="Q2341" s="122" t="s">
        <v>234</v>
      </c>
      <c r="R2341" s="121" t="s">
        <v>4119</v>
      </c>
      <c r="S2341" s="120" t="s">
        <v>147</v>
      </c>
      <c r="T2341" s="120" t="s">
        <v>147</v>
      </c>
    </row>
    <row r="2342" spans="7:20" s="145" customFormat="1" hidden="1">
      <c r="G2342" s="152"/>
      <c r="K2342" s="128"/>
      <c r="M2342" s="114" t="s">
        <v>3138</v>
      </c>
      <c r="N2342" s="118">
        <v>1</v>
      </c>
      <c r="O2342" s="118">
        <v>36.6</v>
      </c>
      <c r="P2342" s="119">
        <f t="shared" si="38"/>
        <v>0</v>
      </c>
      <c r="Q2342" s="120" t="s">
        <v>30</v>
      </c>
      <c r="R2342" s="121" t="s">
        <v>4276</v>
      </c>
      <c r="S2342" s="120" t="s">
        <v>147</v>
      </c>
      <c r="T2342" s="120" t="s">
        <v>147</v>
      </c>
    </row>
    <row r="2343" spans="7:20" s="145" customFormat="1" hidden="1">
      <c r="G2343" s="152"/>
      <c r="K2343" s="128"/>
      <c r="M2343" s="114" t="s">
        <v>3139</v>
      </c>
      <c r="N2343" s="118">
        <v>1.2</v>
      </c>
      <c r="O2343" s="118">
        <v>27.6</v>
      </c>
      <c r="P2343" s="119">
        <f t="shared" si="38"/>
        <v>0</v>
      </c>
      <c r="Q2343" s="120" t="s">
        <v>30</v>
      </c>
      <c r="R2343" s="121" t="s">
        <v>3894</v>
      </c>
      <c r="S2343" s="120" t="s">
        <v>147</v>
      </c>
      <c r="T2343" s="120" t="s">
        <v>147</v>
      </c>
    </row>
    <row r="2344" spans="7:20" s="145" customFormat="1" hidden="1">
      <c r="G2344" s="152"/>
      <c r="K2344" s="128"/>
      <c r="M2344" s="114" t="s">
        <v>3140</v>
      </c>
      <c r="N2344" s="118">
        <v>0.9</v>
      </c>
      <c r="O2344" s="118">
        <v>0.8</v>
      </c>
      <c r="P2344" s="119">
        <f t="shared" si="38"/>
        <v>0</v>
      </c>
      <c r="Q2344" s="120" t="s">
        <v>30</v>
      </c>
      <c r="R2344" s="121" t="s">
        <v>4464</v>
      </c>
      <c r="S2344" s="120" t="s">
        <v>147</v>
      </c>
      <c r="T2344" s="120" t="s">
        <v>147</v>
      </c>
    </row>
    <row r="2345" spans="7:20" s="145" customFormat="1" hidden="1">
      <c r="G2345" s="152"/>
      <c r="K2345" s="128"/>
      <c r="M2345" s="114" t="s">
        <v>3250</v>
      </c>
      <c r="N2345" s="118">
        <v>0.9</v>
      </c>
      <c r="O2345" s="118">
        <v>11.5</v>
      </c>
      <c r="P2345" s="119">
        <f t="shared" si="38"/>
        <v>0</v>
      </c>
      <c r="Q2345" s="120" t="s">
        <v>30</v>
      </c>
      <c r="R2345" s="121" t="s">
        <v>3889</v>
      </c>
      <c r="S2345" s="120" t="s">
        <v>147</v>
      </c>
      <c r="T2345" s="120" t="s">
        <v>147</v>
      </c>
    </row>
    <row r="2346" spans="7:20" s="145" customFormat="1" hidden="1">
      <c r="G2346" s="152"/>
      <c r="K2346" s="128"/>
      <c r="M2346" s="114" t="s">
        <v>3251</v>
      </c>
      <c r="N2346" s="118">
        <v>0.9</v>
      </c>
      <c r="O2346" s="118">
        <v>0.7</v>
      </c>
      <c r="P2346" s="119">
        <f t="shared" si="38"/>
        <v>0</v>
      </c>
      <c r="Q2346" s="120" t="s">
        <v>30</v>
      </c>
      <c r="R2346" s="121" t="s">
        <v>4464</v>
      </c>
      <c r="S2346" s="120" t="s">
        <v>147</v>
      </c>
      <c r="T2346" s="120" t="s">
        <v>147</v>
      </c>
    </row>
    <row r="2347" spans="7:20" s="145" customFormat="1" hidden="1">
      <c r="G2347" s="152"/>
      <c r="K2347" s="128"/>
      <c r="M2347" s="114" t="s">
        <v>3252</v>
      </c>
      <c r="N2347" s="118">
        <v>5.6</v>
      </c>
      <c r="O2347" s="118">
        <v>34.1</v>
      </c>
      <c r="P2347" s="119">
        <f t="shared" si="38"/>
        <v>0</v>
      </c>
      <c r="Q2347" s="122" t="s">
        <v>2852</v>
      </c>
      <c r="R2347" s="121" t="s">
        <v>4467</v>
      </c>
      <c r="S2347" s="120" t="s">
        <v>147</v>
      </c>
      <c r="T2347" s="120" t="s">
        <v>147</v>
      </c>
    </row>
    <row r="2348" spans="7:20" s="145" customFormat="1" hidden="1">
      <c r="G2348" s="152"/>
      <c r="K2348" s="128"/>
      <c r="M2348" s="114" t="s">
        <v>3253</v>
      </c>
      <c r="N2348" s="118">
        <v>5.9</v>
      </c>
      <c r="O2348" s="118">
        <v>31.6</v>
      </c>
      <c r="P2348" s="119">
        <f t="shared" si="38"/>
        <v>0</v>
      </c>
      <c r="Q2348" s="122" t="s">
        <v>1172</v>
      </c>
      <c r="R2348" s="121" t="s">
        <v>4252</v>
      </c>
      <c r="S2348" s="120" t="s">
        <v>147</v>
      </c>
      <c r="T2348" s="120" t="s">
        <v>147</v>
      </c>
    </row>
    <row r="2349" spans="7:20" s="145" customFormat="1" hidden="1">
      <c r="G2349" s="152"/>
      <c r="K2349" s="128"/>
      <c r="M2349" s="114" t="s">
        <v>3254</v>
      </c>
      <c r="N2349" s="118">
        <v>4.9000000000000004</v>
      </c>
      <c r="O2349" s="118">
        <v>33.1</v>
      </c>
      <c r="P2349" s="119">
        <f t="shared" si="38"/>
        <v>0</v>
      </c>
      <c r="Q2349" s="122" t="s">
        <v>586</v>
      </c>
      <c r="R2349" s="121" t="s">
        <v>4260</v>
      </c>
      <c r="S2349" s="120" t="s">
        <v>147</v>
      </c>
      <c r="T2349" s="120" t="s">
        <v>147</v>
      </c>
    </row>
    <row r="2350" spans="7:20" s="145" customFormat="1" hidden="1">
      <c r="G2350" s="152"/>
      <c r="K2350" s="128"/>
      <c r="M2350" s="114" t="s">
        <v>3255</v>
      </c>
      <c r="N2350" s="118">
        <v>5.2</v>
      </c>
      <c r="O2350" s="118">
        <v>30.8</v>
      </c>
      <c r="P2350" s="119">
        <f t="shared" si="38"/>
        <v>0</v>
      </c>
      <c r="Q2350" s="122" t="s">
        <v>141</v>
      </c>
      <c r="R2350" s="121" t="s">
        <v>4076</v>
      </c>
      <c r="S2350" s="120" t="s">
        <v>147</v>
      </c>
      <c r="T2350" s="120" t="s">
        <v>147</v>
      </c>
    </row>
    <row r="2351" spans="7:20" s="145" customFormat="1" hidden="1">
      <c r="G2351" s="152"/>
      <c r="K2351" s="128"/>
      <c r="M2351" s="114" t="s">
        <v>3256</v>
      </c>
      <c r="N2351" s="118">
        <v>5.2</v>
      </c>
      <c r="O2351" s="118">
        <v>31.5</v>
      </c>
      <c r="P2351" s="119">
        <f t="shared" si="38"/>
        <v>0</v>
      </c>
      <c r="Q2351" s="122" t="s">
        <v>2294</v>
      </c>
      <c r="R2351" s="121" t="s">
        <v>4564</v>
      </c>
      <c r="S2351" s="120" t="s">
        <v>147</v>
      </c>
      <c r="T2351" s="120" t="s">
        <v>147</v>
      </c>
    </row>
    <row r="2352" spans="7:20" s="145" customFormat="1" hidden="1">
      <c r="G2352" s="152"/>
      <c r="K2352" s="128"/>
      <c r="M2352" s="114" t="s">
        <v>3257</v>
      </c>
      <c r="N2352" s="118">
        <v>5.5</v>
      </c>
      <c r="O2352" s="118">
        <v>29.1</v>
      </c>
      <c r="P2352" s="119">
        <f t="shared" si="38"/>
        <v>0</v>
      </c>
      <c r="Q2352" s="122" t="s">
        <v>586</v>
      </c>
      <c r="R2352" s="121" t="s">
        <v>4026</v>
      </c>
      <c r="S2352" s="120" t="s">
        <v>147</v>
      </c>
      <c r="T2352" s="120" t="s">
        <v>147</v>
      </c>
    </row>
    <row r="2353" spans="7:20" s="145" customFormat="1" hidden="1">
      <c r="G2353" s="152"/>
      <c r="K2353" s="128"/>
      <c r="M2353" s="114" t="s">
        <v>3364</v>
      </c>
      <c r="N2353" s="118">
        <v>5.8</v>
      </c>
      <c r="O2353" s="118">
        <v>37.299999999999997</v>
      </c>
      <c r="P2353" s="119">
        <f t="shared" si="38"/>
        <v>0</v>
      </c>
      <c r="Q2353" s="122" t="s">
        <v>377</v>
      </c>
      <c r="R2353" s="121" t="s">
        <v>4229</v>
      </c>
      <c r="S2353" s="120" t="s">
        <v>147</v>
      </c>
      <c r="T2353" s="120" t="s">
        <v>147</v>
      </c>
    </row>
    <row r="2354" spans="7:20" s="145" customFormat="1" hidden="1">
      <c r="G2354" s="152"/>
      <c r="K2354" s="128"/>
      <c r="M2354" s="114" t="s">
        <v>3365</v>
      </c>
      <c r="N2354" s="118">
        <v>6.2</v>
      </c>
      <c r="O2354" s="118">
        <v>34.700000000000003</v>
      </c>
      <c r="P2354" s="119">
        <f t="shared" si="38"/>
        <v>0</v>
      </c>
      <c r="Q2354" s="122" t="s">
        <v>189</v>
      </c>
      <c r="R2354" s="121" t="s">
        <v>3911</v>
      </c>
      <c r="S2354" s="120" t="s">
        <v>147</v>
      </c>
      <c r="T2354" s="120" t="s">
        <v>147</v>
      </c>
    </row>
    <row r="2355" spans="7:20" s="145" customFormat="1" hidden="1">
      <c r="G2355" s="152"/>
      <c r="K2355" s="128"/>
      <c r="M2355" s="114" t="s">
        <v>3366</v>
      </c>
      <c r="N2355" s="118">
        <v>3.3</v>
      </c>
      <c r="O2355" s="118">
        <v>28.7</v>
      </c>
      <c r="P2355" s="119">
        <f t="shared" si="38"/>
        <v>0</v>
      </c>
      <c r="Q2355" s="122" t="s">
        <v>954</v>
      </c>
      <c r="R2355" s="121" t="s">
        <v>4031</v>
      </c>
      <c r="S2355" s="120" t="s">
        <v>147</v>
      </c>
      <c r="T2355" s="120" t="s">
        <v>147</v>
      </c>
    </row>
    <row r="2356" spans="7:20" s="145" customFormat="1" hidden="1">
      <c r="G2356" s="152"/>
      <c r="K2356" s="128"/>
      <c r="M2356" s="114" t="s">
        <v>3367</v>
      </c>
      <c r="N2356" s="118">
        <v>8.9</v>
      </c>
      <c r="O2356" s="118">
        <v>77.599999999999994</v>
      </c>
      <c r="P2356" s="119">
        <f t="shared" si="38"/>
        <v>0</v>
      </c>
      <c r="Q2356" s="122" t="s">
        <v>737</v>
      </c>
      <c r="R2356" s="121" t="s">
        <v>3775</v>
      </c>
      <c r="S2356" s="120" t="s">
        <v>147</v>
      </c>
      <c r="T2356" s="120" t="s">
        <v>147</v>
      </c>
    </row>
    <row r="2357" spans="7:20" s="145" customFormat="1" hidden="1">
      <c r="G2357" s="152"/>
      <c r="K2357" s="128"/>
      <c r="M2357" s="114" t="s">
        <v>3259</v>
      </c>
      <c r="N2357" s="118">
        <v>3.2</v>
      </c>
      <c r="O2357" s="118">
        <v>35.299999999999997</v>
      </c>
      <c r="P2357" s="119">
        <f t="shared" si="38"/>
        <v>0</v>
      </c>
      <c r="Q2357" s="120" t="s">
        <v>147</v>
      </c>
      <c r="R2357" s="121" t="s">
        <v>4076</v>
      </c>
      <c r="S2357" s="120" t="s">
        <v>147</v>
      </c>
      <c r="T2357" s="120" t="s">
        <v>147</v>
      </c>
    </row>
    <row r="2358" spans="7:20" s="145" customFormat="1" hidden="1">
      <c r="G2358" s="152"/>
      <c r="K2358" s="128"/>
      <c r="M2358" s="114" t="s">
        <v>3260</v>
      </c>
      <c r="N2358" s="118">
        <v>7.5</v>
      </c>
      <c r="O2358" s="118">
        <v>82.1</v>
      </c>
      <c r="P2358" s="119">
        <f t="shared" si="38"/>
        <v>0</v>
      </c>
      <c r="Q2358" s="120" t="s">
        <v>147</v>
      </c>
      <c r="R2358" s="121" t="s">
        <v>4284</v>
      </c>
      <c r="S2358" s="120" t="s">
        <v>147</v>
      </c>
      <c r="T2358" s="120" t="s">
        <v>147</v>
      </c>
    </row>
    <row r="2359" spans="7:20" s="145" customFormat="1" hidden="1">
      <c r="G2359" s="152"/>
      <c r="K2359" s="128"/>
      <c r="M2359" s="114" t="s">
        <v>3261</v>
      </c>
      <c r="N2359" s="118">
        <v>3.6</v>
      </c>
      <c r="O2359" s="118">
        <v>29.2</v>
      </c>
      <c r="P2359" s="119">
        <f t="shared" si="38"/>
        <v>0</v>
      </c>
      <c r="Q2359" s="122" t="s">
        <v>2803</v>
      </c>
      <c r="R2359" s="121" t="s">
        <v>4149</v>
      </c>
      <c r="S2359" s="120" t="s">
        <v>147</v>
      </c>
      <c r="T2359" s="120" t="s">
        <v>147</v>
      </c>
    </row>
    <row r="2360" spans="7:20" s="145" customFormat="1" hidden="1">
      <c r="G2360" s="152"/>
      <c r="K2360" s="128"/>
      <c r="M2360" s="114" t="s">
        <v>3371</v>
      </c>
      <c r="N2360" s="118">
        <v>7.7</v>
      </c>
      <c r="O2360" s="118">
        <v>77</v>
      </c>
      <c r="P2360" s="119">
        <f t="shared" si="38"/>
        <v>0</v>
      </c>
      <c r="Q2360" s="122" t="s">
        <v>1626</v>
      </c>
      <c r="R2360" s="121" t="s">
        <v>3833</v>
      </c>
      <c r="S2360" s="120" t="s">
        <v>147</v>
      </c>
      <c r="T2360" s="120" t="s">
        <v>147</v>
      </c>
    </row>
    <row r="2361" spans="7:20" s="145" customFormat="1" hidden="1">
      <c r="G2361" s="152"/>
      <c r="K2361" s="128"/>
      <c r="M2361" s="114" t="s">
        <v>3372</v>
      </c>
      <c r="N2361" s="118">
        <v>3.9</v>
      </c>
      <c r="O2361" s="118">
        <v>28.1</v>
      </c>
      <c r="P2361" s="119">
        <f t="shared" si="38"/>
        <v>0</v>
      </c>
      <c r="Q2361" s="122" t="s">
        <v>875</v>
      </c>
      <c r="R2361" s="121" t="s">
        <v>3969</v>
      </c>
      <c r="S2361" s="120" t="s">
        <v>147</v>
      </c>
      <c r="T2361" s="120" t="s">
        <v>147</v>
      </c>
    </row>
    <row r="2362" spans="7:20" s="145" customFormat="1" hidden="1">
      <c r="G2362" s="152"/>
      <c r="K2362" s="128"/>
      <c r="M2362" s="114" t="s">
        <v>3373</v>
      </c>
      <c r="N2362" s="118">
        <v>4.3</v>
      </c>
      <c r="O2362" s="118">
        <v>33.299999999999997</v>
      </c>
      <c r="P2362" s="119">
        <f t="shared" si="38"/>
        <v>0</v>
      </c>
      <c r="Q2362" s="122" t="s">
        <v>982</v>
      </c>
      <c r="R2362" s="121" t="s">
        <v>4229</v>
      </c>
      <c r="S2362" s="120" t="s">
        <v>147</v>
      </c>
      <c r="T2362" s="120" t="s">
        <v>147</v>
      </c>
    </row>
    <row r="2363" spans="7:20" s="145" customFormat="1" hidden="1">
      <c r="G2363" s="152"/>
      <c r="K2363" s="128"/>
      <c r="M2363" s="114" t="s">
        <v>3154</v>
      </c>
      <c r="N2363" s="118">
        <v>2.5</v>
      </c>
      <c r="O2363" s="118">
        <v>24.3</v>
      </c>
      <c r="P2363" s="119">
        <f t="shared" si="38"/>
        <v>0</v>
      </c>
      <c r="Q2363" s="122" t="s">
        <v>392</v>
      </c>
      <c r="R2363" s="121" t="s">
        <v>3785</v>
      </c>
      <c r="S2363" s="120" t="s">
        <v>147</v>
      </c>
      <c r="T2363" s="120" t="s">
        <v>147</v>
      </c>
    </row>
    <row r="2364" spans="7:20" s="145" customFormat="1" hidden="1">
      <c r="G2364" s="152"/>
      <c r="K2364" s="128"/>
      <c r="M2364" s="114" t="s">
        <v>2932</v>
      </c>
      <c r="N2364" s="118">
        <v>4.0999999999999996</v>
      </c>
      <c r="O2364" s="118">
        <v>33.9</v>
      </c>
      <c r="P2364" s="119">
        <f t="shared" si="38"/>
        <v>0</v>
      </c>
      <c r="Q2364" s="122" t="s">
        <v>213</v>
      </c>
      <c r="R2364" s="121" t="s">
        <v>3970</v>
      </c>
      <c r="S2364" s="120" t="s">
        <v>147</v>
      </c>
      <c r="T2364" s="120" t="s">
        <v>147</v>
      </c>
    </row>
    <row r="2365" spans="7:20" s="145" customFormat="1" hidden="1">
      <c r="G2365" s="152"/>
      <c r="K2365" s="128"/>
      <c r="M2365" s="114" t="s">
        <v>2933</v>
      </c>
      <c r="N2365" s="118">
        <v>7</v>
      </c>
      <c r="O2365" s="118">
        <v>80.400000000000006</v>
      </c>
      <c r="P2365" s="119">
        <f t="shared" si="38"/>
        <v>0</v>
      </c>
      <c r="Q2365" s="122" t="s">
        <v>774</v>
      </c>
      <c r="R2365" s="121" t="s">
        <v>3915</v>
      </c>
      <c r="S2365" s="120" t="s">
        <v>147</v>
      </c>
      <c r="T2365" s="120" t="s">
        <v>147</v>
      </c>
    </row>
    <row r="2366" spans="7:20" s="145" customFormat="1" hidden="1">
      <c r="G2366" s="152"/>
      <c r="K2366" s="128"/>
      <c r="M2366" s="114" t="s">
        <v>3037</v>
      </c>
      <c r="N2366" s="118">
        <v>3.7</v>
      </c>
      <c r="O2366" s="118">
        <v>34</v>
      </c>
      <c r="P2366" s="119">
        <f t="shared" si="38"/>
        <v>0</v>
      </c>
      <c r="Q2366" s="122" t="s">
        <v>426</v>
      </c>
      <c r="R2366" s="121" t="s">
        <v>4125</v>
      </c>
      <c r="S2366" s="120" t="s">
        <v>147</v>
      </c>
      <c r="T2366" s="120" t="s">
        <v>147</v>
      </c>
    </row>
    <row r="2367" spans="7:20" s="145" customFormat="1" hidden="1">
      <c r="G2367" s="152"/>
      <c r="K2367" s="128"/>
      <c r="M2367" s="114" t="s">
        <v>3038</v>
      </c>
      <c r="N2367" s="118">
        <v>8</v>
      </c>
      <c r="O2367" s="118">
        <v>83.3</v>
      </c>
      <c r="P2367" s="119">
        <f t="shared" si="38"/>
        <v>0</v>
      </c>
      <c r="Q2367" s="122" t="s">
        <v>3039</v>
      </c>
      <c r="R2367" s="121" t="s">
        <v>4217</v>
      </c>
      <c r="S2367" s="120" t="s">
        <v>147</v>
      </c>
      <c r="T2367" s="120" t="s">
        <v>147</v>
      </c>
    </row>
    <row r="2368" spans="7:20" s="145" customFormat="1" hidden="1">
      <c r="G2368" s="152"/>
      <c r="K2368" s="128"/>
      <c r="M2368" s="114" t="s">
        <v>3164</v>
      </c>
      <c r="N2368" s="118">
        <v>2.2999999999999998</v>
      </c>
      <c r="O2368" s="118">
        <v>32.1</v>
      </c>
      <c r="P2368" s="119">
        <f t="shared" si="38"/>
        <v>0</v>
      </c>
      <c r="Q2368" s="122" t="s">
        <v>287</v>
      </c>
      <c r="R2368" s="121" t="s">
        <v>4027</v>
      </c>
      <c r="S2368" s="120" t="s">
        <v>147</v>
      </c>
      <c r="T2368" s="120" t="s">
        <v>147</v>
      </c>
    </row>
    <row r="2369" spans="7:20" s="145" customFormat="1" hidden="1">
      <c r="G2369" s="152"/>
      <c r="K2369" s="128"/>
      <c r="M2369" s="114" t="s">
        <v>3165</v>
      </c>
      <c r="N2369" s="118">
        <v>6.4</v>
      </c>
      <c r="O2369" s="118">
        <v>84.5</v>
      </c>
      <c r="P2369" s="119">
        <f t="shared" si="38"/>
        <v>0</v>
      </c>
      <c r="Q2369" s="122" t="s">
        <v>799</v>
      </c>
      <c r="R2369" s="121" t="s">
        <v>4065</v>
      </c>
      <c r="S2369" s="120" t="s">
        <v>147</v>
      </c>
      <c r="T2369" s="120" t="s">
        <v>147</v>
      </c>
    </row>
    <row r="2370" spans="7:20" s="145" customFormat="1" hidden="1">
      <c r="G2370" s="152"/>
      <c r="K2370" s="128"/>
      <c r="M2370" s="114" t="s">
        <v>2945</v>
      </c>
      <c r="N2370" s="118">
        <v>2.8</v>
      </c>
      <c r="O2370" s="118">
        <v>26.5</v>
      </c>
      <c r="P2370" s="119">
        <f t="shared" si="38"/>
        <v>0</v>
      </c>
      <c r="Q2370" s="122" t="s">
        <v>940</v>
      </c>
      <c r="R2370" s="121" t="s">
        <v>3904</v>
      </c>
      <c r="S2370" s="120" t="s">
        <v>147</v>
      </c>
      <c r="T2370" s="120" t="s">
        <v>147</v>
      </c>
    </row>
    <row r="2371" spans="7:20" s="145" customFormat="1" hidden="1">
      <c r="G2371" s="152"/>
      <c r="K2371" s="128"/>
      <c r="M2371" s="114" t="s">
        <v>2946</v>
      </c>
      <c r="N2371" s="118">
        <v>3.5</v>
      </c>
      <c r="O2371" s="118">
        <v>32.200000000000003</v>
      </c>
      <c r="P2371" s="119">
        <f t="shared" si="38"/>
        <v>0</v>
      </c>
      <c r="Q2371" s="122" t="s">
        <v>287</v>
      </c>
      <c r="R2371" s="121" t="s">
        <v>4032</v>
      </c>
      <c r="S2371" s="120" t="s">
        <v>147</v>
      </c>
      <c r="T2371" s="120" t="s">
        <v>147</v>
      </c>
    </row>
    <row r="2372" spans="7:20" s="145" customFormat="1" hidden="1">
      <c r="G2372" s="152"/>
      <c r="K2372" s="128"/>
      <c r="M2372" s="114" t="s">
        <v>3167</v>
      </c>
      <c r="N2372" s="118">
        <v>8.1</v>
      </c>
      <c r="O2372" s="118">
        <v>83.8</v>
      </c>
      <c r="P2372" s="119">
        <f t="shared" si="38"/>
        <v>0</v>
      </c>
      <c r="Q2372" s="122" t="s">
        <v>841</v>
      </c>
      <c r="R2372" s="121" t="s">
        <v>4478</v>
      </c>
      <c r="S2372" s="120" t="s">
        <v>147</v>
      </c>
      <c r="T2372" s="120" t="s">
        <v>147</v>
      </c>
    </row>
    <row r="2373" spans="7:20" s="145" customFormat="1" hidden="1">
      <c r="G2373" s="152"/>
      <c r="K2373" s="128"/>
      <c r="M2373" s="114" t="s">
        <v>3168</v>
      </c>
      <c r="N2373" s="118">
        <v>8.1</v>
      </c>
      <c r="O2373" s="118">
        <v>83.7</v>
      </c>
      <c r="P2373" s="119">
        <f t="shared" si="38"/>
        <v>0</v>
      </c>
      <c r="Q2373" s="122" t="s">
        <v>647</v>
      </c>
      <c r="R2373" s="121" t="s">
        <v>4390</v>
      </c>
      <c r="S2373" s="120" t="s">
        <v>147</v>
      </c>
      <c r="T2373" s="120" t="s">
        <v>147</v>
      </c>
    </row>
    <row r="2374" spans="7:20" s="145" customFormat="1" hidden="1">
      <c r="G2374" s="152"/>
      <c r="K2374" s="128"/>
      <c r="M2374" s="114" t="s">
        <v>3166</v>
      </c>
      <c r="N2374" s="118">
        <v>3.2</v>
      </c>
      <c r="O2374" s="118">
        <v>32.200000000000003</v>
      </c>
      <c r="P2374" s="119">
        <f t="shared" si="38"/>
        <v>0</v>
      </c>
      <c r="Q2374" s="122" t="s">
        <v>287</v>
      </c>
      <c r="R2374" s="121" t="s">
        <v>4032</v>
      </c>
      <c r="S2374" s="120" t="s">
        <v>147</v>
      </c>
      <c r="T2374" s="120" t="s">
        <v>147</v>
      </c>
    </row>
    <row r="2375" spans="7:20" s="145" customFormat="1" hidden="1">
      <c r="G2375" s="152"/>
      <c r="K2375" s="128"/>
      <c r="M2375" s="114" t="s">
        <v>3278</v>
      </c>
      <c r="N2375" s="118">
        <v>6.4</v>
      </c>
      <c r="O2375" s="118">
        <v>85.2</v>
      </c>
      <c r="P2375" s="119">
        <f t="shared" si="38"/>
        <v>0</v>
      </c>
      <c r="Q2375" s="122" t="s">
        <v>954</v>
      </c>
      <c r="R2375" s="121" t="s">
        <v>4055</v>
      </c>
      <c r="S2375" s="120" t="s">
        <v>147</v>
      </c>
      <c r="T2375" s="120" t="s">
        <v>147</v>
      </c>
    </row>
    <row r="2376" spans="7:20" s="145" customFormat="1" hidden="1">
      <c r="G2376" s="152"/>
      <c r="K2376" s="128"/>
      <c r="M2376" s="114" t="s">
        <v>3279</v>
      </c>
      <c r="N2376" s="118">
        <v>2.8</v>
      </c>
      <c r="O2376" s="118">
        <v>31.1</v>
      </c>
      <c r="P2376" s="119">
        <f t="shared" si="38"/>
        <v>0</v>
      </c>
      <c r="Q2376" s="122" t="s">
        <v>287</v>
      </c>
      <c r="R2376" s="121" t="s">
        <v>4031</v>
      </c>
      <c r="S2376" s="120" t="s">
        <v>147</v>
      </c>
      <c r="T2376" s="120" t="s">
        <v>147</v>
      </c>
    </row>
    <row r="2377" spans="7:20" s="145" customFormat="1" hidden="1">
      <c r="G2377" s="152"/>
      <c r="K2377" s="128"/>
      <c r="M2377" s="114" t="s">
        <v>3280</v>
      </c>
      <c r="N2377" s="118">
        <v>3</v>
      </c>
      <c r="O2377" s="118">
        <v>34.700000000000003</v>
      </c>
      <c r="P2377" s="119">
        <f t="shared" si="38"/>
        <v>0</v>
      </c>
      <c r="Q2377" s="122" t="s">
        <v>476</v>
      </c>
      <c r="R2377" s="121" t="s">
        <v>3735</v>
      </c>
      <c r="S2377" s="120" t="s">
        <v>147</v>
      </c>
      <c r="T2377" s="120" t="s">
        <v>147</v>
      </c>
    </row>
    <row r="2378" spans="7:20" s="145" customFormat="1" hidden="1">
      <c r="G2378" s="152"/>
      <c r="K2378" s="128"/>
      <c r="M2378" s="114" t="s">
        <v>3281</v>
      </c>
      <c r="N2378" s="118">
        <v>7</v>
      </c>
      <c r="O2378" s="118">
        <v>82.3</v>
      </c>
      <c r="P2378" s="119">
        <f t="shared" ref="P2378:P2441" si="39">SUM(S2378:T2378)</f>
        <v>0</v>
      </c>
      <c r="Q2378" s="122" t="s">
        <v>424</v>
      </c>
      <c r="R2378" s="121" t="s">
        <v>4312</v>
      </c>
      <c r="S2378" s="120" t="s">
        <v>147</v>
      </c>
      <c r="T2378" s="120" t="s">
        <v>147</v>
      </c>
    </row>
    <row r="2379" spans="7:20" s="145" customFormat="1" hidden="1">
      <c r="G2379" s="152"/>
      <c r="K2379" s="128"/>
      <c r="M2379" s="114" t="s">
        <v>3282</v>
      </c>
      <c r="N2379" s="118">
        <v>6.7</v>
      </c>
      <c r="O2379" s="118">
        <v>85.1</v>
      </c>
      <c r="P2379" s="119">
        <f t="shared" si="39"/>
        <v>0</v>
      </c>
      <c r="Q2379" s="122" t="s">
        <v>690</v>
      </c>
      <c r="R2379" s="121" t="s">
        <v>3775</v>
      </c>
      <c r="S2379" s="120" t="s">
        <v>147</v>
      </c>
      <c r="T2379" s="120" t="s">
        <v>147</v>
      </c>
    </row>
    <row r="2380" spans="7:20" s="145" customFormat="1" hidden="1">
      <c r="G2380" s="152"/>
      <c r="K2380" s="128"/>
      <c r="M2380" s="114" t="s">
        <v>3178</v>
      </c>
      <c r="N2380" s="118">
        <v>5.6</v>
      </c>
      <c r="O2380" s="118">
        <v>85.6</v>
      </c>
      <c r="P2380" s="119">
        <f t="shared" si="39"/>
        <v>0</v>
      </c>
      <c r="Q2380" s="122" t="s">
        <v>364</v>
      </c>
      <c r="R2380" s="121" t="s">
        <v>4065</v>
      </c>
      <c r="S2380" s="120" t="s">
        <v>147</v>
      </c>
      <c r="T2380" s="120" t="s">
        <v>147</v>
      </c>
    </row>
    <row r="2381" spans="7:20" s="145" customFormat="1" hidden="1">
      <c r="G2381" s="152"/>
      <c r="K2381" s="128"/>
      <c r="M2381" s="114" t="s">
        <v>3179</v>
      </c>
      <c r="N2381" s="118">
        <v>5.3</v>
      </c>
      <c r="O2381" s="118">
        <v>31.7</v>
      </c>
      <c r="P2381" s="119">
        <f t="shared" si="39"/>
        <v>0</v>
      </c>
      <c r="Q2381" s="122" t="s">
        <v>56</v>
      </c>
      <c r="R2381" s="121" t="s">
        <v>4145</v>
      </c>
      <c r="S2381" s="120" t="s">
        <v>147</v>
      </c>
      <c r="T2381" s="120" t="s">
        <v>147</v>
      </c>
    </row>
    <row r="2382" spans="7:20" s="145" customFormat="1" hidden="1">
      <c r="G2382" s="152"/>
      <c r="K2382" s="128"/>
      <c r="M2382" s="114" t="s">
        <v>3066</v>
      </c>
      <c r="N2382" s="118">
        <v>12.2</v>
      </c>
      <c r="O2382" s="118">
        <v>75.8</v>
      </c>
      <c r="P2382" s="119">
        <f t="shared" si="39"/>
        <v>0</v>
      </c>
      <c r="Q2382" s="122" t="s">
        <v>690</v>
      </c>
      <c r="R2382" s="121" t="s">
        <v>4471</v>
      </c>
      <c r="S2382" s="120" t="s">
        <v>147</v>
      </c>
      <c r="T2382" s="120" t="s">
        <v>147</v>
      </c>
    </row>
    <row r="2383" spans="7:20" s="145" customFormat="1" hidden="1">
      <c r="G2383" s="152"/>
      <c r="K2383" s="128"/>
      <c r="M2383" s="114" t="s">
        <v>3299</v>
      </c>
      <c r="N2383" s="118">
        <v>8.9</v>
      </c>
      <c r="O2383" s="118">
        <v>25.3</v>
      </c>
      <c r="P2383" s="119">
        <f t="shared" si="39"/>
        <v>0</v>
      </c>
      <c r="Q2383" s="122" t="s">
        <v>1478</v>
      </c>
      <c r="R2383" s="121" t="s">
        <v>22</v>
      </c>
      <c r="S2383" s="120" t="s">
        <v>147</v>
      </c>
      <c r="T2383" s="120" t="s">
        <v>147</v>
      </c>
    </row>
    <row r="2384" spans="7:20" s="145" customFormat="1" hidden="1">
      <c r="G2384" s="152"/>
      <c r="K2384" s="128"/>
      <c r="M2384" s="114" t="s">
        <v>3300</v>
      </c>
      <c r="N2384" s="118">
        <v>3.3</v>
      </c>
      <c r="O2384" s="118">
        <v>35.6</v>
      </c>
      <c r="P2384" s="119">
        <f t="shared" si="39"/>
        <v>0</v>
      </c>
      <c r="Q2384" s="122" t="s">
        <v>924</v>
      </c>
      <c r="R2384" s="121" t="s">
        <v>4121</v>
      </c>
      <c r="S2384" s="120" t="s">
        <v>147</v>
      </c>
      <c r="T2384" s="120" t="s">
        <v>147</v>
      </c>
    </row>
    <row r="2385" spans="7:20" s="145" customFormat="1" hidden="1">
      <c r="G2385" s="152"/>
      <c r="K2385" s="128"/>
      <c r="M2385" s="114" t="s">
        <v>3301</v>
      </c>
      <c r="N2385" s="118">
        <v>4</v>
      </c>
      <c r="O2385" s="118">
        <v>17.3</v>
      </c>
      <c r="P2385" s="119">
        <f t="shared" si="39"/>
        <v>0</v>
      </c>
      <c r="Q2385" s="122" t="s">
        <v>875</v>
      </c>
      <c r="R2385" s="121" t="s">
        <v>4398</v>
      </c>
      <c r="S2385" s="120" t="s">
        <v>147</v>
      </c>
      <c r="T2385" s="120" t="s">
        <v>147</v>
      </c>
    </row>
    <row r="2386" spans="7:20" s="145" customFormat="1" hidden="1">
      <c r="G2386" s="152"/>
      <c r="K2386" s="128"/>
      <c r="M2386" s="114" t="s">
        <v>3302</v>
      </c>
      <c r="N2386" s="118">
        <v>3.8</v>
      </c>
      <c r="O2386" s="118">
        <v>18.5</v>
      </c>
      <c r="P2386" s="119">
        <f t="shared" si="39"/>
        <v>0</v>
      </c>
      <c r="Q2386" s="122" t="s">
        <v>2353</v>
      </c>
      <c r="R2386" s="121" t="s">
        <v>3918</v>
      </c>
      <c r="S2386" s="120" t="s">
        <v>147</v>
      </c>
      <c r="T2386" s="120" t="s">
        <v>147</v>
      </c>
    </row>
    <row r="2387" spans="7:20" s="145" customFormat="1" hidden="1">
      <c r="G2387" s="152"/>
      <c r="K2387" s="128"/>
      <c r="M2387" s="114" t="s">
        <v>3186</v>
      </c>
      <c r="N2387" s="118">
        <v>5.6</v>
      </c>
      <c r="O2387" s="118">
        <v>30.8</v>
      </c>
      <c r="P2387" s="119">
        <f t="shared" si="39"/>
        <v>0</v>
      </c>
      <c r="Q2387" s="122" t="s">
        <v>1146</v>
      </c>
      <c r="R2387" s="121" t="s">
        <v>3944</v>
      </c>
      <c r="S2387" s="120" t="s">
        <v>147</v>
      </c>
      <c r="T2387" s="120" t="s">
        <v>147</v>
      </c>
    </row>
    <row r="2388" spans="7:20" s="145" customFormat="1" hidden="1">
      <c r="G2388" s="152"/>
      <c r="K2388" s="128"/>
      <c r="M2388" s="114" t="s">
        <v>3187</v>
      </c>
      <c r="N2388" s="118">
        <v>5.6</v>
      </c>
      <c r="O2388" s="118">
        <v>30.8</v>
      </c>
      <c r="P2388" s="119">
        <f t="shared" si="39"/>
        <v>0</v>
      </c>
      <c r="Q2388" s="122" t="s">
        <v>797</v>
      </c>
      <c r="R2388" s="121" t="s">
        <v>3944</v>
      </c>
      <c r="S2388" s="120" t="s">
        <v>147</v>
      </c>
      <c r="T2388" s="120" t="s">
        <v>147</v>
      </c>
    </row>
    <row r="2389" spans="7:20" s="145" customFormat="1" hidden="1">
      <c r="G2389" s="152"/>
      <c r="K2389" s="128"/>
      <c r="M2389" s="114" t="s">
        <v>3188</v>
      </c>
      <c r="N2389" s="118">
        <v>8</v>
      </c>
      <c r="O2389" s="118">
        <v>16</v>
      </c>
      <c r="P2389" s="119">
        <f t="shared" si="39"/>
        <v>0</v>
      </c>
      <c r="Q2389" s="122" t="s">
        <v>3189</v>
      </c>
      <c r="R2389" s="121" t="s">
        <v>4129</v>
      </c>
      <c r="S2389" s="120" t="s">
        <v>147</v>
      </c>
      <c r="T2389" s="120" t="s">
        <v>147</v>
      </c>
    </row>
    <row r="2390" spans="7:20" s="145" customFormat="1" hidden="1">
      <c r="G2390" s="152"/>
      <c r="K2390" s="128"/>
      <c r="M2390" s="114" t="s">
        <v>3303</v>
      </c>
      <c r="N2390" s="118">
        <v>8</v>
      </c>
      <c r="O2390" s="118">
        <v>16</v>
      </c>
      <c r="P2390" s="119">
        <f t="shared" si="39"/>
        <v>0</v>
      </c>
      <c r="Q2390" s="122" t="s">
        <v>581</v>
      </c>
      <c r="R2390" s="121" t="s">
        <v>4129</v>
      </c>
      <c r="S2390" s="120" t="s">
        <v>147</v>
      </c>
      <c r="T2390" s="120" t="s">
        <v>147</v>
      </c>
    </row>
    <row r="2391" spans="7:20" s="145" customFormat="1" hidden="1">
      <c r="G2391" s="152"/>
      <c r="K2391" s="128"/>
      <c r="M2391" s="114" t="s">
        <v>3304</v>
      </c>
      <c r="N2391" s="118">
        <v>8.9</v>
      </c>
      <c r="O2391" s="118">
        <v>22</v>
      </c>
      <c r="P2391" s="119">
        <f t="shared" si="39"/>
        <v>0</v>
      </c>
      <c r="Q2391" s="122" t="s">
        <v>661</v>
      </c>
      <c r="R2391" s="121" t="s">
        <v>3963</v>
      </c>
      <c r="S2391" s="120" t="s">
        <v>147</v>
      </c>
      <c r="T2391" s="120" t="s">
        <v>147</v>
      </c>
    </row>
    <row r="2392" spans="7:20" s="145" customFormat="1" hidden="1">
      <c r="G2392" s="152"/>
      <c r="K2392" s="128"/>
      <c r="M2392" s="114" t="s">
        <v>3305</v>
      </c>
      <c r="N2392" s="118">
        <v>8.9</v>
      </c>
      <c r="O2392" s="118">
        <v>22</v>
      </c>
      <c r="P2392" s="119">
        <f t="shared" si="39"/>
        <v>0</v>
      </c>
      <c r="Q2392" s="122" t="s">
        <v>1146</v>
      </c>
      <c r="R2392" s="121" t="s">
        <v>3963</v>
      </c>
      <c r="S2392" s="120" t="s">
        <v>147</v>
      </c>
      <c r="T2392" s="120" t="s">
        <v>147</v>
      </c>
    </row>
    <row r="2393" spans="7:20" s="145" customFormat="1" hidden="1">
      <c r="G2393" s="152"/>
      <c r="K2393" s="128"/>
      <c r="M2393" s="114" t="s">
        <v>3306</v>
      </c>
      <c r="N2393" s="118">
        <v>1.5</v>
      </c>
      <c r="O2393" s="118">
        <v>13.2</v>
      </c>
      <c r="P2393" s="119">
        <f t="shared" si="39"/>
        <v>0</v>
      </c>
      <c r="Q2393" s="122" t="s">
        <v>1244</v>
      </c>
      <c r="R2393" s="121" t="s">
        <v>3896</v>
      </c>
      <c r="S2393" s="120" t="s">
        <v>147</v>
      </c>
      <c r="T2393" s="120" t="s">
        <v>147</v>
      </c>
    </row>
    <row r="2394" spans="7:20" s="145" customFormat="1" hidden="1">
      <c r="G2394" s="152"/>
      <c r="K2394" s="128"/>
      <c r="M2394" s="114" t="s">
        <v>3307</v>
      </c>
      <c r="N2394" s="118">
        <v>1.5</v>
      </c>
      <c r="O2394" s="118">
        <v>13.2</v>
      </c>
      <c r="P2394" s="119">
        <f t="shared" si="39"/>
        <v>0</v>
      </c>
      <c r="Q2394" s="122" t="s">
        <v>586</v>
      </c>
      <c r="R2394" s="121" t="s">
        <v>3896</v>
      </c>
      <c r="S2394" s="120" t="s">
        <v>147</v>
      </c>
      <c r="T2394" s="120" t="s">
        <v>147</v>
      </c>
    </row>
    <row r="2395" spans="7:20" s="145" customFormat="1" hidden="1">
      <c r="G2395" s="152"/>
      <c r="K2395" s="128"/>
      <c r="M2395" s="114" t="s">
        <v>3308</v>
      </c>
      <c r="N2395" s="118">
        <v>5.3</v>
      </c>
      <c r="O2395" s="118">
        <v>61.8</v>
      </c>
      <c r="P2395" s="119">
        <f t="shared" si="39"/>
        <v>0</v>
      </c>
      <c r="Q2395" s="122" t="s">
        <v>604</v>
      </c>
      <c r="R2395" s="121" t="s">
        <v>4408</v>
      </c>
      <c r="S2395" s="120" t="s">
        <v>147</v>
      </c>
      <c r="T2395" s="120" t="s">
        <v>147</v>
      </c>
    </row>
    <row r="2396" spans="7:20" s="145" customFormat="1" hidden="1">
      <c r="G2396" s="152"/>
      <c r="K2396" s="128"/>
      <c r="M2396" s="114" t="s">
        <v>3309</v>
      </c>
      <c r="N2396" s="118">
        <v>14.7</v>
      </c>
      <c r="O2396" s="118">
        <v>10.3</v>
      </c>
      <c r="P2396" s="119">
        <f t="shared" si="39"/>
        <v>0</v>
      </c>
      <c r="Q2396" s="120" t="s">
        <v>369</v>
      </c>
      <c r="R2396" s="121" t="s">
        <v>4424</v>
      </c>
      <c r="S2396" s="120" t="s">
        <v>147</v>
      </c>
      <c r="T2396" s="120" t="s">
        <v>147</v>
      </c>
    </row>
    <row r="2397" spans="7:20" s="145" customFormat="1" hidden="1">
      <c r="G2397" s="152"/>
      <c r="K2397" s="128"/>
      <c r="M2397" s="114" t="s">
        <v>3418</v>
      </c>
      <c r="N2397" s="118">
        <v>13.7</v>
      </c>
      <c r="O2397" s="118">
        <v>9.6</v>
      </c>
      <c r="P2397" s="119">
        <f t="shared" si="39"/>
        <v>0</v>
      </c>
      <c r="Q2397" s="120" t="s">
        <v>1098</v>
      </c>
      <c r="R2397" s="121" t="s">
        <v>4248</v>
      </c>
      <c r="S2397" s="120" t="s">
        <v>147</v>
      </c>
      <c r="T2397" s="120" t="s">
        <v>147</v>
      </c>
    </row>
    <row r="2398" spans="7:20" s="145" customFormat="1" hidden="1">
      <c r="G2398" s="152"/>
      <c r="K2398" s="128"/>
      <c r="M2398" s="114" t="s">
        <v>3419</v>
      </c>
      <c r="N2398" s="118">
        <v>14.7</v>
      </c>
      <c r="O2398" s="118">
        <v>10.3</v>
      </c>
      <c r="P2398" s="119">
        <f t="shared" si="39"/>
        <v>0</v>
      </c>
      <c r="Q2398" s="120" t="s">
        <v>740</v>
      </c>
      <c r="R2398" s="121" t="s">
        <v>4424</v>
      </c>
      <c r="S2398" s="120" t="s">
        <v>147</v>
      </c>
      <c r="T2398" s="120" t="s">
        <v>147</v>
      </c>
    </row>
    <row r="2399" spans="7:20" s="145" customFormat="1" hidden="1">
      <c r="G2399" s="152"/>
      <c r="K2399" s="128"/>
      <c r="M2399" s="114" t="s">
        <v>3420</v>
      </c>
      <c r="N2399" s="118">
        <v>13.7</v>
      </c>
      <c r="O2399" s="118">
        <v>9.6</v>
      </c>
      <c r="P2399" s="119">
        <f t="shared" si="39"/>
        <v>0</v>
      </c>
      <c r="Q2399" s="120" t="s">
        <v>196</v>
      </c>
      <c r="R2399" s="121" t="s">
        <v>4248</v>
      </c>
      <c r="S2399" s="120" t="s">
        <v>147</v>
      </c>
      <c r="T2399" s="120" t="s">
        <v>147</v>
      </c>
    </row>
    <row r="2400" spans="7:20" s="145" customFormat="1" hidden="1">
      <c r="G2400" s="152"/>
      <c r="K2400" s="128"/>
      <c r="M2400" s="114" t="s">
        <v>3312</v>
      </c>
      <c r="N2400" s="118">
        <v>14.7</v>
      </c>
      <c r="O2400" s="118">
        <v>10.3</v>
      </c>
      <c r="P2400" s="119">
        <f t="shared" si="39"/>
        <v>0</v>
      </c>
      <c r="Q2400" s="122" t="s">
        <v>277</v>
      </c>
      <c r="R2400" s="121" t="s">
        <v>4424</v>
      </c>
      <c r="S2400" s="120" t="s">
        <v>147</v>
      </c>
      <c r="T2400" s="120" t="s">
        <v>147</v>
      </c>
    </row>
    <row r="2401" spans="7:20" s="145" customFormat="1" hidden="1">
      <c r="G2401" s="152"/>
      <c r="K2401" s="128"/>
      <c r="M2401" s="114" t="s">
        <v>3425</v>
      </c>
      <c r="N2401" s="118">
        <v>13.7</v>
      </c>
      <c r="O2401" s="118">
        <v>9.6</v>
      </c>
      <c r="P2401" s="119">
        <f t="shared" si="39"/>
        <v>0</v>
      </c>
      <c r="Q2401" s="122" t="s">
        <v>604</v>
      </c>
      <c r="R2401" s="121" t="s">
        <v>4248</v>
      </c>
      <c r="S2401" s="120" t="s">
        <v>147</v>
      </c>
      <c r="T2401" s="120" t="s">
        <v>147</v>
      </c>
    </row>
    <row r="2402" spans="7:20" s="145" customFormat="1" hidden="1">
      <c r="G2402" s="152"/>
      <c r="K2402" s="128"/>
      <c r="M2402" s="114" t="s">
        <v>3426</v>
      </c>
      <c r="N2402" s="118">
        <v>14.7</v>
      </c>
      <c r="O2402" s="118">
        <v>10.3</v>
      </c>
      <c r="P2402" s="119">
        <f t="shared" si="39"/>
        <v>0</v>
      </c>
      <c r="Q2402" s="120" t="s">
        <v>403</v>
      </c>
      <c r="R2402" s="121" t="s">
        <v>4424</v>
      </c>
      <c r="S2402" s="120" t="s">
        <v>147</v>
      </c>
      <c r="T2402" s="120" t="s">
        <v>147</v>
      </c>
    </row>
    <row r="2403" spans="7:20" s="145" customFormat="1" hidden="1">
      <c r="G2403" s="152"/>
      <c r="K2403" s="128"/>
      <c r="M2403" s="114" t="s">
        <v>3208</v>
      </c>
      <c r="N2403" s="118">
        <v>13.7</v>
      </c>
      <c r="O2403" s="118">
        <v>9.6</v>
      </c>
      <c r="P2403" s="119">
        <f t="shared" si="39"/>
        <v>0</v>
      </c>
      <c r="Q2403" s="120" t="s">
        <v>369</v>
      </c>
      <c r="R2403" s="121" t="s">
        <v>4248</v>
      </c>
      <c r="S2403" s="120" t="s">
        <v>147</v>
      </c>
      <c r="T2403" s="120" t="s">
        <v>147</v>
      </c>
    </row>
    <row r="2404" spans="7:20" s="145" customFormat="1" hidden="1">
      <c r="G2404" s="152"/>
      <c r="K2404" s="128"/>
      <c r="M2404" s="114" t="s">
        <v>3209</v>
      </c>
      <c r="N2404" s="118">
        <v>16.600000000000001</v>
      </c>
      <c r="O2404" s="118">
        <v>0</v>
      </c>
      <c r="P2404" s="119">
        <f t="shared" si="39"/>
        <v>0</v>
      </c>
      <c r="Q2404" s="122" t="s">
        <v>661</v>
      </c>
      <c r="R2404" s="121" t="s">
        <v>4273</v>
      </c>
      <c r="S2404" s="120" t="s">
        <v>147</v>
      </c>
      <c r="T2404" s="120" t="s">
        <v>147</v>
      </c>
    </row>
    <row r="2405" spans="7:20" s="145" customFormat="1" hidden="1">
      <c r="G2405" s="152"/>
      <c r="K2405" s="128"/>
      <c r="M2405" s="114" t="s">
        <v>3092</v>
      </c>
      <c r="N2405" s="118">
        <v>3.6</v>
      </c>
      <c r="O2405" s="118" t="s">
        <v>30</v>
      </c>
      <c r="P2405" s="119">
        <f t="shared" si="39"/>
        <v>0</v>
      </c>
      <c r="Q2405" s="122" t="s">
        <v>174</v>
      </c>
      <c r="R2405" s="121" t="s">
        <v>4544</v>
      </c>
      <c r="S2405" s="120" t="s">
        <v>147</v>
      </c>
      <c r="T2405" s="120" t="s">
        <v>147</v>
      </c>
    </row>
    <row r="2406" spans="7:20" s="145" customFormat="1" hidden="1">
      <c r="G2406" s="152"/>
      <c r="K2406" s="128"/>
      <c r="M2406" s="114" t="s">
        <v>3093</v>
      </c>
      <c r="N2406" s="118">
        <v>12.4</v>
      </c>
      <c r="O2406" s="118">
        <v>8.9</v>
      </c>
      <c r="P2406" s="119">
        <f t="shared" si="39"/>
        <v>0</v>
      </c>
      <c r="Q2406" s="120" t="s">
        <v>147</v>
      </c>
      <c r="R2406" s="121" t="s">
        <v>4417</v>
      </c>
      <c r="S2406" s="120" t="s">
        <v>147</v>
      </c>
      <c r="T2406" s="120" t="s">
        <v>147</v>
      </c>
    </row>
    <row r="2407" spans="7:20" s="145" customFormat="1" hidden="1">
      <c r="G2407" s="152"/>
      <c r="K2407" s="128"/>
      <c r="M2407" s="114" t="s">
        <v>3094</v>
      </c>
      <c r="N2407" s="118">
        <v>21.7</v>
      </c>
      <c r="O2407" s="118">
        <v>0</v>
      </c>
      <c r="P2407" s="119">
        <f t="shared" si="39"/>
        <v>0</v>
      </c>
      <c r="Q2407" s="122" t="s">
        <v>468</v>
      </c>
      <c r="R2407" s="121" t="s">
        <v>4077</v>
      </c>
      <c r="S2407" s="120" t="s">
        <v>147</v>
      </c>
      <c r="T2407" s="120" t="s">
        <v>147</v>
      </c>
    </row>
    <row r="2408" spans="7:20" s="145" customFormat="1" hidden="1">
      <c r="G2408" s="152"/>
      <c r="K2408" s="128"/>
      <c r="M2408" s="114" t="s">
        <v>3095</v>
      </c>
      <c r="N2408" s="118">
        <v>16.8</v>
      </c>
      <c r="O2408" s="118">
        <v>0</v>
      </c>
      <c r="P2408" s="119">
        <f t="shared" si="39"/>
        <v>0</v>
      </c>
      <c r="Q2408" s="122" t="s">
        <v>234</v>
      </c>
      <c r="R2408" s="121" t="s">
        <v>3773</v>
      </c>
      <c r="S2408" s="120" t="s">
        <v>147</v>
      </c>
      <c r="T2408" s="120" t="s">
        <v>147</v>
      </c>
    </row>
    <row r="2409" spans="7:20" s="145" customFormat="1" hidden="1">
      <c r="G2409" s="152"/>
      <c r="K2409" s="128"/>
      <c r="M2409" s="114" t="s">
        <v>3096</v>
      </c>
      <c r="N2409" s="118">
        <v>16.600000000000001</v>
      </c>
      <c r="O2409" s="118">
        <v>0</v>
      </c>
      <c r="P2409" s="119">
        <f t="shared" si="39"/>
        <v>0</v>
      </c>
      <c r="Q2409" s="120" t="s">
        <v>147</v>
      </c>
      <c r="R2409" s="121" t="s">
        <v>4549</v>
      </c>
      <c r="S2409" s="120" t="s">
        <v>147</v>
      </c>
      <c r="T2409" s="120" t="s">
        <v>147</v>
      </c>
    </row>
    <row r="2410" spans="7:20" s="145" customFormat="1" hidden="1">
      <c r="G2410" s="152"/>
      <c r="K2410" s="128"/>
      <c r="M2410" s="114" t="s">
        <v>3097</v>
      </c>
      <c r="N2410" s="118">
        <v>4.9000000000000004</v>
      </c>
      <c r="O2410" s="118">
        <v>46.4</v>
      </c>
      <c r="P2410" s="119">
        <f t="shared" si="39"/>
        <v>0</v>
      </c>
      <c r="Q2410" s="122" t="s">
        <v>3098</v>
      </c>
      <c r="R2410" s="121" t="s">
        <v>4261</v>
      </c>
      <c r="S2410" s="120" t="s">
        <v>147</v>
      </c>
      <c r="T2410" s="120" t="s">
        <v>147</v>
      </c>
    </row>
    <row r="2411" spans="7:20" s="145" customFormat="1" hidden="1">
      <c r="G2411" s="152"/>
      <c r="K2411" s="128"/>
      <c r="M2411" s="114" t="s">
        <v>3099</v>
      </c>
      <c r="N2411" s="118">
        <v>1.4</v>
      </c>
      <c r="O2411" s="118">
        <v>13.5</v>
      </c>
      <c r="P2411" s="119">
        <f t="shared" si="39"/>
        <v>0</v>
      </c>
      <c r="Q2411" s="122" t="s">
        <v>3100</v>
      </c>
      <c r="R2411" s="121" t="s">
        <v>4323</v>
      </c>
      <c r="S2411" s="120" t="s">
        <v>147</v>
      </c>
      <c r="T2411" s="120" t="s">
        <v>147</v>
      </c>
    </row>
    <row r="2412" spans="7:20" s="145" customFormat="1" hidden="1">
      <c r="G2412" s="152"/>
      <c r="K2412" s="128"/>
      <c r="M2412" s="114" t="s">
        <v>3101</v>
      </c>
      <c r="N2412" s="118">
        <v>10.1</v>
      </c>
      <c r="O2412" s="118">
        <v>4.5</v>
      </c>
      <c r="P2412" s="119">
        <f t="shared" si="39"/>
        <v>0</v>
      </c>
      <c r="Q2412" s="122" t="s">
        <v>3102</v>
      </c>
      <c r="R2412" s="121" t="s">
        <v>4468</v>
      </c>
      <c r="S2412" s="120" t="s">
        <v>147</v>
      </c>
      <c r="T2412" s="120" t="s">
        <v>147</v>
      </c>
    </row>
    <row r="2413" spans="7:20" s="145" customFormat="1" hidden="1">
      <c r="G2413" s="152"/>
      <c r="K2413" s="128"/>
      <c r="M2413" s="114" t="s">
        <v>3103</v>
      </c>
      <c r="N2413" s="118">
        <v>3.7</v>
      </c>
      <c r="O2413" s="118">
        <v>33.1</v>
      </c>
      <c r="P2413" s="119">
        <f t="shared" si="39"/>
        <v>0</v>
      </c>
      <c r="Q2413" s="122" t="s">
        <v>2992</v>
      </c>
      <c r="R2413" s="121" t="s">
        <v>3949</v>
      </c>
      <c r="S2413" s="120" t="s">
        <v>147</v>
      </c>
      <c r="T2413" s="120" t="s">
        <v>147</v>
      </c>
    </row>
    <row r="2414" spans="7:20" s="145" customFormat="1" hidden="1">
      <c r="G2414" s="152"/>
      <c r="K2414" s="128"/>
      <c r="M2414" s="114" t="s">
        <v>2993</v>
      </c>
      <c r="N2414" s="118">
        <v>6.5</v>
      </c>
      <c r="O2414" s="118">
        <v>73</v>
      </c>
      <c r="P2414" s="119">
        <f t="shared" si="39"/>
        <v>0</v>
      </c>
      <c r="Q2414" s="122" t="s">
        <v>926</v>
      </c>
      <c r="R2414" s="121" t="s">
        <v>4409</v>
      </c>
      <c r="S2414" s="120" t="s">
        <v>147</v>
      </c>
      <c r="T2414" s="120" t="s">
        <v>147</v>
      </c>
    </row>
    <row r="2415" spans="7:20" s="145" customFormat="1" hidden="1">
      <c r="G2415" s="152"/>
      <c r="K2415" s="128"/>
      <c r="M2415" s="114" t="s">
        <v>2994</v>
      </c>
      <c r="N2415" s="118">
        <v>3.3</v>
      </c>
      <c r="O2415" s="118">
        <v>5</v>
      </c>
      <c r="P2415" s="119">
        <f t="shared" si="39"/>
        <v>0</v>
      </c>
      <c r="Q2415" s="122" t="s">
        <v>2995</v>
      </c>
      <c r="R2415" s="121" t="s">
        <v>4447</v>
      </c>
      <c r="S2415" s="120" t="s">
        <v>147</v>
      </c>
      <c r="T2415" s="120" t="s">
        <v>147</v>
      </c>
    </row>
    <row r="2416" spans="7:20" s="145" customFormat="1" hidden="1">
      <c r="G2416" s="152"/>
      <c r="K2416" s="128"/>
      <c r="M2416" s="114" t="s">
        <v>2996</v>
      </c>
      <c r="N2416" s="118">
        <v>11.4</v>
      </c>
      <c r="O2416" s="118">
        <v>61.5</v>
      </c>
      <c r="P2416" s="119">
        <f t="shared" si="39"/>
        <v>0</v>
      </c>
      <c r="Q2416" s="120" t="s">
        <v>147</v>
      </c>
      <c r="R2416" s="121" t="s">
        <v>4131</v>
      </c>
      <c r="S2416" s="120" t="s">
        <v>147</v>
      </c>
      <c r="T2416" s="120" t="s">
        <v>147</v>
      </c>
    </row>
    <row r="2417" spans="7:20" s="145" customFormat="1" hidden="1">
      <c r="G2417" s="152"/>
      <c r="K2417" s="128"/>
      <c r="M2417" s="114" t="s">
        <v>2997</v>
      </c>
      <c r="N2417" s="118">
        <v>10.6</v>
      </c>
      <c r="O2417" s="118">
        <v>42.7</v>
      </c>
      <c r="P2417" s="119">
        <f t="shared" si="39"/>
        <v>0</v>
      </c>
      <c r="Q2417" s="122" t="s">
        <v>2000</v>
      </c>
      <c r="R2417" s="121" t="s">
        <v>4504</v>
      </c>
      <c r="S2417" s="120" t="s">
        <v>147</v>
      </c>
      <c r="T2417" s="120" t="s">
        <v>147</v>
      </c>
    </row>
    <row r="2418" spans="7:20" s="145" customFormat="1" hidden="1">
      <c r="G2418" s="152"/>
      <c r="K2418" s="128"/>
      <c r="M2418" s="114" t="s">
        <v>2998</v>
      </c>
      <c r="N2418" s="118">
        <v>3.9</v>
      </c>
      <c r="O2418" s="118">
        <v>15.6</v>
      </c>
      <c r="P2418" s="119">
        <f t="shared" si="39"/>
        <v>0</v>
      </c>
      <c r="Q2418" s="122" t="s">
        <v>663</v>
      </c>
      <c r="R2418" s="121" t="s">
        <v>3783</v>
      </c>
      <c r="S2418" s="120" t="s">
        <v>147</v>
      </c>
      <c r="T2418" s="120" t="s">
        <v>147</v>
      </c>
    </row>
    <row r="2419" spans="7:20" s="145" customFormat="1" hidden="1">
      <c r="G2419" s="152"/>
      <c r="K2419" s="128"/>
      <c r="M2419" s="114" t="s">
        <v>2999</v>
      </c>
      <c r="N2419" s="118">
        <v>0.2</v>
      </c>
      <c r="O2419" s="118">
        <v>94</v>
      </c>
      <c r="P2419" s="119">
        <f t="shared" si="39"/>
        <v>0</v>
      </c>
      <c r="Q2419" s="122" t="s">
        <v>166</v>
      </c>
      <c r="R2419" s="121" t="s">
        <v>3775</v>
      </c>
      <c r="S2419" s="120" t="s">
        <v>147</v>
      </c>
      <c r="T2419" s="120" t="s">
        <v>147</v>
      </c>
    </row>
    <row r="2420" spans="7:20" s="145" customFormat="1" hidden="1">
      <c r="G2420" s="152"/>
      <c r="K2420" s="128"/>
      <c r="M2420" s="114" t="s">
        <v>3000</v>
      </c>
      <c r="N2420" s="118">
        <v>1.5</v>
      </c>
      <c r="O2420" s="118">
        <v>21.2</v>
      </c>
      <c r="P2420" s="119">
        <f t="shared" si="39"/>
        <v>0</v>
      </c>
      <c r="Q2420" s="120" t="s">
        <v>147</v>
      </c>
      <c r="R2420" s="121">
        <v>326</v>
      </c>
      <c r="S2420" s="120" t="s">
        <v>147</v>
      </c>
      <c r="T2420" s="120" t="s">
        <v>147</v>
      </c>
    </row>
    <row r="2421" spans="7:20" s="145" customFormat="1" hidden="1">
      <c r="G2421" s="152"/>
      <c r="K2421" s="128"/>
      <c r="M2421" s="114" t="s">
        <v>3222</v>
      </c>
      <c r="N2421" s="118">
        <v>1</v>
      </c>
      <c r="O2421" s="118">
        <v>15.5</v>
      </c>
      <c r="P2421" s="119">
        <f t="shared" si="39"/>
        <v>0</v>
      </c>
      <c r="Q2421" s="122" t="s">
        <v>1513</v>
      </c>
      <c r="R2421" s="121" t="s">
        <v>4076</v>
      </c>
      <c r="S2421" s="120" t="s">
        <v>147</v>
      </c>
      <c r="T2421" s="120" t="s">
        <v>147</v>
      </c>
    </row>
    <row r="2422" spans="7:20" s="145" customFormat="1" hidden="1">
      <c r="G2422" s="152"/>
      <c r="K2422" s="128"/>
      <c r="M2422" s="114" t="s">
        <v>3220</v>
      </c>
      <c r="N2422" s="118">
        <v>1.9</v>
      </c>
      <c r="O2422" s="118">
        <v>9.5</v>
      </c>
      <c r="P2422" s="119">
        <f t="shared" si="39"/>
        <v>0</v>
      </c>
      <c r="Q2422" s="120" t="s">
        <v>147</v>
      </c>
      <c r="R2422" s="121" t="s">
        <v>3996</v>
      </c>
      <c r="S2422" s="120" t="s">
        <v>147</v>
      </c>
      <c r="T2422" s="120" t="s">
        <v>147</v>
      </c>
    </row>
    <row r="2423" spans="7:20" s="145" customFormat="1" hidden="1">
      <c r="G2423" s="152"/>
      <c r="K2423" s="128"/>
      <c r="M2423" s="114" t="s">
        <v>3221</v>
      </c>
      <c r="N2423" s="118">
        <v>2.7</v>
      </c>
      <c r="O2423" s="118">
        <v>1.9</v>
      </c>
      <c r="P2423" s="119">
        <f t="shared" si="39"/>
        <v>0</v>
      </c>
      <c r="Q2423" s="122" t="s">
        <v>1847</v>
      </c>
      <c r="R2423" s="121" t="s">
        <v>4031</v>
      </c>
      <c r="S2423" s="120" t="s">
        <v>147</v>
      </c>
      <c r="T2423" s="120" t="s">
        <v>147</v>
      </c>
    </row>
    <row r="2424" spans="7:20" s="145" customFormat="1" hidden="1">
      <c r="G2424" s="152"/>
      <c r="K2424" s="128"/>
      <c r="M2424" s="114" t="s">
        <v>3447</v>
      </c>
      <c r="N2424" s="118">
        <v>1</v>
      </c>
      <c r="O2424" s="118">
        <v>1.6</v>
      </c>
      <c r="P2424" s="119">
        <f t="shared" si="39"/>
        <v>0</v>
      </c>
      <c r="Q2424" s="122" t="s">
        <v>51</v>
      </c>
      <c r="R2424" s="121" t="s">
        <v>4313</v>
      </c>
      <c r="S2424" s="120" t="s">
        <v>147</v>
      </c>
      <c r="T2424" s="120" t="s">
        <v>147</v>
      </c>
    </row>
    <row r="2425" spans="7:20" s="145" customFormat="1" hidden="1">
      <c r="G2425" s="152"/>
      <c r="K2425" s="128"/>
      <c r="M2425" s="114" t="s">
        <v>3448</v>
      </c>
      <c r="N2425" s="118">
        <v>3.7</v>
      </c>
      <c r="O2425" s="118">
        <v>17.5</v>
      </c>
      <c r="P2425" s="119">
        <f t="shared" si="39"/>
        <v>0</v>
      </c>
      <c r="Q2425" s="122" t="s">
        <v>1149</v>
      </c>
      <c r="R2425" s="121" t="s">
        <v>4450</v>
      </c>
      <c r="S2425" s="120" t="s">
        <v>147</v>
      </c>
      <c r="T2425" s="120" t="s">
        <v>147</v>
      </c>
    </row>
    <row r="2426" spans="7:20" s="145" customFormat="1" hidden="1">
      <c r="G2426" s="152"/>
      <c r="K2426" s="128"/>
      <c r="M2426" s="114" t="s">
        <v>3330</v>
      </c>
      <c r="N2426" s="118">
        <v>1.5</v>
      </c>
      <c r="O2426" s="118">
        <v>15.8</v>
      </c>
      <c r="P2426" s="119">
        <f t="shared" si="39"/>
        <v>0</v>
      </c>
      <c r="Q2426" s="120" t="s">
        <v>147</v>
      </c>
      <c r="R2426" s="121" t="s">
        <v>4447</v>
      </c>
      <c r="S2426" s="120" t="s">
        <v>147</v>
      </c>
      <c r="T2426" s="120" t="s">
        <v>147</v>
      </c>
    </row>
    <row r="2427" spans="7:20" s="145" customFormat="1" hidden="1">
      <c r="G2427" s="152"/>
      <c r="K2427" s="128"/>
      <c r="M2427" s="114" t="s">
        <v>3331</v>
      </c>
      <c r="N2427" s="118">
        <v>1.6</v>
      </c>
      <c r="O2427" s="118">
        <v>12.7</v>
      </c>
      <c r="P2427" s="119">
        <f t="shared" si="39"/>
        <v>0</v>
      </c>
      <c r="Q2427" s="122" t="s">
        <v>1513</v>
      </c>
      <c r="R2427" s="121" t="s">
        <v>3849</v>
      </c>
      <c r="S2427" s="120" t="s">
        <v>147</v>
      </c>
      <c r="T2427" s="120" t="s">
        <v>147</v>
      </c>
    </row>
    <row r="2428" spans="7:20" s="145" customFormat="1" hidden="1">
      <c r="G2428" s="152"/>
      <c r="K2428" s="128"/>
      <c r="M2428" s="114" t="s">
        <v>3332</v>
      </c>
      <c r="N2428" s="118">
        <v>1.5</v>
      </c>
      <c r="O2428" s="118">
        <v>12.3</v>
      </c>
      <c r="P2428" s="119">
        <f t="shared" si="39"/>
        <v>0</v>
      </c>
      <c r="Q2428" s="120" t="s">
        <v>147</v>
      </c>
      <c r="R2428" s="121" t="s">
        <v>4564</v>
      </c>
      <c r="S2428" s="120" t="s">
        <v>147</v>
      </c>
      <c r="T2428" s="120" t="s">
        <v>147</v>
      </c>
    </row>
    <row r="2429" spans="7:20" s="145" customFormat="1" hidden="1">
      <c r="G2429" s="152"/>
      <c r="K2429" s="128"/>
      <c r="M2429" s="114" t="s">
        <v>3333</v>
      </c>
      <c r="N2429" s="118">
        <v>3.5</v>
      </c>
      <c r="O2429" s="118">
        <v>21.6</v>
      </c>
      <c r="P2429" s="119">
        <f t="shared" si="39"/>
        <v>0</v>
      </c>
      <c r="Q2429" s="122" t="s">
        <v>193</v>
      </c>
      <c r="R2429" s="121" t="s">
        <v>3919</v>
      </c>
      <c r="S2429" s="120" t="s">
        <v>147</v>
      </c>
      <c r="T2429" s="120" t="s">
        <v>147</v>
      </c>
    </row>
    <row r="2430" spans="7:20" s="145" customFormat="1" hidden="1">
      <c r="G2430" s="152"/>
      <c r="K2430" s="128"/>
      <c r="M2430" s="114" t="s">
        <v>3334</v>
      </c>
      <c r="N2430" s="118">
        <v>3.1</v>
      </c>
      <c r="O2430" s="118">
        <v>24.5</v>
      </c>
      <c r="P2430" s="119">
        <f t="shared" si="39"/>
        <v>0</v>
      </c>
      <c r="Q2430" s="122" t="s">
        <v>3335</v>
      </c>
      <c r="R2430" s="121" t="s">
        <v>4275</v>
      </c>
      <c r="S2430" s="120" t="s">
        <v>147</v>
      </c>
      <c r="T2430" s="120" t="s">
        <v>147</v>
      </c>
    </row>
    <row r="2431" spans="7:20" s="145" customFormat="1" hidden="1">
      <c r="G2431" s="152"/>
      <c r="K2431" s="128"/>
      <c r="M2431" s="114" t="s">
        <v>3231</v>
      </c>
      <c r="N2431" s="118">
        <v>0.6</v>
      </c>
      <c r="O2431" s="118">
        <v>4.9000000000000004</v>
      </c>
      <c r="P2431" s="119">
        <f t="shared" si="39"/>
        <v>0</v>
      </c>
      <c r="Q2431" s="120" t="s">
        <v>147</v>
      </c>
      <c r="R2431" s="121" t="s">
        <v>4455</v>
      </c>
      <c r="S2431" s="120" t="s">
        <v>147</v>
      </c>
      <c r="T2431" s="120" t="s">
        <v>147</v>
      </c>
    </row>
    <row r="2432" spans="7:20" s="145" customFormat="1" hidden="1">
      <c r="G2432" s="152"/>
      <c r="K2432" s="128"/>
      <c r="M2432" s="114" t="s">
        <v>3232</v>
      </c>
      <c r="N2432" s="118">
        <v>1.5</v>
      </c>
      <c r="O2432" s="118">
        <v>7.9</v>
      </c>
      <c r="P2432" s="119">
        <f t="shared" si="39"/>
        <v>0</v>
      </c>
      <c r="Q2432" s="122" t="s">
        <v>3233</v>
      </c>
      <c r="R2432" s="121" t="s">
        <v>4025</v>
      </c>
      <c r="S2432" s="120" t="s">
        <v>147</v>
      </c>
      <c r="T2432" s="120" t="s">
        <v>147</v>
      </c>
    </row>
    <row r="2433" spans="7:20" s="145" customFormat="1" hidden="1">
      <c r="G2433" s="152"/>
      <c r="K2433" s="128"/>
      <c r="M2433" s="114" t="s">
        <v>3238</v>
      </c>
      <c r="N2433" s="118">
        <v>3.1</v>
      </c>
      <c r="O2433" s="118">
        <v>13.8</v>
      </c>
      <c r="P2433" s="119">
        <f t="shared" si="39"/>
        <v>0</v>
      </c>
      <c r="Q2433" s="122" t="s">
        <v>543</v>
      </c>
      <c r="R2433" s="121" t="s">
        <v>4031</v>
      </c>
      <c r="S2433" s="120" t="s">
        <v>147</v>
      </c>
      <c r="T2433" s="120" t="s">
        <v>147</v>
      </c>
    </row>
    <row r="2434" spans="7:20" s="145" customFormat="1" hidden="1">
      <c r="G2434" s="152"/>
      <c r="K2434" s="128"/>
      <c r="M2434" s="114" t="s">
        <v>3239</v>
      </c>
      <c r="N2434" s="118">
        <v>20.9</v>
      </c>
      <c r="O2434" s="118">
        <v>0.5</v>
      </c>
      <c r="P2434" s="119">
        <f t="shared" si="39"/>
        <v>0</v>
      </c>
      <c r="Q2434" s="122" t="s">
        <v>2330</v>
      </c>
      <c r="R2434" s="121" t="s">
        <v>4059</v>
      </c>
      <c r="S2434" s="120" t="s">
        <v>147</v>
      </c>
      <c r="T2434" s="120" t="s">
        <v>147</v>
      </c>
    </row>
    <row r="2435" spans="7:20" s="145" customFormat="1" hidden="1">
      <c r="G2435" s="152"/>
      <c r="K2435" s="128"/>
      <c r="M2435" s="114" t="s">
        <v>3240</v>
      </c>
      <c r="N2435" s="118">
        <v>25.1</v>
      </c>
      <c r="O2435" s="118">
        <v>1.9</v>
      </c>
      <c r="P2435" s="119">
        <f t="shared" si="39"/>
        <v>0</v>
      </c>
      <c r="Q2435" s="122" t="s">
        <v>3126</v>
      </c>
      <c r="R2435" s="121" t="s">
        <v>4410</v>
      </c>
      <c r="S2435" s="120" t="s">
        <v>147</v>
      </c>
      <c r="T2435" s="120" t="s">
        <v>147</v>
      </c>
    </row>
    <row r="2436" spans="7:20" s="145" customFormat="1" hidden="1">
      <c r="G2436" s="152"/>
      <c r="K2436" s="128"/>
      <c r="M2436" s="114" t="s">
        <v>3127</v>
      </c>
      <c r="N2436" s="118">
        <v>9.9</v>
      </c>
      <c r="O2436" s="118">
        <v>2.4</v>
      </c>
      <c r="P2436" s="119">
        <f t="shared" si="39"/>
        <v>0</v>
      </c>
      <c r="Q2436" s="120" t="s">
        <v>147</v>
      </c>
      <c r="R2436" s="121" t="s">
        <v>3960</v>
      </c>
      <c r="S2436" s="120" t="s">
        <v>147</v>
      </c>
      <c r="T2436" s="120" t="s">
        <v>147</v>
      </c>
    </row>
    <row r="2437" spans="7:20" s="145" customFormat="1" hidden="1">
      <c r="G2437" s="152"/>
      <c r="K2437" s="128"/>
      <c r="M2437" s="114" t="s">
        <v>3128</v>
      </c>
      <c r="N2437" s="118">
        <v>11.8</v>
      </c>
      <c r="O2437" s="118">
        <v>18</v>
      </c>
      <c r="P2437" s="119">
        <f t="shared" si="39"/>
        <v>0</v>
      </c>
      <c r="Q2437" s="120" t="s">
        <v>147</v>
      </c>
      <c r="R2437" s="121" t="s">
        <v>4293</v>
      </c>
      <c r="S2437" s="120" t="s">
        <v>147</v>
      </c>
      <c r="T2437" s="120" t="s">
        <v>147</v>
      </c>
    </row>
    <row r="2438" spans="7:20" s="145" customFormat="1" hidden="1">
      <c r="G2438" s="152"/>
      <c r="K2438" s="128"/>
      <c r="M2438" s="114" t="s">
        <v>3355</v>
      </c>
      <c r="N2438" s="118">
        <v>25.2</v>
      </c>
      <c r="O2438" s="118">
        <v>0</v>
      </c>
      <c r="P2438" s="119">
        <f t="shared" si="39"/>
        <v>0</v>
      </c>
      <c r="Q2438" s="122" t="s">
        <v>884</v>
      </c>
      <c r="R2438" s="121" t="s">
        <v>4045</v>
      </c>
      <c r="S2438" s="120" t="s">
        <v>147</v>
      </c>
      <c r="T2438" s="120" t="s">
        <v>147</v>
      </c>
    </row>
    <row r="2439" spans="7:20" s="145" customFormat="1" hidden="1">
      <c r="G2439" s="152"/>
      <c r="K2439" s="128"/>
      <c r="M2439" s="114" t="s">
        <v>3356</v>
      </c>
      <c r="N2439" s="118">
        <v>24.6</v>
      </c>
      <c r="O2439" s="118">
        <v>0</v>
      </c>
      <c r="P2439" s="119">
        <f t="shared" si="39"/>
        <v>0</v>
      </c>
      <c r="Q2439" s="122" t="s">
        <v>3357</v>
      </c>
      <c r="R2439" s="121" t="s">
        <v>3849</v>
      </c>
      <c r="S2439" s="120" t="s">
        <v>147</v>
      </c>
      <c r="T2439" s="120" t="s">
        <v>147</v>
      </c>
    </row>
    <row r="2440" spans="7:20" s="145" customFormat="1" hidden="1">
      <c r="G2440" s="152"/>
      <c r="K2440" s="128"/>
      <c r="M2440" s="114" t="s">
        <v>3249</v>
      </c>
      <c r="N2440" s="118">
        <v>21.4</v>
      </c>
      <c r="O2440" s="118">
        <v>0</v>
      </c>
      <c r="P2440" s="119">
        <f t="shared" si="39"/>
        <v>0</v>
      </c>
      <c r="Q2440" s="122" t="s">
        <v>3245</v>
      </c>
      <c r="R2440" s="121" t="s">
        <v>3730</v>
      </c>
      <c r="S2440" s="120" t="s">
        <v>147</v>
      </c>
      <c r="T2440" s="120" t="s">
        <v>147</v>
      </c>
    </row>
    <row r="2441" spans="7:20" s="145" customFormat="1" hidden="1">
      <c r="G2441" s="152"/>
      <c r="K2441" s="128"/>
      <c r="M2441" s="114" t="s">
        <v>3246</v>
      </c>
      <c r="N2441" s="118">
        <v>20.399999999999999</v>
      </c>
      <c r="O2441" s="118">
        <v>0</v>
      </c>
      <c r="P2441" s="119">
        <f t="shared" si="39"/>
        <v>0</v>
      </c>
      <c r="Q2441" s="122" t="s">
        <v>3470</v>
      </c>
      <c r="R2441" s="121" t="s">
        <v>4136</v>
      </c>
      <c r="S2441" s="120" t="s">
        <v>147</v>
      </c>
      <c r="T2441" s="120" t="s">
        <v>147</v>
      </c>
    </row>
    <row r="2442" spans="7:20" s="145" customFormat="1" hidden="1">
      <c r="G2442" s="152"/>
      <c r="K2442" s="128"/>
      <c r="M2442" s="114" t="s">
        <v>3358</v>
      </c>
      <c r="N2442" s="118">
        <v>23.6</v>
      </c>
      <c r="O2442" s="118">
        <v>0</v>
      </c>
      <c r="P2442" s="119">
        <f t="shared" ref="P2442:P2505" si="40">SUM(S2442:T2442)</f>
        <v>0</v>
      </c>
      <c r="Q2442" s="122" t="s">
        <v>371</v>
      </c>
      <c r="R2442" s="121" t="s">
        <v>3991</v>
      </c>
      <c r="S2442" s="120" t="s">
        <v>147</v>
      </c>
      <c r="T2442" s="120" t="s">
        <v>147</v>
      </c>
    </row>
    <row r="2443" spans="7:20" s="145" customFormat="1" hidden="1">
      <c r="G2443" s="152"/>
      <c r="K2443" s="128"/>
      <c r="M2443" s="114" t="s">
        <v>3359</v>
      </c>
      <c r="N2443" s="118">
        <v>20.5</v>
      </c>
      <c r="O2443" s="118">
        <v>0</v>
      </c>
      <c r="P2443" s="119">
        <f t="shared" si="40"/>
        <v>0</v>
      </c>
      <c r="Q2443" s="122" t="s">
        <v>597</v>
      </c>
      <c r="R2443" s="121" t="s">
        <v>3940</v>
      </c>
      <c r="S2443" s="120" t="s">
        <v>147</v>
      </c>
      <c r="T2443" s="120" t="s">
        <v>147</v>
      </c>
    </row>
    <row r="2444" spans="7:20" s="145" customFormat="1" hidden="1">
      <c r="G2444" s="152"/>
      <c r="K2444" s="128"/>
      <c r="M2444" s="114" t="s">
        <v>3360</v>
      </c>
      <c r="N2444" s="118">
        <v>23.6</v>
      </c>
      <c r="O2444" s="118">
        <v>0</v>
      </c>
      <c r="P2444" s="119">
        <f t="shared" si="40"/>
        <v>0</v>
      </c>
      <c r="Q2444" s="122" t="s">
        <v>3361</v>
      </c>
      <c r="R2444" s="121" t="s">
        <v>4032</v>
      </c>
      <c r="S2444" s="120" t="s">
        <v>147</v>
      </c>
      <c r="T2444" s="120" t="s">
        <v>147</v>
      </c>
    </row>
    <row r="2445" spans="7:20" s="145" customFormat="1" hidden="1">
      <c r="G2445" s="152"/>
      <c r="K2445" s="128"/>
      <c r="M2445" s="114" t="s">
        <v>3362</v>
      </c>
      <c r="N2445" s="118">
        <v>23.5</v>
      </c>
      <c r="O2445" s="118">
        <v>0</v>
      </c>
      <c r="P2445" s="119">
        <f t="shared" si="40"/>
        <v>0</v>
      </c>
      <c r="Q2445" s="122" t="s">
        <v>852</v>
      </c>
      <c r="R2445" s="121" t="s">
        <v>3919</v>
      </c>
      <c r="S2445" s="120" t="s">
        <v>147</v>
      </c>
      <c r="T2445" s="120" t="s">
        <v>147</v>
      </c>
    </row>
    <row r="2446" spans="7:20" s="145" customFormat="1" hidden="1">
      <c r="G2446" s="152"/>
      <c r="K2446" s="128"/>
      <c r="M2446" s="114" t="s">
        <v>3363</v>
      </c>
      <c r="N2446" s="118">
        <v>23.2</v>
      </c>
      <c r="O2446" s="118">
        <v>0</v>
      </c>
      <c r="P2446" s="119">
        <f t="shared" si="40"/>
        <v>0</v>
      </c>
      <c r="Q2446" s="122" t="s">
        <v>1485</v>
      </c>
      <c r="R2446" s="121" t="s">
        <v>4230</v>
      </c>
      <c r="S2446" s="120" t="s">
        <v>147</v>
      </c>
      <c r="T2446" s="120" t="s">
        <v>147</v>
      </c>
    </row>
    <row r="2447" spans="7:20" s="145" customFormat="1" hidden="1">
      <c r="G2447" s="152"/>
      <c r="K2447" s="128"/>
      <c r="M2447" s="114" t="s">
        <v>3480</v>
      </c>
      <c r="N2447" s="118">
        <v>22.8</v>
      </c>
      <c r="O2447" s="118">
        <v>0.5</v>
      </c>
      <c r="P2447" s="119">
        <f t="shared" si="40"/>
        <v>0</v>
      </c>
      <c r="Q2447" s="122" t="s">
        <v>3100</v>
      </c>
      <c r="R2447" s="121" t="s">
        <v>4121</v>
      </c>
      <c r="S2447" s="120" t="s">
        <v>147</v>
      </c>
      <c r="T2447" s="120" t="s">
        <v>147</v>
      </c>
    </row>
    <row r="2448" spans="7:20" s="145" customFormat="1" hidden="1">
      <c r="G2448" s="152"/>
      <c r="K2448" s="128"/>
      <c r="M2448" s="114" t="s">
        <v>3481</v>
      </c>
      <c r="N2448" s="118">
        <v>25.4</v>
      </c>
      <c r="O2448" s="118">
        <v>1.3</v>
      </c>
      <c r="P2448" s="119">
        <f t="shared" si="40"/>
        <v>0</v>
      </c>
      <c r="Q2448" s="122" t="s">
        <v>2992</v>
      </c>
      <c r="R2448" s="121" t="s">
        <v>4229</v>
      </c>
      <c r="S2448" s="120" t="s">
        <v>147</v>
      </c>
      <c r="T2448" s="120" t="s">
        <v>147</v>
      </c>
    </row>
    <row r="2449" spans="7:20" s="145" customFormat="1" hidden="1">
      <c r="G2449" s="152"/>
      <c r="K2449" s="128"/>
      <c r="M2449" s="114" t="s">
        <v>3482</v>
      </c>
      <c r="N2449" s="118">
        <v>26.5</v>
      </c>
      <c r="O2449" s="118">
        <v>0</v>
      </c>
      <c r="P2449" s="119">
        <f t="shared" si="40"/>
        <v>0</v>
      </c>
      <c r="Q2449" s="122" t="s">
        <v>2339</v>
      </c>
      <c r="R2449" s="121" t="s">
        <v>4402</v>
      </c>
      <c r="S2449" s="120" t="s">
        <v>147</v>
      </c>
      <c r="T2449" s="120" t="s">
        <v>147</v>
      </c>
    </row>
    <row r="2450" spans="7:20" s="145" customFormat="1" hidden="1">
      <c r="G2450" s="152"/>
      <c r="K2450" s="128"/>
      <c r="M2450" s="114" t="s">
        <v>3483</v>
      </c>
      <c r="N2450" s="118">
        <v>22.1</v>
      </c>
      <c r="O2450" s="118">
        <v>0</v>
      </c>
      <c r="P2450" s="119">
        <f t="shared" si="40"/>
        <v>0</v>
      </c>
      <c r="Q2450" s="122" t="s">
        <v>1241</v>
      </c>
      <c r="R2450" s="121" t="s">
        <v>3911</v>
      </c>
      <c r="S2450" s="120" t="s">
        <v>147</v>
      </c>
      <c r="T2450" s="120" t="s">
        <v>147</v>
      </c>
    </row>
    <row r="2451" spans="7:20" s="145" customFormat="1" hidden="1">
      <c r="G2451" s="152"/>
      <c r="K2451" s="128"/>
      <c r="M2451" s="114" t="s">
        <v>3484</v>
      </c>
      <c r="N2451" s="118">
        <v>25.9</v>
      </c>
      <c r="O2451" s="118">
        <v>0</v>
      </c>
      <c r="P2451" s="119">
        <f t="shared" si="40"/>
        <v>0</v>
      </c>
      <c r="Q2451" s="122" t="s">
        <v>1721</v>
      </c>
      <c r="R2451" s="121" t="s">
        <v>4033</v>
      </c>
      <c r="S2451" s="120" t="s">
        <v>147</v>
      </c>
      <c r="T2451" s="120" t="s">
        <v>147</v>
      </c>
    </row>
    <row r="2452" spans="7:20" s="145" customFormat="1" hidden="1">
      <c r="G2452" s="152"/>
      <c r="K2452" s="128"/>
      <c r="M2452" s="114" t="s">
        <v>3485</v>
      </c>
      <c r="N2452" s="118">
        <v>25.3</v>
      </c>
      <c r="O2452" s="118">
        <v>0</v>
      </c>
      <c r="P2452" s="119">
        <f t="shared" si="40"/>
        <v>0</v>
      </c>
      <c r="Q2452" s="122" t="s">
        <v>3148</v>
      </c>
      <c r="R2452" s="121" t="s">
        <v>4099</v>
      </c>
      <c r="S2452" s="120" t="s">
        <v>147</v>
      </c>
      <c r="T2452" s="120" t="s">
        <v>147</v>
      </c>
    </row>
    <row r="2453" spans="7:20" s="145" customFormat="1" hidden="1">
      <c r="G2453" s="152"/>
      <c r="K2453" s="128"/>
      <c r="M2453" s="114" t="s">
        <v>3486</v>
      </c>
      <c r="N2453" s="118">
        <v>1.1000000000000001</v>
      </c>
      <c r="O2453" s="118">
        <v>8.6</v>
      </c>
      <c r="P2453" s="119">
        <f t="shared" si="40"/>
        <v>0</v>
      </c>
      <c r="Q2453" s="120" t="s">
        <v>147</v>
      </c>
      <c r="R2453" s="121" t="s">
        <v>4041</v>
      </c>
      <c r="S2453" s="120" t="s">
        <v>147</v>
      </c>
      <c r="T2453" s="120" t="s">
        <v>147</v>
      </c>
    </row>
    <row r="2454" spans="7:20" s="145" customFormat="1" hidden="1">
      <c r="G2454" s="152"/>
      <c r="K2454" s="128"/>
      <c r="M2454" s="114" t="s">
        <v>3487</v>
      </c>
      <c r="N2454" s="118">
        <v>1.3</v>
      </c>
      <c r="O2454" s="118">
        <v>10.199999999999999</v>
      </c>
      <c r="P2454" s="119">
        <f t="shared" si="40"/>
        <v>0</v>
      </c>
      <c r="Q2454" s="120" t="s">
        <v>147</v>
      </c>
      <c r="R2454" s="121" t="s">
        <v>4554</v>
      </c>
      <c r="S2454" s="120" t="s">
        <v>147</v>
      </c>
      <c r="T2454" s="120" t="s">
        <v>147</v>
      </c>
    </row>
    <row r="2455" spans="7:20" s="145" customFormat="1" hidden="1">
      <c r="G2455" s="152"/>
      <c r="K2455" s="128"/>
      <c r="M2455" s="114" t="s">
        <v>3368</v>
      </c>
      <c r="N2455" s="118">
        <v>0</v>
      </c>
      <c r="O2455" s="118">
        <v>0</v>
      </c>
      <c r="P2455" s="119">
        <f t="shared" si="40"/>
        <v>0</v>
      </c>
      <c r="Q2455" s="122" t="s">
        <v>418</v>
      </c>
      <c r="R2455" s="121" t="s">
        <v>4212</v>
      </c>
      <c r="S2455" s="120" t="s">
        <v>147</v>
      </c>
      <c r="T2455" s="120" t="s">
        <v>147</v>
      </c>
    </row>
    <row r="2456" spans="7:20" s="145" customFormat="1" hidden="1">
      <c r="G2456" s="152"/>
      <c r="K2456" s="128"/>
      <c r="M2456" s="114" t="s">
        <v>3369</v>
      </c>
      <c r="N2456" s="118">
        <v>33.9</v>
      </c>
      <c r="O2456" s="118">
        <v>0</v>
      </c>
      <c r="P2456" s="119">
        <f t="shared" si="40"/>
        <v>0</v>
      </c>
      <c r="Q2456" s="120" t="s">
        <v>147</v>
      </c>
      <c r="R2456" s="121" t="s">
        <v>4125</v>
      </c>
      <c r="S2456" s="120" t="s">
        <v>147</v>
      </c>
      <c r="T2456" s="120" t="s">
        <v>147</v>
      </c>
    </row>
    <row r="2457" spans="7:20" s="145" customFormat="1" hidden="1">
      <c r="G2457" s="152"/>
      <c r="K2457" s="128"/>
      <c r="M2457" s="114" t="s">
        <v>3370</v>
      </c>
      <c r="N2457" s="118">
        <v>3.1</v>
      </c>
      <c r="O2457" s="118">
        <v>7.7</v>
      </c>
      <c r="P2457" s="119">
        <f t="shared" si="40"/>
        <v>0</v>
      </c>
      <c r="Q2457" s="122" t="s">
        <v>2803</v>
      </c>
      <c r="R2457" s="121" t="s">
        <v>4375</v>
      </c>
      <c r="S2457" s="120" t="s">
        <v>147</v>
      </c>
      <c r="T2457" s="120" t="s">
        <v>147</v>
      </c>
    </row>
    <row r="2458" spans="7:20" s="145" customFormat="1" hidden="1">
      <c r="G2458" s="152"/>
      <c r="K2458" s="128"/>
      <c r="M2458" s="114" t="s">
        <v>3491</v>
      </c>
      <c r="N2458" s="118">
        <v>11.1</v>
      </c>
      <c r="O2458" s="118">
        <v>23.1</v>
      </c>
      <c r="P2458" s="119">
        <f t="shared" si="40"/>
        <v>0</v>
      </c>
      <c r="Q2458" s="122" t="s">
        <v>2227</v>
      </c>
      <c r="R2458" s="121" t="s">
        <v>4293</v>
      </c>
      <c r="S2458" s="120" t="s">
        <v>147</v>
      </c>
      <c r="T2458" s="120" t="s">
        <v>147</v>
      </c>
    </row>
    <row r="2459" spans="7:20" s="145" customFormat="1" hidden="1">
      <c r="G2459" s="152"/>
      <c r="K2459" s="128"/>
      <c r="M2459" s="114" t="s">
        <v>3374</v>
      </c>
      <c r="N2459" s="118">
        <v>8.1</v>
      </c>
      <c r="O2459" s="118">
        <v>16.899999999999999</v>
      </c>
      <c r="P2459" s="119">
        <f t="shared" si="40"/>
        <v>0</v>
      </c>
      <c r="Q2459" s="122" t="s">
        <v>3375</v>
      </c>
      <c r="R2459" s="121" t="s">
        <v>4341</v>
      </c>
      <c r="S2459" s="120" t="s">
        <v>147</v>
      </c>
      <c r="T2459" s="120" t="s">
        <v>147</v>
      </c>
    </row>
    <row r="2460" spans="7:20" s="145" customFormat="1" hidden="1">
      <c r="G2460" s="152"/>
      <c r="K2460" s="128"/>
      <c r="M2460" s="114" t="s">
        <v>3267</v>
      </c>
      <c r="N2460" s="118">
        <v>5.0999999999999996</v>
      </c>
      <c r="O2460" s="118">
        <v>30</v>
      </c>
      <c r="P2460" s="119">
        <f t="shared" si="40"/>
        <v>0</v>
      </c>
      <c r="Q2460" s="122" t="s">
        <v>2399</v>
      </c>
      <c r="R2460" s="121" t="s">
        <v>4136</v>
      </c>
      <c r="S2460" s="120" t="s">
        <v>147</v>
      </c>
      <c r="T2460" s="120" t="s">
        <v>147</v>
      </c>
    </row>
    <row r="2461" spans="7:20" s="145" customFormat="1" hidden="1">
      <c r="G2461" s="152"/>
      <c r="K2461" s="128"/>
      <c r="M2461" s="114" t="s">
        <v>3268</v>
      </c>
      <c r="N2461" s="118">
        <v>8.1999999999999993</v>
      </c>
      <c r="O2461" s="118">
        <v>24.1</v>
      </c>
      <c r="P2461" s="119">
        <f t="shared" si="40"/>
        <v>0</v>
      </c>
      <c r="Q2461" s="122" t="s">
        <v>1377</v>
      </c>
      <c r="R2461" s="121" t="s">
        <v>3827</v>
      </c>
      <c r="S2461" s="120" t="s">
        <v>147</v>
      </c>
      <c r="T2461" s="120" t="s">
        <v>147</v>
      </c>
    </row>
    <row r="2462" spans="7:20" s="145" customFormat="1" hidden="1">
      <c r="G2462" s="152"/>
      <c r="K2462" s="128"/>
      <c r="M2462" s="114" t="s">
        <v>3269</v>
      </c>
      <c r="N2462" s="118">
        <v>12</v>
      </c>
      <c r="O2462" s="118">
        <v>27.7</v>
      </c>
      <c r="P2462" s="119">
        <f t="shared" si="40"/>
        <v>0</v>
      </c>
      <c r="Q2462" s="122" t="s">
        <v>3155</v>
      </c>
      <c r="R2462" s="121" t="s">
        <v>4403</v>
      </c>
      <c r="S2462" s="120" t="s">
        <v>147</v>
      </c>
      <c r="T2462" s="120" t="s">
        <v>147</v>
      </c>
    </row>
    <row r="2463" spans="7:20" s="145" customFormat="1" hidden="1">
      <c r="G2463" s="152"/>
      <c r="K2463" s="128"/>
      <c r="M2463" s="114" t="s">
        <v>3156</v>
      </c>
      <c r="N2463" s="118">
        <v>10.7</v>
      </c>
      <c r="O2463" s="118">
        <v>22.5</v>
      </c>
      <c r="P2463" s="119">
        <f t="shared" si="40"/>
        <v>0</v>
      </c>
      <c r="Q2463" s="122" t="s">
        <v>1756</v>
      </c>
      <c r="R2463" s="121" t="s">
        <v>3942</v>
      </c>
      <c r="S2463" s="120" t="s">
        <v>147</v>
      </c>
      <c r="T2463" s="120" t="s">
        <v>147</v>
      </c>
    </row>
    <row r="2464" spans="7:20" s="145" customFormat="1" hidden="1">
      <c r="G2464" s="152"/>
      <c r="K2464" s="128"/>
      <c r="M2464" s="114" t="s">
        <v>3157</v>
      </c>
      <c r="N2464" s="118">
        <v>8.8000000000000007</v>
      </c>
      <c r="O2464" s="118">
        <v>28.5</v>
      </c>
      <c r="P2464" s="119">
        <f t="shared" si="40"/>
        <v>0</v>
      </c>
      <c r="Q2464" s="122" t="s">
        <v>1754</v>
      </c>
      <c r="R2464" s="121" t="s">
        <v>4129</v>
      </c>
      <c r="S2464" s="120" t="s">
        <v>147</v>
      </c>
      <c r="T2464" s="120" t="s">
        <v>147</v>
      </c>
    </row>
    <row r="2465" spans="7:20" s="145" customFormat="1" hidden="1">
      <c r="G2465" s="152"/>
      <c r="K2465" s="128"/>
      <c r="M2465" s="114" t="s">
        <v>3158</v>
      </c>
      <c r="N2465" s="118">
        <v>8.1999999999999993</v>
      </c>
      <c r="O2465" s="118">
        <v>25</v>
      </c>
      <c r="P2465" s="119">
        <f t="shared" si="40"/>
        <v>0</v>
      </c>
      <c r="Q2465" s="122" t="s">
        <v>3159</v>
      </c>
      <c r="R2465" s="121" t="s">
        <v>4260</v>
      </c>
      <c r="S2465" s="120" t="s">
        <v>147</v>
      </c>
      <c r="T2465" s="120" t="s">
        <v>147</v>
      </c>
    </row>
    <row r="2466" spans="7:20" s="145" customFormat="1" hidden="1">
      <c r="G2466" s="152"/>
      <c r="K2466" s="128"/>
      <c r="M2466" s="114" t="s">
        <v>3276</v>
      </c>
      <c r="N2466" s="118">
        <v>12.5</v>
      </c>
      <c r="O2466" s="118">
        <v>25.3</v>
      </c>
      <c r="P2466" s="119">
        <f t="shared" si="40"/>
        <v>0</v>
      </c>
      <c r="Q2466" s="122" t="s">
        <v>3277</v>
      </c>
      <c r="R2466" s="121" t="s">
        <v>4200</v>
      </c>
      <c r="S2466" s="120" t="s">
        <v>147</v>
      </c>
      <c r="T2466" s="120" t="s">
        <v>147</v>
      </c>
    </row>
    <row r="2467" spans="7:20" s="145" customFormat="1" hidden="1">
      <c r="G2467" s="152"/>
      <c r="K2467" s="128"/>
      <c r="M2467" s="114" t="s">
        <v>3043</v>
      </c>
      <c r="N2467" s="118">
        <v>0.6</v>
      </c>
      <c r="O2467" s="118">
        <v>15.5</v>
      </c>
      <c r="P2467" s="119">
        <f t="shared" si="40"/>
        <v>0</v>
      </c>
      <c r="Q2467" s="120" t="s">
        <v>147</v>
      </c>
      <c r="R2467" s="121" t="s">
        <v>4550</v>
      </c>
      <c r="S2467" s="120" t="s">
        <v>147</v>
      </c>
      <c r="T2467" s="120" t="s">
        <v>147</v>
      </c>
    </row>
    <row r="2468" spans="7:20" s="145" customFormat="1" hidden="1">
      <c r="G2468" s="152"/>
      <c r="K2468" s="128"/>
      <c r="M2468" s="114" t="s">
        <v>3044</v>
      </c>
      <c r="N2468" s="118">
        <v>22.1</v>
      </c>
      <c r="O2468" s="118">
        <v>0</v>
      </c>
      <c r="P2468" s="119">
        <f t="shared" si="40"/>
        <v>0</v>
      </c>
      <c r="Q2468" s="122" t="s">
        <v>1357</v>
      </c>
      <c r="R2468" s="121" t="s">
        <v>4467</v>
      </c>
      <c r="S2468" s="120" t="s">
        <v>147</v>
      </c>
      <c r="T2468" s="120" t="s">
        <v>147</v>
      </c>
    </row>
    <row r="2469" spans="7:20" s="145" customFormat="1" hidden="1">
      <c r="G2469" s="152"/>
      <c r="K2469" s="128"/>
      <c r="M2469" s="114" t="s">
        <v>3045</v>
      </c>
      <c r="N2469" s="118">
        <v>23.3</v>
      </c>
      <c r="O2469" s="118">
        <v>0</v>
      </c>
      <c r="P2469" s="119">
        <f t="shared" si="40"/>
        <v>0</v>
      </c>
      <c r="Q2469" s="122" t="s">
        <v>2183</v>
      </c>
      <c r="R2469" s="121" t="s">
        <v>3826</v>
      </c>
      <c r="S2469" s="120" t="s">
        <v>147</v>
      </c>
      <c r="T2469" s="120" t="s">
        <v>147</v>
      </c>
    </row>
    <row r="2470" spans="7:20" s="145" customFormat="1" hidden="1">
      <c r="G2470" s="152"/>
      <c r="K2470" s="128"/>
      <c r="M2470" s="114" t="s">
        <v>3388</v>
      </c>
      <c r="N2470" s="118">
        <v>23.3</v>
      </c>
      <c r="O2470" s="118">
        <v>0</v>
      </c>
      <c r="P2470" s="119">
        <f t="shared" si="40"/>
        <v>0</v>
      </c>
      <c r="Q2470" s="122" t="s">
        <v>1381</v>
      </c>
      <c r="R2470" s="121" t="s">
        <v>3826</v>
      </c>
      <c r="S2470" s="120" t="s">
        <v>147</v>
      </c>
      <c r="T2470" s="120" t="s">
        <v>147</v>
      </c>
    </row>
    <row r="2471" spans="7:20" s="145" customFormat="1" hidden="1">
      <c r="G2471" s="152"/>
      <c r="K2471" s="128"/>
      <c r="M2471" s="114" t="s">
        <v>3513</v>
      </c>
      <c r="N2471" s="118">
        <v>18.5</v>
      </c>
      <c r="O2471" s="118">
        <v>0.9</v>
      </c>
      <c r="P2471" s="119">
        <f t="shared" si="40"/>
        <v>0</v>
      </c>
      <c r="Q2471" s="122" t="s">
        <v>2050</v>
      </c>
      <c r="R2471" s="121" t="s">
        <v>4128</v>
      </c>
      <c r="S2471" s="120" t="s">
        <v>147</v>
      </c>
      <c r="T2471" s="120" t="s">
        <v>147</v>
      </c>
    </row>
    <row r="2472" spans="7:20" s="145" customFormat="1" hidden="1">
      <c r="G2472" s="152"/>
      <c r="K2472" s="128"/>
      <c r="M2472" s="114" t="s">
        <v>3514</v>
      </c>
      <c r="N2472" s="118">
        <v>25.4</v>
      </c>
      <c r="O2472" s="118">
        <v>0</v>
      </c>
      <c r="P2472" s="119">
        <f t="shared" si="40"/>
        <v>0</v>
      </c>
      <c r="Q2472" s="122" t="s">
        <v>3515</v>
      </c>
      <c r="R2472" s="121" t="s">
        <v>3942</v>
      </c>
      <c r="S2472" s="120" t="s">
        <v>147</v>
      </c>
      <c r="T2472" s="120" t="s">
        <v>147</v>
      </c>
    </row>
    <row r="2473" spans="7:20" s="145" customFormat="1" hidden="1">
      <c r="G2473" s="152"/>
      <c r="K2473" s="128"/>
      <c r="M2473" s="114" t="s">
        <v>3389</v>
      </c>
      <c r="N2473" s="118">
        <v>16</v>
      </c>
      <c r="O2473" s="118">
        <v>0</v>
      </c>
      <c r="P2473" s="119">
        <f t="shared" si="40"/>
        <v>0</v>
      </c>
      <c r="Q2473" s="122" t="s">
        <v>3390</v>
      </c>
      <c r="R2473" s="121" t="s">
        <v>3961</v>
      </c>
      <c r="S2473" s="120" t="s">
        <v>147</v>
      </c>
      <c r="T2473" s="120" t="s">
        <v>147</v>
      </c>
    </row>
    <row r="2474" spans="7:20" s="145" customFormat="1" hidden="1">
      <c r="G2474" s="152"/>
      <c r="K2474" s="128"/>
      <c r="M2474" s="114" t="s">
        <v>3391</v>
      </c>
      <c r="N2474" s="118">
        <v>19.8</v>
      </c>
      <c r="O2474" s="118">
        <v>0</v>
      </c>
      <c r="P2474" s="119">
        <f t="shared" si="40"/>
        <v>0</v>
      </c>
      <c r="Q2474" s="122" t="s">
        <v>335</v>
      </c>
      <c r="R2474" s="121" t="s">
        <v>3785</v>
      </c>
      <c r="S2474" s="120" t="s">
        <v>147</v>
      </c>
      <c r="T2474" s="120" t="s">
        <v>30</v>
      </c>
    </row>
    <row r="2475" spans="7:20" s="145" customFormat="1" hidden="1">
      <c r="G2475" s="152"/>
      <c r="K2475" s="128"/>
      <c r="M2475" s="114" t="s">
        <v>3392</v>
      </c>
      <c r="N2475" s="118">
        <v>19.3</v>
      </c>
      <c r="O2475" s="118">
        <v>40.9</v>
      </c>
      <c r="P2475" s="119">
        <f t="shared" si="40"/>
        <v>0</v>
      </c>
      <c r="Q2475" s="122" t="s">
        <v>3393</v>
      </c>
      <c r="R2475" s="121" t="s">
        <v>4511</v>
      </c>
      <c r="S2475" s="120" t="s">
        <v>147</v>
      </c>
      <c r="T2475" s="120" t="s">
        <v>147</v>
      </c>
    </row>
    <row r="2476" spans="7:20" s="145" customFormat="1" hidden="1">
      <c r="G2476" s="152"/>
      <c r="K2476" s="128"/>
      <c r="M2476" s="114" t="s">
        <v>3283</v>
      </c>
      <c r="N2476" s="118">
        <v>0.5</v>
      </c>
      <c r="O2476" s="118">
        <v>22.1</v>
      </c>
      <c r="P2476" s="119">
        <f t="shared" si="40"/>
        <v>0</v>
      </c>
      <c r="Q2476" s="120" t="s">
        <v>30</v>
      </c>
      <c r="R2476" s="121" t="s">
        <v>4461</v>
      </c>
      <c r="S2476" s="120" t="s">
        <v>147</v>
      </c>
      <c r="T2476" s="120" t="s">
        <v>147</v>
      </c>
    </row>
    <row r="2477" spans="7:20" s="145" customFormat="1" hidden="1">
      <c r="G2477" s="152"/>
      <c r="K2477" s="128"/>
      <c r="M2477" s="114" t="s">
        <v>3284</v>
      </c>
      <c r="N2477" s="118">
        <v>1.4</v>
      </c>
      <c r="O2477" s="118">
        <v>19.899999999999999</v>
      </c>
      <c r="P2477" s="119">
        <f t="shared" si="40"/>
        <v>0</v>
      </c>
      <c r="Q2477" s="122" t="s">
        <v>56</v>
      </c>
      <c r="R2477" s="121" t="s">
        <v>4560</v>
      </c>
      <c r="S2477" s="120" t="s">
        <v>147</v>
      </c>
      <c r="T2477" s="120" t="s">
        <v>147</v>
      </c>
    </row>
    <row r="2478" spans="7:20" s="145" customFormat="1" hidden="1">
      <c r="G2478" s="152"/>
      <c r="K2478" s="128"/>
      <c r="M2478" s="114" t="s">
        <v>3175</v>
      </c>
      <c r="N2478" s="118">
        <v>1.2</v>
      </c>
      <c r="O2478" s="118">
        <v>6.6</v>
      </c>
      <c r="P2478" s="119">
        <f t="shared" si="40"/>
        <v>0</v>
      </c>
      <c r="Q2478" s="122" t="s">
        <v>3176</v>
      </c>
      <c r="R2478" s="121" t="s">
        <v>4147</v>
      </c>
      <c r="S2478" s="120" t="s">
        <v>147</v>
      </c>
      <c r="T2478" s="120" t="s">
        <v>147</v>
      </c>
    </row>
    <row r="2479" spans="7:20" s="145" customFormat="1" hidden="1">
      <c r="G2479" s="152"/>
      <c r="K2479" s="128"/>
      <c r="M2479" s="114" t="s">
        <v>3287</v>
      </c>
      <c r="N2479" s="118">
        <v>1</v>
      </c>
      <c r="O2479" s="118">
        <v>6.5</v>
      </c>
      <c r="P2479" s="119">
        <f t="shared" si="40"/>
        <v>0</v>
      </c>
      <c r="Q2479" s="122" t="s">
        <v>3288</v>
      </c>
      <c r="R2479" s="121" t="s">
        <v>4219</v>
      </c>
      <c r="S2479" s="120" t="s">
        <v>147</v>
      </c>
      <c r="T2479" s="120" t="s">
        <v>147</v>
      </c>
    </row>
    <row r="2480" spans="7:20" s="145" customFormat="1" hidden="1">
      <c r="G2480" s="152"/>
      <c r="K2480" s="128"/>
      <c r="M2480" s="114" t="s">
        <v>3289</v>
      </c>
      <c r="N2480" s="118">
        <v>1.1000000000000001</v>
      </c>
      <c r="O2480" s="118">
        <v>9.8000000000000007</v>
      </c>
      <c r="P2480" s="119">
        <f t="shared" si="40"/>
        <v>0</v>
      </c>
      <c r="Q2480" s="122" t="s">
        <v>566</v>
      </c>
      <c r="R2480" s="121" t="s">
        <v>4560</v>
      </c>
      <c r="S2480" s="120" t="s">
        <v>147</v>
      </c>
      <c r="T2480" s="120" t="s">
        <v>147</v>
      </c>
    </row>
    <row r="2481" spans="7:20" s="145" customFormat="1" hidden="1">
      <c r="G2481" s="152"/>
      <c r="K2481" s="128"/>
      <c r="M2481" s="114" t="s">
        <v>3180</v>
      </c>
      <c r="N2481" s="118">
        <v>1.7</v>
      </c>
      <c r="O2481" s="118">
        <v>6.1</v>
      </c>
      <c r="P2481" s="119">
        <f t="shared" si="40"/>
        <v>0</v>
      </c>
      <c r="Q2481" s="122" t="s">
        <v>1146</v>
      </c>
      <c r="R2481" s="121" t="s">
        <v>3945</v>
      </c>
      <c r="S2481" s="120" t="s">
        <v>147</v>
      </c>
      <c r="T2481" s="120" t="s">
        <v>147</v>
      </c>
    </row>
    <row r="2482" spans="7:20" s="145" customFormat="1" hidden="1">
      <c r="G2482" s="152"/>
      <c r="K2482" s="128"/>
      <c r="M2482" s="114" t="s">
        <v>3181</v>
      </c>
      <c r="N2482" s="118">
        <v>9.6999999999999993</v>
      </c>
      <c r="O2482" s="118">
        <v>68.2</v>
      </c>
      <c r="P2482" s="119">
        <f t="shared" si="40"/>
        <v>0</v>
      </c>
      <c r="Q2482" s="120" t="s">
        <v>147</v>
      </c>
      <c r="R2482" s="121" t="s">
        <v>4483</v>
      </c>
      <c r="S2482" s="120" t="s">
        <v>147</v>
      </c>
      <c r="T2482" s="120" t="s">
        <v>147</v>
      </c>
    </row>
    <row r="2483" spans="7:20" s="145" customFormat="1" hidden="1">
      <c r="G2483" s="152"/>
      <c r="K2483" s="128"/>
      <c r="M2483" s="114" t="s">
        <v>3182</v>
      </c>
      <c r="N2483" s="118">
        <v>1.1000000000000001</v>
      </c>
      <c r="O2483" s="118">
        <v>7.3</v>
      </c>
      <c r="P2483" s="119">
        <f t="shared" si="40"/>
        <v>0</v>
      </c>
      <c r="Q2483" s="120" t="s">
        <v>147</v>
      </c>
      <c r="R2483" s="121" t="s">
        <v>4289</v>
      </c>
      <c r="S2483" s="120" t="s">
        <v>147</v>
      </c>
      <c r="T2483" s="120" t="s">
        <v>147</v>
      </c>
    </row>
    <row r="2484" spans="7:20" s="145" customFormat="1" hidden="1">
      <c r="G2484" s="152"/>
      <c r="K2484" s="128"/>
      <c r="M2484" s="114" t="s">
        <v>3410</v>
      </c>
      <c r="N2484" s="118">
        <v>0.5</v>
      </c>
      <c r="O2484" s="118">
        <v>7.1</v>
      </c>
      <c r="P2484" s="119">
        <f t="shared" si="40"/>
        <v>0</v>
      </c>
      <c r="Q2484" s="122" t="s">
        <v>548</v>
      </c>
      <c r="R2484" s="121" t="s">
        <v>4496</v>
      </c>
      <c r="S2484" s="120" t="s">
        <v>147</v>
      </c>
      <c r="T2484" s="120" t="s">
        <v>147</v>
      </c>
    </row>
    <row r="2485" spans="7:20" s="145" customFormat="1" hidden="1">
      <c r="G2485" s="152"/>
      <c r="K2485" s="128"/>
      <c r="M2485" s="114" t="s">
        <v>3296</v>
      </c>
      <c r="N2485" s="118">
        <v>1.7</v>
      </c>
      <c r="O2485" s="118">
        <v>10.9</v>
      </c>
      <c r="P2485" s="119">
        <f t="shared" si="40"/>
        <v>0</v>
      </c>
      <c r="Q2485" s="122" t="s">
        <v>3311</v>
      </c>
      <c r="R2485" s="121" t="s">
        <v>4027</v>
      </c>
      <c r="S2485" s="120" t="s">
        <v>147</v>
      </c>
      <c r="T2485" s="120" t="s">
        <v>147</v>
      </c>
    </row>
    <row r="2486" spans="7:20" s="145" customFormat="1" hidden="1">
      <c r="G2486" s="152"/>
      <c r="K2486" s="128"/>
      <c r="M2486" s="114" t="s">
        <v>3297</v>
      </c>
      <c r="N2486" s="118">
        <v>4.9000000000000004</v>
      </c>
      <c r="O2486" s="118">
        <v>3.8</v>
      </c>
      <c r="P2486" s="119">
        <f t="shared" si="40"/>
        <v>0</v>
      </c>
      <c r="Q2486" s="122" t="s">
        <v>3298</v>
      </c>
      <c r="R2486" s="121" t="s">
        <v>4537</v>
      </c>
      <c r="S2486" s="120" t="s">
        <v>147</v>
      </c>
      <c r="T2486" s="120" t="s">
        <v>147</v>
      </c>
    </row>
    <row r="2487" spans="7:20" s="145" customFormat="1" hidden="1">
      <c r="G2487" s="152"/>
      <c r="K2487" s="128"/>
      <c r="M2487" s="114" t="s">
        <v>3411</v>
      </c>
      <c r="N2487" s="118">
        <v>5.0999999999999996</v>
      </c>
      <c r="O2487" s="118">
        <v>5.8</v>
      </c>
      <c r="P2487" s="119">
        <f t="shared" si="40"/>
        <v>0</v>
      </c>
      <c r="Q2487" s="122" t="s">
        <v>3412</v>
      </c>
      <c r="R2487" s="121" t="s">
        <v>4148</v>
      </c>
      <c r="S2487" s="120" t="s">
        <v>147</v>
      </c>
      <c r="T2487" s="120" t="s">
        <v>147</v>
      </c>
    </row>
    <row r="2488" spans="7:20" s="145" customFormat="1" hidden="1">
      <c r="G2488" s="152"/>
      <c r="K2488" s="128"/>
      <c r="M2488" s="114" t="s">
        <v>3413</v>
      </c>
      <c r="N2488" s="118">
        <v>1.5</v>
      </c>
      <c r="O2488" s="118">
        <v>6.9</v>
      </c>
      <c r="P2488" s="119">
        <f t="shared" si="40"/>
        <v>0</v>
      </c>
      <c r="Q2488" s="122" t="s">
        <v>954</v>
      </c>
      <c r="R2488" s="121" t="s">
        <v>4333</v>
      </c>
      <c r="S2488" s="120" t="s">
        <v>147</v>
      </c>
      <c r="T2488" s="120" t="s">
        <v>147</v>
      </c>
    </row>
    <row r="2489" spans="7:20" s="145" customFormat="1" hidden="1">
      <c r="G2489" s="152"/>
      <c r="K2489" s="128"/>
      <c r="M2489" s="114" t="s">
        <v>3414</v>
      </c>
      <c r="N2489" s="118">
        <v>1.5</v>
      </c>
      <c r="O2489" s="118">
        <v>6.5</v>
      </c>
      <c r="P2489" s="119">
        <f t="shared" si="40"/>
        <v>0</v>
      </c>
      <c r="Q2489" s="122" t="s">
        <v>642</v>
      </c>
      <c r="R2489" s="121" t="s">
        <v>4415</v>
      </c>
      <c r="S2489" s="120" t="s">
        <v>147</v>
      </c>
      <c r="T2489" s="120" t="s">
        <v>147</v>
      </c>
    </row>
    <row r="2490" spans="7:20" s="145" customFormat="1" hidden="1">
      <c r="G2490" s="152"/>
      <c r="K2490" s="128"/>
      <c r="M2490" s="114" t="s">
        <v>3415</v>
      </c>
      <c r="N2490" s="118">
        <v>1.4</v>
      </c>
      <c r="O2490" s="118">
        <v>6.7</v>
      </c>
      <c r="P2490" s="119">
        <f t="shared" si="40"/>
        <v>0</v>
      </c>
      <c r="Q2490" s="122" t="s">
        <v>176</v>
      </c>
      <c r="R2490" s="121" t="s">
        <v>3952</v>
      </c>
      <c r="S2490" s="120" t="s">
        <v>147</v>
      </c>
      <c r="T2490" s="120" t="s">
        <v>147</v>
      </c>
    </row>
    <row r="2491" spans="7:20" s="145" customFormat="1" hidden="1">
      <c r="G2491" s="152"/>
      <c r="K2491" s="128"/>
      <c r="M2491" s="114" t="s">
        <v>3416</v>
      </c>
      <c r="N2491" s="118">
        <v>1.4</v>
      </c>
      <c r="O2491" s="118">
        <v>5.7</v>
      </c>
      <c r="P2491" s="119">
        <f t="shared" si="40"/>
        <v>0</v>
      </c>
      <c r="Q2491" s="122" t="s">
        <v>381</v>
      </c>
      <c r="R2491" s="121" t="s">
        <v>3954</v>
      </c>
      <c r="S2491" s="120" t="s">
        <v>147</v>
      </c>
      <c r="T2491" s="122" t="s">
        <v>436</v>
      </c>
    </row>
    <row r="2492" spans="7:20" s="145" customFormat="1" hidden="1">
      <c r="G2492" s="152"/>
      <c r="K2492" s="128"/>
      <c r="M2492" s="114" t="s">
        <v>3417</v>
      </c>
      <c r="N2492" s="118">
        <v>7.3</v>
      </c>
      <c r="O2492" s="118">
        <v>1</v>
      </c>
      <c r="P2492" s="119">
        <f t="shared" si="40"/>
        <v>0</v>
      </c>
      <c r="Q2492" s="122" t="s">
        <v>270</v>
      </c>
      <c r="R2492" s="121" t="s">
        <v>4148</v>
      </c>
      <c r="S2492" s="120" t="s">
        <v>147</v>
      </c>
      <c r="T2492" s="120" t="s">
        <v>147</v>
      </c>
    </row>
    <row r="2493" spans="7:20" s="145" customFormat="1" hidden="1">
      <c r="G2493" s="152"/>
      <c r="K2493" s="128"/>
      <c r="M2493" s="114" t="s">
        <v>3545</v>
      </c>
      <c r="N2493" s="118">
        <v>0.2</v>
      </c>
      <c r="O2493" s="118">
        <v>32.799999999999997</v>
      </c>
      <c r="P2493" s="119">
        <f t="shared" si="40"/>
        <v>0</v>
      </c>
      <c r="Q2493" s="120" t="s">
        <v>147</v>
      </c>
      <c r="R2493" s="121" t="s">
        <v>4076</v>
      </c>
      <c r="S2493" s="120" t="s">
        <v>147</v>
      </c>
      <c r="T2493" s="120" t="s">
        <v>147</v>
      </c>
    </row>
    <row r="2494" spans="7:20" s="145" customFormat="1" hidden="1">
      <c r="G2494" s="152"/>
      <c r="K2494" s="128"/>
      <c r="M2494" s="114" t="s">
        <v>3546</v>
      </c>
      <c r="N2494" s="118">
        <v>1.4</v>
      </c>
      <c r="O2494" s="118">
        <v>6</v>
      </c>
      <c r="P2494" s="119">
        <f t="shared" si="40"/>
        <v>0</v>
      </c>
      <c r="Q2494" s="122" t="s">
        <v>1619</v>
      </c>
      <c r="R2494" s="121" t="s">
        <v>3954</v>
      </c>
      <c r="S2494" s="120" t="s">
        <v>147</v>
      </c>
      <c r="T2494" s="120" t="s">
        <v>147</v>
      </c>
    </row>
    <row r="2495" spans="7:20" s="145" customFormat="1" hidden="1">
      <c r="G2495" s="152"/>
      <c r="K2495" s="128"/>
      <c r="M2495" s="114" t="s">
        <v>3547</v>
      </c>
      <c r="N2495" s="118">
        <v>1.5</v>
      </c>
      <c r="O2495" s="118">
        <v>6.5</v>
      </c>
      <c r="P2495" s="119">
        <f t="shared" si="40"/>
        <v>0</v>
      </c>
      <c r="Q2495" s="122" t="s">
        <v>618</v>
      </c>
      <c r="R2495" s="121" t="s">
        <v>4301</v>
      </c>
      <c r="S2495" s="120" t="s">
        <v>147</v>
      </c>
      <c r="T2495" s="120" t="s">
        <v>147</v>
      </c>
    </row>
    <row r="2496" spans="7:20" s="145" customFormat="1" hidden="1">
      <c r="G2496" s="152"/>
      <c r="K2496" s="128"/>
      <c r="M2496" s="114" t="s">
        <v>3548</v>
      </c>
      <c r="N2496" s="118">
        <v>0.9</v>
      </c>
      <c r="O2496" s="118">
        <v>8.1</v>
      </c>
      <c r="P2496" s="119">
        <f t="shared" si="40"/>
        <v>0</v>
      </c>
      <c r="Q2496" s="122" t="s">
        <v>710</v>
      </c>
      <c r="R2496" s="121" t="s">
        <v>4558</v>
      </c>
      <c r="S2496" s="120" t="s">
        <v>147</v>
      </c>
      <c r="T2496" s="120" t="s">
        <v>147</v>
      </c>
    </row>
    <row r="2497" spans="7:20" s="145" customFormat="1" hidden="1">
      <c r="G2497" s="152"/>
      <c r="K2497" s="128"/>
      <c r="M2497" s="114" t="s">
        <v>3549</v>
      </c>
      <c r="N2497" s="118">
        <v>1.6</v>
      </c>
      <c r="O2497" s="118">
        <v>5.7</v>
      </c>
      <c r="P2497" s="119">
        <f t="shared" si="40"/>
        <v>0</v>
      </c>
      <c r="Q2497" s="122" t="s">
        <v>3550</v>
      </c>
      <c r="R2497" s="121" t="s">
        <v>3910</v>
      </c>
      <c r="S2497" s="120" t="s">
        <v>147</v>
      </c>
      <c r="T2497" s="120" t="s">
        <v>147</v>
      </c>
    </row>
    <row r="2498" spans="7:20" s="145" customFormat="1" hidden="1">
      <c r="G2498" s="152"/>
      <c r="K2498" s="128"/>
      <c r="M2498" s="114" t="s">
        <v>3551</v>
      </c>
      <c r="N2498" s="118">
        <v>1.4</v>
      </c>
      <c r="O2498" s="118">
        <v>8.6999999999999993</v>
      </c>
      <c r="P2498" s="119">
        <f t="shared" si="40"/>
        <v>0</v>
      </c>
      <c r="Q2498" s="122" t="s">
        <v>234</v>
      </c>
      <c r="R2498" s="121" t="s">
        <v>4566</v>
      </c>
      <c r="S2498" s="120" t="s">
        <v>147</v>
      </c>
      <c r="T2498" s="120" t="s">
        <v>147</v>
      </c>
    </row>
    <row r="2499" spans="7:20" s="145" customFormat="1" hidden="1">
      <c r="G2499" s="152"/>
      <c r="K2499" s="128"/>
      <c r="M2499" s="114" t="s">
        <v>3552</v>
      </c>
      <c r="N2499" s="118">
        <v>1.1000000000000001</v>
      </c>
      <c r="O2499" s="118">
        <v>1.1000000000000001</v>
      </c>
      <c r="P2499" s="119">
        <f t="shared" si="40"/>
        <v>0</v>
      </c>
      <c r="Q2499" s="120" t="s">
        <v>30</v>
      </c>
      <c r="R2499" s="121" t="s">
        <v>4392</v>
      </c>
      <c r="S2499" s="120" t="s">
        <v>147</v>
      </c>
      <c r="T2499" s="120" t="s">
        <v>147</v>
      </c>
    </row>
    <row r="2500" spans="7:20" s="145" customFormat="1" hidden="1">
      <c r="G2500" s="152"/>
      <c r="K2500" s="128"/>
      <c r="M2500" s="114" t="s">
        <v>3421</v>
      </c>
      <c r="N2500" s="118">
        <v>8.4</v>
      </c>
      <c r="O2500" s="118">
        <v>27</v>
      </c>
      <c r="P2500" s="119">
        <f t="shared" si="40"/>
        <v>0</v>
      </c>
      <c r="Q2500" s="122" t="s">
        <v>3422</v>
      </c>
      <c r="R2500" s="121" t="s">
        <v>4065</v>
      </c>
      <c r="S2500" s="120" t="s">
        <v>147</v>
      </c>
      <c r="T2500" s="120" t="s">
        <v>147</v>
      </c>
    </row>
    <row r="2501" spans="7:20" s="145" customFormat="1" hidden="1">
      <c r="G2501" s="152"/>
      <c r="K2501" s="128"/>
      <c r="M2501" s="114" t="s">
        <v>3423</v>
      </c>
      <c r="N2501" s="118">
        <v>9.9</v>
      </c>
      <c r="O2501" s="118">
        <v>25.6</v>
      </c>
      <c r="P2501" s="119">
        <f t="shared" si="40"/>
        <v>0</v>
      </c>
      <c r="Q2501" s="122" t="s">
        <v>3427</v>
      </c>
      <c r="R2501" s="121" t="s">
        <v>4385</v>
      </c>
      <c r="S2501" s="120" t="s">
        <v>147</v>
      </c>
      <c r="T2501" s="120" t="s">
        <v>147</v>
      </c>
    </row>
    <row r="2502" spans="7:20" s="145" customFormat="1" hidden="1">
      <c r="G2502" s="152"/>
      <c r="K2502" s="128"/>
      <c r="M2502" s="114" t="s">
        <v>3428</v>
      </c>
      <c r="N2502" s="118">
        <v>17.600000000000001</v>
      </c>
      <c r="O2502" s="118">
        <v>10.7</v>
      </c>
      <c r="P2502" s="119">
        <f t="shared" si="40"/>
        <v>0</v>
      </c>
      <c r="Q2502" s="122" t="s">
        <v>3429</v>
      </c>
      <c r="R2502" s="121" t="s">
        <v>3830</v>
      </c>
      <c r="S2502" s="120" t="s">
        <v>147</v>
      </c>
      <c r="T2502" s="120" t="s">
        <v>147</v>
      </c>
    </row>
    <row r="2503" spans="7:20" s="145" customFormat="1" hidden="1">
      <c r="G2503" s="152"/>
      <c r="K2503" s="128"/>
      <c r="M2503" s="114" t="s">
        <v>3430</v>
      </c>
      <c r="N2503" s="118">
        <v>17.2</v>
      </c>
      <c r="O2503" s="118">
        <v>11</v>
      </c>
      <c r="P2503" s="119">
        <f t="shared" si="40"/>
        <v>0</v>
      </c>
      <c r="Q2503" s="122" t="s">
        <v>2920</v>
      </c>
      <c r="R2503" s="121" t="s">
        <v>4413</v>
      </c>
      <c r="S2503" s="120" t="s">
        <v>147</v>
      </c>
      <c r="T2503" s="120" t="s">
        <v>147</v>
      </c>
    </row>
    <row r="2504" spans="7:20" s="145" customFormat="1" hidden="1">
      <c r="G2504" s="152"/>
      <c r="K2504" s="128"/>
      <c r="M2504" s="114" t="s">
        <v>3431</v>
      </c>
      <c r="N2504" s="118">
        <v>12.7</v>
      </c>
      <c r="O2504" s="118">
        <v>8.4</v>
      </c>
      <c r="P2504" s="119">
        <f t="shared" si="40"/>
        <v>0</v>
      </c>
      <c r="Q2504" s="122" t="s">
        <v>3432</v>
      </c>
      <c r="R2504" s="121" t="s">
        <v>4405</v>
      </c>
      <c r="S2504" s="120" t="s">
        <v>147</v>
      </c>
      <c r="T2504" s="120" t="s">
        <v>147</v>
      </c>
    </row>
    <row r="2505" spans="7:20" s="145" customFormat="1" hidden="1">
      <c r="G2505" s="152"/>
      <c r="K2505" s="128"/>
      <c r="M2505" s="114" t="s">
        <v>3319</v>
      </c>
      <c r="N2505" s="118">
        <v>13.9</v>
      </c>
      <c r="O2505" s="118">
        <v>9.9</v>
      </c>
      <c r="P2505" s="119">
        <f t="shared" si="40"/>
        <v>0</v>
      </c>
      <c r="Q2505" s="122" t="s">
        <v>805</v>
      </c>
      <c r="R2505" s="121" t="s">
        <v>4157</v>
      </c>
      <c r="S2505" s="120" t="s">
        <v>147</v>
      </c>
      <c r="T2505" s="120" t="s">
        <v>147</v>
      </c>
    </row>
    <row r="2506" spans="7:20" s="145" customFormat="1" hidden="1">
      <c r="G2506" s="152"/>
      <c r="K2506" s="128"/>
      <c r="M2506" s="114" t="s">
        <v>3320</v>
      </c>
      <c r="N2506" s="118">
        <v>14.5</v>
      </c>
      <c r="O2506" s="118">
        <v>9.8000000000000007</v>
      </c>
      <c r="P2506" s="119">
        <f t="shared" ref="P2506:P2569" si="41">SUM(S2506:T2506)</f>
        <v>0</v>
      </c>
      <c r="Q2506" s="122" t="s">
        <v>2791</v>
      </c>
      <c r="R2506" s="121" t="s">
        <v>4327</v>
      </c>
      <c r="S2506" s="120" t="s">
        <v>147</v>
      </c>
      <c r="T2506" s="120" t="s">
        <v>147</v>
      </c>
    </row>
    <row r="2507" spans="7:20" s="145" customFormat="1" hidden="1">
      <c r="G2507" s="152"/>
      <c r="K2507" s="128"/>
      <c r="M2507" s="114" t="s">
        <v>3321</v>
      </c>
      <c r="N2507" s="118">
        <v>13.8</v>
      </c>
      <c r="O2507" s="118">
        <v>10</v>
      </c>
      <c r="P2507" s="119">
        <f t="shared" si="41"/>
        <v>0</v>
      </c>
      <c r="Q2507" s="122" t="s">
        <v>258</v>
      </c>
      <c r="R2507" s="121" t="s">
        <v>4080</v>
      </c>
      <c r="S2507" s="120" t="s">
        <v>147</v>
      </c>
      <c r="T2507" s="120" t="s">
        <v>147</v>
      </c>
    </row>
    <row r="2508" spans="7:20" s="145" customFormat="1" hidden="1">
      <c r="G2508" s="152"/>
      <c r="K2508" s="128"/>
      <c r="M2508" s="114" t="s">
        <v>3210</v>
      </c>
      <c r="N2508" s="118">
        <v>14.8</v>
      </c>
      <c r="O2508" s="118">
        <v>10.5</v>
      </c>
      <c r="P2508" s="119">
        <f t="shared" si="41"/>
        <v>0</v>
      </c>
      <c r="Q2508" s="122" t="s">
        <v>347</v>
      </c>
      <c r="R2508" s="121" t="s">
        <v>4233</v>
      </c>
      <c r="S2508" s="120" t="s">
        <v>147</v>
      </c>
      <c r="T2508" s="120" t="s">
        <v>147</v>
      </c>
    </row>
    <row r="2509" spans="7:20" s="145" customFormat="1" hidden="1">
      <c r="G2509" s="152"/>
      <c r="K2509" s="128"/>
      <c r="M2509" s="114" t="s">
        <v>3218</v>
      </c>
      <c r="N2509" s="118">
        <v>11.9</v>
      </c>
      <c r="O2509" s="118">
        <v>9.6</v>
      </c>
      <c r="P2509" s="119">
        <f t="shared" si="41"/>
        <v>0</v>
      </c>
      <c r="Q2509" s="122" t="s">
        <v>3219</v>
      </c>
      <c r="R2509" s="121" t="s">
        <v>4127</v>
      </c>
      <c r="S2509" s="120" t="s">
        <v>147</v>
      </c>
      <c r="T2509" s="120" t="s">
        <v>147</v>
      </c>
    </row>
    <row r="2510" spans="7:20" s="145" customFormat="1" hidden="1">
      <c r="G2510" s="152"/>
      <c r="K2510" s="128"/>
      <c r="M2510" s="114" t="s">
        <v>3327</v>
      </c>
      <c r="N2510" s="118">
        <v>14.9</v>
      </c>
      <c r="O2510" s="118">
        <v>8.8000000000000007</v>
      </c>
      <c r="P2510" s="119">
        <f t="shared" si="41"/>
        <v>0</v>
      </c>
      <c r="Q2510" s="122" t="s">
        <v>2533</v>
      </c>
      <c r="R2510" s="121" t="s">
        <v>4276</v>
      </c>
      <c r="S2510" s="120" t="s">
        <v>147</v>
      </c>
      <c r="T2510" s="120" t="s">
        <v>147</v>
      </c>
    </row>
    <row r="2511" spans="7:20" s="145" customFormat="1" hidden="1">
      <c r="G2511" s="152"/>
      <c r="K2511" s="128"/>
      <c r="M2511" s="114" t="s">
        <v>3328</v>
      </c>
      <c r="N2511" s="118">
        <v>16.2</v>
      </c>
      <c r="O2511" s="118">
        <v>10.7</v>
      </c>
      <c r="P2511" s="119">
        <f t="shared" si="41"/>
        <v>0</v>
      </c>
      <c r="Q2511" s="122" t="s">
        <v>3329</v>
      </c>
      <c r="R2511" s="121" t="s">
        <v>3919</v>
      </c>
      <c r="S2511" s="120" t="s">
        <v>147</v>
      </c>
      <c r="T2511" s="120" t="s">
        <v>147</v>
      </c>
    </row>
    <row r="2512" spans="7:20" s="145" customFormat="1" hidden="1">
      <c r="G2512" s="152"/>
      <c r="K2512" s="128"/>
      <c r="M2512" s="114" t="s">
        <v>3109</v>
      </c>
      <c r="N2512" s="118">
        <v>14.4</v>
      </c>
      <c r="O2512" s="118">
        <v>8.6999999999999993</v>
      </c>
      <c r="P2512" s="119">
        <f t="shared" si="41"/>
        <v>0</v>
      </c>
      <c r="Q2512" s="122" t="s">
        <v>260</v>
      </c>
      <c r="R2512" s="121" t="s">
        <v>3908</v>
      </c>
      <c r="S2512" s="120" t="s">
        <v>147</v>
      </c>
      <c r="T2512" s="120" t="s">
        <v>147</v>
      </c>
    </row>
    <row r="2513" spans="7:20" s="145" customFormat="1" hidden="1">
      <c r="G2513" s="152"/>
      <c r="K2513" s="128"/>
      <c r="M2513" s="114" t="s">
        <v>3446</v>
      </c>
      <c r="N2513" s="118">
        <v>17.899999999999999</v>
      </c>
      <c r="O2513" s="118">
        <v>2.5</v>
      </c>
      <c r="P2513" s="119">
        <f t="shared" si="41"/>
        <v>0</v>
      </c>
      <c r="Q2513" s="122" t="s">
        <v>972</v>
      </c>
      <c r="R2513" s="121" t="s">
        <v>3809</v>
      </c>
      <c r="S2513" s="120" t="s">
        <v>147</v>
      </c>
      <c r="T2513" s="120" t="s">
        <v>147</v>
      </c>
    </row>
    <row r="2514" spans="7:20" s="145" customFormat="1" hidden="1">
      <c r="G2514" s="152"/>
      <c r="K2514" s="128"/>
      <c r="M2514" s="114" t="s">
        <v>3581</v>
      </c>
      <c r="N2514" s="118">
        <v>19</v>
      </c>
      <c r="O2514" s="118">
        <v>2.2999999999999998</v>
      </c>
      <c r="P2514" s="119">
        <f t="shared" si="41"/>
        <v>0</v>
      </c>
      <c r="Q2514" s="122" t="s">
        <v>3582</v>
      </c>
      <c r="R2514" s="121" t="s">
        <v>4221</v>
      </c>
      <c r="S2514" s="120" t="s">
        <v>147</v>
      </c>
      <c r="T2514" s="120" t="s">
        <v>147</v>
      </c>
    </row>
    <row r="2515" spans="7:20" s="145" customFormat="1" hidden="1">
      <c r="G2515" s="152"/>
      <c r="K2515" s="128"/>
      <c r="M2515" s="114" t="s">
        <v>3449</v>
      </c>
      <c r="N2515" s="118">
        <v>13.8</v>
      </c>
      <c r="O2515" s="118">
        <v>2.6</v>
      </c>
      <c r="P2515" s="119">
        <f t="shared" si="41"/>
        <v>0</v>
      </c>
      <c r="Q2515" s="122" t="s">
        <v>2093</v>
      </c>
      <c r="R2515" s="121" t="s">
        <v>4144</v>
      </c>
      <c r="S2515" s="120" t="s">
        <v>147</v>
      </c>
      <c r="T2515" s="120" t="s">
        <v>147</v>
      </c>
    </row>
    <row r="2516" spans="7:20" s="145" customFormat="1" hidden="1">
      <c r="G2516" s="152"/>
      <c r="K2516" s="128"/>
      <c r="M2516" s="114" t="s">
        <v>3450</v>
      </c>
      <c r="N2516" s="118">
        <v>14.9</v>
      </c>
      <c r="O2516" s="118">
        <v>9.1999999999999993</v>
      </c>
      <c r="P2516" s="119">
        <f t="shared" si="41"/>
        <v>0</v>
      </c>
      <c r="Q2516" s="122" t="s">
        <v>3451</v>
      </c>
      <c r="R2516" s="121" t="s">
        <v>3911</v>
      </c>
      <c r="S2516" s="120" t="s">
        <v>147</v>
      </c>
      <c r="T2516" s="120" t="s">
        <v>147</v>
      </c>
    </row>
    <row r="2517" spans="7:20" s="145" customFormat="1" hidden="1">
      <c r="G2517" s="152"/>
      <c r="K2517" s="128"/>
      <c r="M2517" s="114" t="s">
        <v>3452</v>
      </c>
      <c r="N2517" s="118">
        <v>13.8</v>
      </c>
      <c r="O2517" s="118">
        <v>10.8</v>
      </c>
      <c r="P2517" s="119">
        <f t="shared" si="41"/>
        <v>0</v>
      </c>
      <c r="Q2517" s="122" t="s">
        <v>3146</v>
      </c>
      <c r="R2517" s="121" t="s">
        <v>4498</v>
      </c>
      <c r="S2517" s="120" t="s">
        <v>147</v>
      </c>
      <c r="T2517" s="120" t="s">
        <v>147</v>
      </c>
    </row>
    <row r="2518" spans="7:20" s="145" customFormat="1" hidden="1">
      <c r="G2518" s="152"/>
      <c r="K2518" s="128"/>
      <c r="M2518" s="114" t="s">
        <v>3453</v>
      </c>
      <c r="N2518" s="118">
        <v>23.2</v>
      </c>
      <c r="O2518" s="118">
        <v>3.4</v>
      </c>
      <c r="P2518" s="119">
        <f t="shared" si="41"/>
        <v>0</v>
      </c>
      <c r="Q2518" s="122" t="s">
        <v>468</v>
      </c>
      <c r="R2518" s="121" t="s">
        <v>3902</v>
      </c>
      <c r="S2518" s="120" t="s">
        <v>147</v>
      </c>
      <c r="T2518" s="120" t="s">
        <v>147</v>
      </c>
    </row>
    <row r="2519" spans="7:20" s="145" customFormat="1" hidden="1">
      <c r="G2519" s="152"/>
      <c r="K2519" s="128"/>
      <c r="M2519" s="114" t="s">
        <v>3454</v>
      </c>
      <c r="N2519" s="118">
        <v>11.6</v>
      </c>
      <c r="O2519" s="118">
        <v>24.3</v>
      </c>
      <c r="P2519" s="119">
        <f t="shared" si="41"/>
        <v>0</v>
      </c>
      <c r="Q2519" s="122" t="s">
        <v>193</v>
      </c>
      <c r="R2519" s="121" t="s">
        <v>4045</v>
      </c>
      <c r="S2519" s="120" t="s">
        <v>147</v>
      </c>
      <c r="T2519" s="120" t="s">
        <v>147</v>
      </c>
    </row>
    <row r="2520" spans="7:20" s="145" customFormat="1" hidden="1">
      <c r="G2520" s="152"/>
      <c r="K2520" s="128"/>
      <c r="M2520" s="114" t="s">
        <v>3336</v>
      </c>
      <c r="N2520" s="118">
        <v>10.6</v>
      </c>
      <c r="O2520" s="118">
        <v>22.2</v>
      </c>
      <c r="P2520" s="119">
        <f t="shared" si="41"/>
        <v>0</v>
      </c>
      <c r="Q2520" s="122" t="s">
        <v>1392</v>
      </c>
      <c r="R2520" s="121" t="s">
        <v>4129</v>
      </c>
      <c r="S2520" s="120" t="s">
        <v>147</v>
      </c>
      <c r="T2520" s="120" t="s">
        <v>147</v>
      </c>
    </row>
    <row r="2521" spans="7:20" s="145" customFormat="1" hidden="1">
      <c r="G2521" s="152"/>
      <c r="K2521" s="128"/>
      <c r="M2521" s="114" t="s">
        <v>3337</v>
      </c>
      <c r="N2521" s="118">
        <v>10.6</v>
      </c>
      <c r="O2521" s="118">
        <v>22.2</v>
      </c>
      <c r="P2521" s="119">
        <f t="shared" si="41"/>
        <v>0</v>
      </c>
      <c r="Q2521" s="122" t="s">
        <v>446</v>
      </c>
      <c r="R2521" s="121" t="s">
        <v>4129</v>
      </c>
      <c r="S2521" s="120" t="s">
        <v>147</v>
      </c>
      <c r="T2521" s="120" t="s">
        <v>147</v>
      </c>
    </row>
    <row r="2522" spans="7:20" s="145" customFormat="1" hidden="1">
      <c r="G2522" s="152"/>
      <c r="K2522" s="128"/>
      <c r="M2522" s="114" t="s">
        <v>3234</v>
      </c>
      <c r="N2522" s="118">
        <v>10.1</v>
      </c>
      <c r="O2522" s="118">
        <v>45.3</v>
      </c>
      <c r="P2522" s="119">
        <f t="shared" si="41"/>
        <v>0</v>
      </c>
      <c r="Q2522" s="122" t="s">
        <v>3235</v>
      </c>
      <c r="R2522" s="121" t="s">
        <v>4058</v>
      </c>
      <c r="S2522" s="120" t="s">
        <v>147</v>
      </c>
      <c r="T2522" s="120" t="s">
        <v>147</v>
      </c>
    </row>
    <row r="2523" spans="7:20" s="145" customFormat="1" hidden="1">
      <c r="G2523" s="152"/>
      <c r="K2523" s="128"/>
      <c r="M2523" s="114" t="s">
        <v>3236</v>
      </c>
      <c r="N2523" s="118">
        <v>6.5</v>
      </c>
      <c r="O2523" s="118">
        <v>56.2</v>
      </c>
      <c r="P2523" s="119">
        <f t="shared" si="41"/>
        <v>0</v>
      </c>
      <c r="Q2523" s="122" t="s">
        <v>3237</v>
      </c>
      <c r="R2523" s="121" t="s">
        <v>4342</v>
      </c>
      <c r="S2523" s="120" t="s">
        <v>147</v>
      </c>
      <c r="T2523" s="120" t="s">
        <v>147</v>
      </c>
    </row>
    <row r="2524" spans="7:20" s="145" customFormat="1" hidden="1">
      <c r="G2524" s="152"/>
      <c r="K2524" s="128"/>
      <c r="M2524" s="114" t="s">
        <v>3341</v>
      </c>
      <c r="N2524" s="118">
        <v>7.7</v>
      </c>
      <c r="O2524" s="118">
        <v>50.8</v>
      </c>
      <c r="P2524" s="119">
        <f t="shared" si="41"/>
        <v>0</v>
      </c>
      <c r="Q2524" s="122" t="s">
        <v>986</v>
      </c>
      <c r="R2524" s="121" t="s">
        <v>4387</v>
      </c>
      <c r="S2524" s="120" t="s">
        <v>147</v>
      </c>
      <c r="T2524" s="120" t="s">
        <v>147</v>
      </c>
    </row>
    <row r="2525" spans="7:20" s="145" customFormat="1" hidden="1">
      <c r="G2525" s="152"/>
      <c r="K2525" s="128"/>
      <c r="M2525" s="114" t="s">
        <v>3342</v>
      </c>
      <c r="N2525" s="118">
        <v>7.2</v>
      </c>
      <c r="O2525" s="118">
        <v>55.9</v>
      </c>
      <c r="P2525" s="119">
        <f t="shared" si="41"/>
        <v>0</v>
      </c>
      <c r="Q2525" s="122" t="s">
        <v>556</v>
      </c>
      <c r="R2525" s="121" t="s">
        <v>4065</v>
      </c>
      <c r="S2525" s="120" t="s">
        <v>147</v>
      </c>
      <c r="T2525" s="120" t="s">
        <v>147</v>
      </c>
    </row>
    <row r="2526" spans="7:20" s="145" customFormat="1" hidden="1">
      <c r="G2526" s="152"/>
      <c r="K2526" s="128"/>
      <c r="M2526" s="114" t="s">
        <v>3343</v>
      </c>
      <c r="N2526" s="118">
        <v>7.2</v>
      </c>
      <c r="O2526" s="118">
        <v>55.2</v>
      </c>
      <c r="P2526" s="119">
        <f t="shared" si="41"/>
        <v>0</v>
      </c>
      <c r="Q2526" s="122" t="s">
        <v>3241</v>
      </c>
      <c r="R2526" s="121" t="s">
        <v>4056</v>
      </c>
      <c r="S2526" s="120" t="s">
        <v>147</v>
      </c>
      <c r="T2526" s="120" t="s">
        <v>147</v>
      </c>
    </row>
    <row r="2527" spans="7:20" s="145" customFormat="1" hidden="1">
      <c r="G2527" s="152"/>
      <c r="K2527" s="128"/>
      <c r="M2527" s="114" t="s">
        <v>3242</v>
      </c>
      <c r="N2527" s="118">
        <v>4.8</v>
      </c>
      <c r="O2527" s="118">
        <v>36.799999999999997</v>
      </c>
      <c r="P2527" s="119">
        <f t="shared" si="41"/>
        <v>0</v>
      </c>
      <c r="Q2527" s="122" t="s">
        <v>784</v>
      </c>
      <c r="R2527" s="121" t="s">
        <v>3901</v>
      </c>
      <c r="S2527" s="120" t="s">
        <v>147</v>
      </c>
      <c r="T2527" s="120" t="s">
        <v>147</v>
      </c>
    </row>
    <row r="2528" spans="7:20" s="145" customFormat="1" hidden="1">
      <c r="G2528" s="152"/>
      <c r="K2528" s="128"/>
      <c r="M2528" s="114" t="s">
        <v>3243</v>
      </c>
      <c r="N2528" s="118">
        <v>8.1999999999999993</v>
      </c>
      <c r="O2528" s="118">
        <v>46.6</v>
      </c>
      <c r="P2528" s="119">
        <f t="shared" si="41"/>
        <v>0</v>
      </c>
      <c r="Q2528" s="122" t="s">
        <v>1103</v>
      </c>
      <c r="R2528" s="121" t="s">
        <v>3997</v>
      </c>
      <c r="S2528" s="120" t="s">
        <v>147</v>
      </c>
      <c r="T2528" s="120" t="s">
        <v>147</v>
      </c>
    </row>
    <row r="2529" spans="7:20" s="145" customFormat="1" hidden="1">
      <c r="G2529" s="152"/>
      <c r="K2529" s="128"/>
      <c r="M2529" s="114" t="s">
        <v>3244</v>
      </c>
      <c r="N2529" s="118">
        <v>6.8</v>
      </c>
      <c r="O2529" s="118">
        <v>4</v>
      </c>
      <c r="P2529" s="119">
        <f t="shared" si="41"/>
        <v>0</v>
      </c>
      <c r="Q2529" s="122" t="s">
        <v>283</v>
      </c>
      <c r="R2529" s="121" t="s">
        <v>4320</v>
      </c>
      <c r="S2529" s="120" t="s">
        <v>147</v>
      </c>
      <c r="T2529" s="120" t="s">
        <v>147</v>
      </c>
    </row>
    <row r="2530" spans="7:20" s="145" customFormat="1" hidden="1">
      <c r="G2530" s="152"/>
      <c r="K2530" s="128"/>
      <c r="M2530" s="114" t="s">
        <v>3353</v>
      </c>
      <c r="N2530" s="118">
        <v>12</v>
      </c>
      <c r="O2530" s="118">
        <v>13.1</v>
      </c>
      <c r="P2530" s="119">
        <f t="shared" si="41"/>
        <v>0</v>
      </c>
      <c r="Q2530" s="122" t="s">
        <v>483</v>
      </c>
      <c r="R2530" s="121" t="s">
        <v>4479</v>
      </c>
      <c r="S2530" s="120" t="s">
        <v>147</v>
      </c>
      <c r="T2530" s="120" t="s">
        <v>147</v>
      </c>
    </row>
    <row r="2531" spans="7:20" s="145" customFormat="1" hidden="1">
      <c r="G2531" s="152"/>
      <c r="K2531" s="128"/>
      <c r="M2531" s="114" t="s">
        <v>3354</v>
      </c>
      <c r="N2531" s="118">
        <v>6.6</v>
      </c>
      <c r="O2531" s="118">
        <v>41.1</v>
      </c>
      <c r="P2531" s="119">
        <f t="shared" si="41"/>
        <v>0</v>
      </c>
      <c r="Q2531" s="122" t="s">
        <v>3469</v>
      </c>
      <c r="R2531" s="121" t="s">
        <v>3990</v>
      </c>
      <c r="S2531" s="120" t="s">
        <v>147</v>
      </c>
      <c r="T2531" s="120" t="s">
        <v>147</v>
      </c>
    </row>
    <row r="2532" spans="7:20" s="145" customFormat="1" hidden="1">
      <c r="G2532" s="152"/>
      <c r="K2532" s="128"/>
      <c r="M2532" s="114" t="s">
        <v>3602</v>
      </c>
      <c r="N2532" s="118">
        <v>5.6</v>
      </c>
      <c r="O2532" s="118">
        <v>43</v>
      </c>
      <c r="P2532" s="119">
        <f t="shared" si="41"/>
        <v>0</v>
      </c>
      <c r="Q2532" s="122" t="s">
        <v>1798</v>
      </c>
      <c r="R2532" s="121" t="s">
        <v>3990</v>
      </c>
      <c r="S2532" s="120" t="s">
        <v>147</v>
      </c>
      <c r="T2532" s="120" t="s">
        <v>147</v>
      </c>
    </row>
    <row r="2533" spans="7:20" s="145" customFormat="1" hidden="1">
      <c r="G2533" s="152"/>
      <c r="K2533" s="128"/>
      <c r="M2533" s="114" t="s">
        <v>3471</v>
      </c>
      <c r="N2533" s="118">
        <v>15.6</v>
      </c>
      <c r="O2533" s="118">
        <v>2.9</v>
      </c>
      <c r="P2533" s="119">
        <f t="shared" si="41"/>
        <v>0</v>
      </c>
      <c r="Q2533" s="122" t="s">
        <v>213</v>
      </c>
      <c r="R2533" s="121" t="s">
        <v>4416</v>
      </c>
      <c r="S2533" s="120" t="s">
        <v>147</v>
      </c>
      <c r="T2533" s="120" t="s">
        <v>147</v>
      </c>
    </row>
    <row r="2534" spans="7:20" s="145" customFormat="1" hidden="1">
      <c r="G2534" s="152"/>
      <c r="K2534" s="128"/>
      <c r="M2534" s="114" t="s">
        <v>3472</v>
      </c>
      <c r="N2534" s="118">
        <v>7.3</v>
      </c>
      <c r="O2534" s="118">
        <v>14.9</v>
      </c>
      <c r="P2534" s="119">
        <f t="shared" si="41"/>
        <v>0</v>
      </c>
      <c r="Q2534" s="122" t="s">
        <v>381</v>
      </c>
      <c r="R2534" s="121" t="s">
        <v>4462</v>
      </c>
      <c r="S2534" s="120" t="s">
        <v>147</v>
      </c>
      <c r="T2534" s="120" t="s">
        <v>147</v>
      </c>
    </row>
    <row r="2535" spans="7:20" s="145" customFormat="1" hidden="1">
      <c r="G2535" s="152"/>
      <c r="K2535" s="128"/>
      <c r="M2535" s="114" t="s">
        <v>3473</v>
      </c>
      <c r="N2535" s="118">
        <v>1.4</v>
      </c>
      <c r="O2535" s="118">
        <v>0.6</v>
      </c>
      <c r="P2535" s="119">
        <f t="shared" si="41"/>
        <v>0</v>
      </c>
      <c r="Q2535" s="120" t="s">
        <v>30</v>
      </c>
      <c r="R2535" s="121" t="s">
        <v>3776</v>
      </c>
      <c r="S2535" s="120" t="s">
        <v>147</v>
      </c>
      <c r="T2535" s="120" t="s">
        <v>147</v>
      </c>
    </row>
    <row r="2536" spans="7:20" s="145" customFormat="1" hidden="1">
      <c r="G2536" s="152"/>
      <c r="K2536" s="128"/>
      <c r="M2536" s="114" t="s">
        <v>3474</v>
      </c>
      <c r="N2536" s="118">
        <v>1.5</v>
      </c>
      <c r="O2536" s="120" t="s">
        <v>30</v>
      </c>
      <c r="P2536" s="119">
        <f t="shared" si="41"/>
        <v>0</v>
      </c>
      <c r="Q2536" s="120" t="s">
        <v>30</v>
      </c>
      <c r="R2536" s="121" t="s">
        <v>3776</v>
      </c>
      <c r="S2536" s="120" t="s">
        <v>147</v>
      </c>
      <c r="T2536" s="120" t="s">
        <v>147</v>
      </c>
    </row>
    <row r="2537" spans="7:20" s="145" customFormat="1" hidden="1">
      <c r="G2537" s="152"/>
      <c r="K2537" s="128"/>
      <c r="M2537" s="114" t="s">
        <v>3475</v>
      </c>
      <c r="N2537" s="118">
        <v>7.1</v>
      </c>
      <c r="O2537" s="120" t="s">
        <v>30</v>
      </c>
      <c r="P2537" s="119">
        <f t="shared" si="41"/>
        <v>0</v>
      </c>
      <c r="Q2537" s="122" t="s">
        <v>234</v>
      </c>
      <c r="R2537" s="121" t="s">
        <v>4558</v>
      </c>
      <c r="S2537" s="120" t="s">
        <v>147</v>
      </c>
      <c r="T2537" s="120" t="s">
        <v>147</v>
      </c>
    </row>
    <row r="2538" spans="7:20" s="145" customFormat="1" hidden="1">
      <c r="G2538" s="152"/>
      <c r="K2538" s="128"/>
      <c r="M2538" s="114" t="s">
        <v>3476</v>
      </c>
      <c r="N2538" s="118">
        <v>30.7</v>
      </c>
      <c r="O2538" s="120" t="s">
        <v>30</v>
      </c>
      <c r="P2538" s="119">
        <f t="shared" si="41"/>
        <v>0</v>
      </c>
      <c r="Q2538" s="122" t="s">
        <v>468</v>
      </c>
      <c r="R2538" s="121" t="s">
        <v>4398</v>
      </c>
      <c r="S2538" s="120" t="s">
        <v>147</v>
      </c>
      <c r="T2538" s="120" t="s">
        <v>147</v>
      </c>
    </row>
    <row r="2539" spans="7:20" s="145" customFormat="1" hidden="1">
      <c r="G2539" s="152"/>
      <c r="K2539" s="128"/>
      <c r="M2539" s="114" t="s">
        <v>3477</v>
      </c>
      <c r="N2539" s="118">
        <v>12.4</v>
      </c>
      <c r="O2539" s="120" t="s">
        <v>30</v>
      </c>
      <c r="P2539" s="119">
        <f t="shared" si="41"/>
        <v>0</v>
      </c>
      <c r="Q2539" s="122" t="s">
        <v>213</v>
      </c>
      <c r="R2539" s="121" t="s">
        <v>3996</v>
      </c>
      <c r="S2539" s="120" t="s">
        <v>147</v>
      </c>
      <c r="T2539" s="120" t="s">
        <v>147</v>
      </c>
    </row>
    <row r="2540" spans="7:20" s="145" customFormat="1" hidden="1">
      <c r="G2540" s="152"/>
      <c r="K2540" s="128"/>
      <c r="M2540" s="114" t="s">
        <v>3478</v>
      </c>
      <c r="N2540" s="118">
        <v>10.6</v>
      </c>
      <c r="O2540" s="118">
        <v>77.900000000000006</v>
      </c>
      <c r="P2540" s="119">
        <f t="shared" si="41"/>
        <v>0</v>
      </c>
      <c r="Q2540" s="122" t="s">
        <v>424</v>
      </c>
      <c r="R2540" s="121" t="s">
        <v>4064</v>
      </c>
      <c r="S2540" s="120" t="s">
        <v>147</v>
      </c>
      <c r="T2540" s="120" t="s">
        <v>147</v>
      </c>
    </row>
    <row r="2541" spans="7:20" s="145" customFormat="1" hidden="1">
      <c r="G2541" s="152"/>
      <c r="K2541" s="128"/>
      <c r="M2541" s="114" t="s">
        <v>3479</v>
      </c>
      <c r="N2541" s="118">
        <v>12.9</v>
      </c>
      <c r="O2541" s="118">
        <v>16.7</v>
      </c>
      <c r="P2541" s="119">
        <f t="shared" si="41"/>
        <v>0</v>
      </c>
      <c r="Q2541" s="122" t="s">
        <v>1960</v>
      </c>
      <c r="R2541" s="121" t="s">
        <v>4316</v>
      </c>
      <c r="S2541" s="120" t="s">
        <v>147</v>
      </c>
      <c r="T2541" s="120" t="s">
        <v>147</v>
      </c>
    </row>
    <row r="2542" spans="7:20" s="145" customFormat="1" hidden="1">
      <c r="G2542" s="152"/>
      <c r="K2542" s="128"/>
      <c r="M2542" s="114" t="s">
        <v>3616</v>
      </c>
      <c r="N2542" s="118">
        <v>18.2</v>
      </c>
      <c r="O2542" s="118">
        <v>0.9</v>
      </c>
      <c r="P2542" s="119">
        <f t="shared" si="41"/>
        <v>0</v>
      </c>
      <c r="Q2542" s="122" t="s">
        <v>3617</v>
      </c>
      <c r="R2542" s="121" t="s">
        <v>4484</v>
      </c>
      <c r="S2542" s="120" t="s">
        <v>147</v>
      </c>
      <c r="T2542" s="120" t="s">
        <v>147</v>
      </c>
    </row>
    <row r="2543" spans="7:20" s="145" customFormat="1" hidden="1">
      <c r="G2543" s="152"/>
      <c r="K2543" s="128"/>
      <c r="M2543" s="114" t="s">
        <v>3618</v>
      </c>
      <c r="N2543" s="118">
        <v>18.8</v>
      </c>
      <c r="O2543" s="118">
        <v>47.1</v>
      </c>
      <c r="P2543" s="119">
        <f t="shared" si="41"/>
        <v>0</v>
      </c>
      <c r="Q2543" s="122" t="s">
        <v>1411</v>
      </c>
      <c r="R2543" s="121" t="s">
        <v>4485</v>
      </c>
      <c r="S2543" s="120" t="s">
        <v>147</v>
      </c>
      <c r="T2543" s="120" t="s">
        <v>147</v>
      </c>
    </row>
    <row r="2544" spans="7:20" s="145" customFormat="1" hidden="1">
      <c r="G2544" s="152"/>
      <c r="K2544" s="128"/>
      <c r="M2544" s="114" t="s">
        <v>3619</v>
      </c>
      <c r="N2544" s="118">
        <v>3.8</v>
      </c>
      <c r="O2544" s="118">
        <v>20.2</v>
      </c>
      <c r="P2544" s="119">
        <f t="shared" si="41"/>
        <v>0</v>
      </c>
      <c r="Q2544" s="122" t="s">
        <v>50</v>
      </c>
      <c r="R2544" s="121" t="s">
        <v>3783</v>
      </c>
      <c r="S2544" s="120" t="s">
        <v>147</v>
      </c>
      <c r="T2544" s="120" t="s">
        <v>147</v>
      </c>
    </row>
    <row r="2545" spans="7:20" s="145" customFormat="1" hidden="1">
      <c r="G2545" s="152"/>
      <c r="K2545" s="128"/>
      <c r="M2545" s="114" t="s">
        <v>3620</v>
      </c>
      <c r="N2545" s="118">
        <v>1.5</v>
      </c>
      <c r="O2545" s="118">
        <v>3.3</v>
      </c>
      <c r="P2545" s="119">
        <f t="shared" si="41"/>
        <v>0</v>
      </c>
      <c r="Q2545" s="120" t="s">
        <v>30</v>
      </c>
      <c r="R2545" s="121" t="s">
        <v>4037</v>
      </c>
      <c r="S2545" s="120" t="s">
        <v>147</v>
      </c>
      <c r="T2545" s="120" t="s">
        <v>147</v>
      </c>
    </row>
    <row r="2546" spans="7:20" s="145" customFormat="1" hidden="1">
      <c r="G2546" s="152"/>
      <c r="K2546" s="128"/>
      <c r="M2546" s="114" t="s">
        <v>3621</v>
      </c>
      <c r="N2546" s="118">
        <v>0.2</v>
      </c>
      <c r="O2546" s="118">
        <v>2.9</v>
      </c>
      <c r="P2546" s="119">
        <f t="shared" si="41"/>
        <v>0</v>
      </c>
      <c r="Q2546" s="120" t="s">
        <v>30</v>
      </c>
      <c r="R2546" s="121" t="s">
        <v>4041</v>
      </c>
      <c r="S2546" s="120" t="s">
        <v>147</v>
      </c>
      <c r="T2546" s="120" t="s">
        <v>147</v>
      </c>
    </row>
    <row r="2547" spans="7:20" s="145" customFormat="1" hidden="1">
      <c r="G2547" s="152"/>
      <c r="K2547" s="128"/>
      <c r="M2547" s="114" t="s">
        <v>3622</v>
      </c>
      <c r="N2547" s="120" t="s">
        <v>30</v>
      </c>
      <c r="O2547" s="118">
        <v>5</v>
      </c>
      <c r="P2547" s="119">
        <f t="shared" si="41"/>
        <v>0</v>
      </c>
      <c r="Q2547" s="120" t="s">
        <v>30</v>
      </c>
      <c r="R2547" s="121" t="s">
        <v>4540</v>
      </c>
      <c r="S2547" s="120" t="s">
        <v>147</v>
      </c>
      <c r="T2547" s="120" t="s">
        <v>147</v>
      </c>
    </row>
    <row r="2548" spans="7:20" s="145" customFormat="1" hidden="1">
      <c r="G2548" s="152"/>
      <c r="K2548" s="128"/>
      <c r="M2548" s="114" t="s">
        <v>3623</v>
      </c>
      <c r="N2548" s="118">
        <v>23</v>
      </c>
      <c r="O2548" s="118">
        <v>0</v>
      </c>
      <c r="P2548" s="119">
        <f t="shared" si="41"/>
        <v>0</v>
      </c>
      <c r="Q2548" s="122" t="s">
        <v>343</v>
      </c>
      <c r="R2548" s="121" t="s">
        <v>4462</v>
      </c>
      <c r="S2548" s="120" t="s">
        <v>147</v>
      </c>
      <c r="T2548" s="120" t="s">
        <v>147</v>
      </c>
    </row>
    <row r="2549" spans="7:20" s="145" customFormat="1" hidden="1">
      <c r="G2549" s="152"/>
      <c r="K2549" s="128"/>
      <c r="M2549" s="114" t="s">
        <v>3624</v>
      </c>
      <c r="N2549" s="118">
        <v>0.8</v>
      </c>
      <c r="O2549" s="118">
        <v>18.600000000000001</v>
      </c>
      <c r="P2549" s="119">
        <f t="shared" si="41"/>
        <v>0</v>
      </c>
      <c r="Q2549" s="120" t="s">
        <v>30</v>
      </c>
      <c r="R2549" s="121" t="s">
        <v>4256</v>
      </c>
      <c r="S2549" s="120" t="s">
        <v>147</v>
      </c>
      <c r="T2549" s="120" t="s">
        <v>147</v>
      </c>
    </row>
    <row r="2550" spans="7:20" s="145" customFormat="1" hidden="1">
      <c r="G2550" s="152"/>
      <c r="K2550" s="128"/>
      <c r="M2550" s="114" t="s">
        <v>3625</v>
      </c>
      <c r="N2550" s="118">
        <v>5.9</v>
      </c>
      <c r="O2550" s="118">
        <v>9.5</v>
      </c>
      <c r="P2550" s="119">
        <f t="shared" si="41"/>
        <v>0</v>
      </c>
      <c r="Q2550" s="122" t="s">
        <v>1684</v>
      </c>
      <c r="R2550" s="121" t="s">
        <v>3774</v>
      </c>
      <c r="S2550" s="120" t="s">
        <v>147</v>
      </c>
      <c r="T2550" s="120" t="s">
        <v>147</v>
      </c>
    </row>
    <row r="2551" spans="7:20" s="145" customFormat="1" hidden="1">
      <c r="G2551" s="152"/>
      <c r="K2551" s="128"/>
      <c r="M2551" s="114" t="s">
        <v>3488</v>
      </c>
      <c r="N2551" s="118">
        <v>4.5</v>
      </c>
      <c r="O2551" s="118">
        <v>16.100000000000001</v>
      </c>
      <c r="P2551" s="119">
        <f t="shared" si="41"/>
        <v>0</v>
      </c>
      <c r="Q2551" s="122" t="s">
        <v>213</v>
      </c>
      <c r="R2551" s="121" t="s">
        <v>3894</v>
      </c>
      <c r="S2551" s="120" t="s">
        <v>147</v>
      </c>
      <c r="T2551" s="120" t="s">
        <v>147</v>
      </c>
    </row>
    <row r="2552" spans="7:20" s="145" customFormat="1" hidden="1">
      <c r="G2552" s="152"/>
      <c r="K2552" s="128"/>
      <c r="M2552" s="114" t="s">
        <v>3489</v>
      </c>
      <c r="N2552" s="118">
        <v>1.9</v>
      </c>
      <c r="O2552" s="118">
        <v>13.3</v>
      </c>
      <c r="P2552" s="119">
        <f t="shared" si="41"/>
        <v>0</v>
      </c>
      <c r="Q2552" s="122" t="s">
        <v>332</v>
      </c>
      <c r="R2552" s="121" t="s">
        <v>4460</v>
      </c>
      <c r="S2552" s="120" t="s">
        <v>147</v>
      </c>
      <c r="T2552" s="120" t="s">
        <v>147</v>
      </c>
    </row>
    <row r="2553" spans="7:20" s="145" customFormat="1" hidden="1">
      <c r="G2553" s="152"/>
      <c r="K2553" s="128"/>
      <c r="M2553" s="114" t="s">
        <v>3490</v>
      </c>
      <c r="N2553" s="118">
        <v>0.1</v>
      </c>
      <c r="O2553" s="118">
        <v>5.9</v>
      </c>
      <c r="P2553" s="119">
        <f t="shared" si="41"/>
        <v>0</v>
      </c>
      <c r="Q2553" s="122" t="s">
        <v>418</v>
      </c>
      <c r="R2553" s="121" t="s">
        <v>4042</v>
      </c>
      <c r="S2553" s="120" t="s">
        <v>147</v>
      </c>
      <c r="T2553" s="120" t="s">
        <v>147</v>
      </c>
    </row>
    <row r="2554" spans="7:20" s="145" customFormat="1" hidden="1">
      <c r="G2554" s="152"/>
      <c r="K2554" s="128"/>
      <c r="M2554" s="114" t="s">
        <v>3628</v>
      </c>
      <c r="N2554" s="118">
        <v>13.6</v>
      </c>
      <c r="O2554" s="118">
        <v>15.4</v>
      </c>
      <c r="P2554" s="119">
        <f t="shared" si="41"/>
        <v>0</v>
      </c>
      <c r="Q2554" s="122" t="s">
        <v>3629</v>
      </c>
      <c r="R2554" s="121" t="s">
        <v>4298</v>
      </c>
      <c r="S2554" s="120" t="s">
        <v>147</v>
      </c>
      <c r="T2554" s="120" t="s">
        <v>147</v>
      </c>
    </row>
    <row r="2555" spans="7:20" s="145" customFormat="1" hidden="1">
      <c r="G2555" s="152"/>
      <c r="K2555" s="128"/>
      <c r="M2555" s="114" t="s">
        <v>3492</v>
      </c>
      <c r="N2555" s="118">
        <v>29</v>
      </c>
      <c r="O2555" s="118">
        <v>0</v>
      </c>
      <c r="P2555" s="119">
        <f t="shared" si="41"/>
        <v>0</v>
      </c>
      <c r="Q2555" s="122" t="s">
        <v>422</v>
      </c>
      <c r="R2555" s="121" t="s">
        <v>4099</v>
      </c>
      <c r="S2555" s="120" t="s">
        <v>147</v>
      </c>
      <c r="T2555" s="120" t="s">
        <v>147</v>
      </c>
    </row>
    <row r="2556" spans="7:20" s="145" customFormat="1" hidden="1">
      <c r="G2556" s="152"/>
      <c r="K2556" s="128"/>
      <c r="M2556" s="114" t="s">
        <v>3493</v>
      </c>
      <c r="N2556" s="118">
        <v>12.8</v>
      </c>
      <c r="O2556" s="118">
        <v>4.5999999999999996</v>
      </c>
      <c r="P2556" s="119">
        <f t="shared" si="41"/>
        <v>0</v>
      </c>
      <c r="Q2556" s="122" t="s">
        <v>624</v>
      </c>
      <c r="R2556" s="121" t="s">
        <v>4099</v>
      </c>
      <c r="S2556" s="120" t="s">
        <v>147</v>
      </c>
      <c r="T2556" s="120" t="s">
        <v>147</v>
      </c>
    </row>
    <row r="2557" spans="7:20" s="145" customFormat="1" hidden="1">
      <c r="G2557" s="152"/>
      <c r="K2557" s="128"/>
      <c r="M2557" s="114" t="s">
        <v>3494</v>
      </c>
      <c r="N2557" s="118">
        <v>5.3</v>
      </c>
      <c r="O2557" s="118">
        <v>62.2</v>
      </c>
      <c r="P2557" s="119">
        <f t="shared" si="41"/>
        <v>0</v>
      </c>
      <c r="Q2557" s="122" t="s">
        <v>3495</v>
      </c>
      <c r="R2557" s="121" t="s">
        <v>4529</v>
      </c>
      <c r="S2557" s="120" t="s">
        <v>147</v>
      </c>
      <c r="T2557" s="120" t="s">
        <v>147</v>
      </c>
    </row>
    <row r="2558" spans="7:20" s="145" customFormat="1" hidden="1">
      <c r="G2558" s="152"/>
      <c r="K2558" s="128"/>
      <c r="M2558" s="114" t="s">
        <v>3496</v>
      </c>
      <c r="N2558" s="118">
        <v>4.7</v>
      </c>
      <c r="O2558" s="118">
        <v>53.6</v>
      </c>
      <c r="P2558" s="119">
        <f t="shared" si="41"/>
        <v>0</v>
      </c>
      <c r="Q2558" s="122" t="s">
        <v>3497</v>
      </c>
      <c r="R2558" s="121" t="s">
        <v>4486</v>
      </c>
      <c r="S2558" s="120" t="s">
        <v>147</v>
      </c>
      <c r="T2558" s="120" t="s">
        <v>147</v>
      </c>
    </row>
    <row r="2559" spans="7:20" s="145" customFormat="1" hidden="1">
      <c r="G2559" s="152"/>
      <c r="K2559" s="128"/>
      <c r="M2559" s="114" t="s">
        <v>3498</v>
      </c>
      <c r="N2559" s="118">
        <v>23.8</v>
      </c>
      <c r="O2559" s="120" t="s">
        <v>30</v>
      </c>
      <c r="P2559" s="119">
        <f t="shared" si="41"/>
        <v>0</v>
      </c>
      <c r="Q2559" s="122" t="s">
        <v>468</v>
      </c>
      <c r="R2559" s="121" t="s">
        <v>3904</v>
      </c>
      <c r="S2559" s="120" t="s">
        <v>147</v>
      </c>
      <c r="T2559" s="120" t="s">
        <v>147</v>
      </c>
    </row>
    <row r="2560" spans="7:20" s="145" customFormat="1" hidden="1">
      <c r="G2560" s="152"/>
      <c r="K2560" s="128"/>
      <c r="M2560" s="114" t="s">
        <v>3376</v>
      </c>
      <c r="N2560" s="118">
        <v>7.9</v>
      </c>
      <c r="O2560" s="120" t="s">
        <v>30</v>
      </c>
      <c r="P2560" s="119">
        <f t="shared" si="41"/>
        <v>0</v>
      </c>
      <c r="Q2560" s="122" t="s">
        <v>166</v>
      </c>
      <c r="R2560" s="121" t="s">
        <v>4328</v>
      </c>
      <c r="S2560" s="120" t="s">
        <v>147</v>
      </c>
      <c r="T2560" s="120" t="s">
        <v>147</v>
      </c>
    </row>
    <row r="2561" spans="7:20" s="145" customFormat="1" hidden="1">
      <c r="G2561" s="152"/>
      <c r="K2561" s="128"/>
      <c r="M2561" s="114" t="s">
        <v>3377</v>
      </c>
      <c r="N2561" s="118">
        <v>20.8</v>
      </c>
      <c r="O2561" s="120" t="s">
        <v>30</v>
      </c>
      <c r="P2561" s="119">
        <f t="shared" si="41"/>
        <v>0</v>
      </c>
      <c r="Q2561" s="122" t="s">
        <v>343</v>
      </c>
      <c r="R2561" s="121" t="s">
        <v>4461</v>
      </c>
      <c r="S2561" s="120" t="s">
        <v>147</v>
      </c>
      <c r="T2561" s="120" t="s">
        <v>147</v>
      </c>
    </row>
    <row r="2562" spans="7:20" s="145" customFormat="1" hidden="1">
      <c r="G2562" s="152"/>
      <c r="K2562" s="128"/>
      <c r="M2562" s="114" t="s">
        <v>3378</v>
      </c>
      <c r="N2562" s="118">
        <v>55.8</v>
      </c>
      <c r="O2562" s="120" t="s">
        <v>30</v>
      </c>
      <c r="P2562" s="119">
        <f t="shared" si="41"/>
        <v>0</v>
      </c>
      <c r="Q2562" s="120" t="s">
        <v>468</v>
      </c>
      <c r="R2562" s="121" t="s">
        <v>4044</v>
      </c>
      <c r="S2562" s="120" t="s">
        <v>147</v>
      </c>
      <c r="T2562" s="120" t="s">
        <v>147</v>
      </c>
    </row>
    <row r="2563" spans="7:20" s="145" customFormat="1" hidden="1">
      <c r="G2563" s="152"/>
      <c r="K2563" s="128"/>
      <c r="M2563" s="114" t="s">
        <v>3379</v>
      </c>
      <c r="N2563" s="118">
        <v>16.5</v>
      </c>
      <c r="O2563" s="120" t="s">
        <v>30</v>
      </c>
      <c r="P2563" s="119">
        <f t="shared" si="41"/>
        <v>0</v>
      </c>
      <c r="Q2563" s="120" t="s">
        <v>166</v>
      </c>
      <c r="R2563" s="121" t="s">
        <v>4256</v>
      </c>
      <c r="S2563" s="120" t="s">
        <v>147</v>
      </c>
      <c r="T2563" s="120" t="s">
        <v>147</v>
      </c>
    </row>
    <row r="2564" spans="7:20" s="145" customFormat="1" hidden="1">
      <c r="G2564" s="152"/>
      <c r="K2564" s="128"/>
      <c r="M2564" s="114" t="s">
        <v>3270</v>
      </c>
      <c r="N2564" s="118">
        <v>18.899999999999999</v>
      </c>
      <c r="O2564" s="118">
        <v>0</v>
      </c>
      <c r="P2564" s="119">
        <f t="shared" si="41"/>
        <v>0</v>
      </c>
      <c r="Q2564" s="122" t="s">
        <v>166</v>
      </c>
      <c r="R2564" s="121" t="s">
        <v>4549</v>
      </c>
      <c r="S2564" s="120" t="s">
        <v>147</v>
      </c>
      <c r="T2564" s="120" t="s">
        <v>147</v>
      </c>
    </row>
    <row r="2565" spans="7:20" s="145" customFormat="1" hidden="1">
      <c r="G2565" s="152"/>
      <c r="K2565" s="128"/>
      <c r="M2565" s="114" t="s">
        <v>3160</v>
      </c>
      <c r="N2565" s="118">
        <v>14</v>
      </c>
      <c r="O2565" s="118">
        <v>0</v>
      </c>
      <c r="P2565" s="119">
        <f t="shared" si="41"/>
        <v>0</v>
      </c>
      <c r="Q2565" s="120" t="s">
        <v>30</v>
      </c>
      <c r="R2565" s="121" t="s">
        <v>3890</v>
      </c>
      <c r="S2565" s="120" t="s">
        <v>147</v>
      </c>
      <c r="T2565" s="120" t="s">
        <v>147</v>
      </c>
    </row>
    <row r="2566" spans="7:20" s="145" customFormat="1" hidden="1">
      <c r="G2566" s="152"/>
      <c r="K2566" s="128"/>
      <c r="M2566" s="114" t="s">
        <v>3161</v>
      </c>
      <c r="N2566" s="118">
        <v>15.1</v>
      </c>
      <c r="O2566" s="118">
        <v>0</v>
      </c>
      <c r="P2566" s="119">
        <f t="shared" si="41"/>
        <v>0</v>
      </c>
      <c r="Q2566" s="120" t="s">
        <v>30</v>
      </c>
      <c r="R2566" s="121" t="s">
        <v>3781</v>
      </c>
      <c r="S2566" s="120" t="s">
        <v>147</v>
      </c>
      <c r="T2566" s="120" t="s">
        <v>147</v>
      </c>
    </row>
    <row r="2567" spans="7:20" s="145" customFormat="1" hidden="1">
      <c r="G2567" s="152"/>
      <c r="K2567" s="128"/>
      <c r="M2567" s="114" t="s">
        <v>3162</v>
      </c>
      <c r="N2567" s="118">
        <v>5.4</v>
      </c>
      <c r="O2567" s="118">
        <v>73.900000000000006</v>
      </c>
      <c r="P2567" s="119">
        <f t="shared" si="41"/>
        <v>0</v>
      </c>
      <c r="Q2567" s="122" t="s">
        <v>2108</v>
      </c>
      <c r="R2567" s="121" t="s">
        <v>4508</v>
      </c>
      <c r="S2567" s="120" t="s">
        <v>147</v>
      </c>
      <c r="T2567" s="120" t="s">
        <v>147</v>
      </c>
    </row>
    <row r="2568" spans="7:20" s="145" customFormat="1" hidden="1">
      <c r="G2568" s="152"/>
      <c r="K2568" s="128"/>
      <c r="M2568" s="114" t="s">
        <v>3163</v>
      </c>
      <c r="N2568" s="118">
        <v>0.5</v>
      </c>
      <c r="O2568" s="118">
        <v>12.2</v>
      </c>
      <c r="P2568" s="119">
        <f t="shared" si="41"/>
        <v>0</v>
      </c>
      <c r="Q2568" s="120" t="s">
        <v>30</v>
      </c>
      <c r="R2568" s="121" t="s">
        <v>4375</v>
      </c>
      <c r="S2568" s="120" t="s">
        <v>147</v>
      </c>
      <c r="T2568" s="120" t="s">
        <v>147</v>
      </c>
    </row>
    <row r="2569" spans="7:20" s="145" customFormat="1" hidden="1">
      <c r="G2569" s="152"/>
      <c r="K2569" s="128"/>
      <c r="M2569" s="114" t="s">
        <v>3385</v>
      </c>
      <c r="N2569" s="118">
        <v>16.600000000000001</v>
      </c>
      <c r="O2569" s="118">
        <v>0</v>
      </c>
      <c r="P2569" s="119">
        <f t="shared" si="41"/>
        <v>0</v>
      </c>
      <c r="Q2569" s="122" t="s">
        <v>56</v>
      </c>
      <c r="R2569" s="121" t="s">
        <v>3996</v>
      </c>
      <c r="S2569" s="120" t="s">
        <v>147</v>
      </c>
      <c r="T2569" s="120" t="s">
        <v>147</v>
      </c>
    </row>
    <row r="2570" spans="7:20" s="145" customFormat="1" hidden="1">
      <c r="G2570" s="152"/>
      <c r="K2570" s="128"/>
      <c r="M2570" s="114" t="s">
        <v>3386</v>
      </c>
      <c r="N2570" s="118">
        <v>0.2</v>
      </c>
      <c r="O2570" s="118">
        <v>24.8</v>
      </c>
      <c r="P2570" s="119">
        <f t="shared" ref="P2570:P2633" si="42">SUM(S2570:T2570)</f>
        <v>0</v>
      </c>
      <c r="Q2570" s="120" t="s">
        <v>147</v>
      </c>
      <c r="R2570" s="121" t="s">
        <v>3967</v>
      </c>
      <c r="S2570" s="120" t="s">
        <v>147</v>
      </c>
      <c r="T2570" s="120" t="s">
        <v>147</v>
      </c>
    </row>
    <row r="2571" spans="7:20" s="145" customFormat="1" hidden="1">
      <c r="G2571" s="152"/>
      <c r="K2571" s="128"/>
      <c r="M2571" s="114" t="s">
        <v>3387</v>
      </c>
      <c r="N2571" s="118">
        <v>11.6</v>
      </c>
      <c r="O2571" s="118">
        <v>10.8</v>
      </c>
      <c r="P2571" s="119">
        <f t="shared" si="42"/>
        <v>0</v>
      </c>
      <c r="Q2571" s="122" t="s">
        <v>1549</v>
      </c>
      <c r="R2571" s="121" t="s">
        <v>4200</v>
      </c>
      <c r="S2571" s="120" t="s">
        <v>147</v>
      </c>
      <c r="T2571" s="120" t="s">
        <v>147</v>
      </c>
    </row>
    <row r="2572" spans="7:20" s="145" customFormat="1" hidden="1">
      <c r="G2572" s="152"/>
      <c r="K2572" s="128"/>
      <c r="M2572" s="114" t="s">
        <v>3511</v>
      </c>
      <c r="N2572" s="118">
        <v>7.7</v>
      </c>
      <c r="O2572" s="118">
        <v>10.5</v>
      </c>
      <c r="P2572" s="119">
        <f t="shared" si="42"/>
        <v>0</v>
      </c>
      <c r="Q2572" s="122" t="s">
        <v>3512</v>
      </c>
      <c r="R2572" s="121" t="s">
        <v>3727</v>
      </c>
      <c r="S2572" s="120" t="s">
        <v>147</v>
      </c>
      <c r="T2572" s="120" t="s">
        <v>147</v>
      </c>
    </row>
    <row r="2573" spans="7:20" s="145" customFormat="1" hidden="1">
      <c r="G2573" s="152"/>
      <c r="K2573" s="128"/>
      <c r="M2573" s="114" t="s">
        <v>3516</v>
      </c>
      <c r="N2573" s="118">
        <v>2.2999999999999998</v>
      </c>
      <c r="O2573" s="118">
        <v>3.8</v>
      </c>
      <c r="P2573" s="119">
        <f t="shared" si="42"/>
        <v>0</v>
      </c>
      <c r="Q2573" s="122" t="s">
        <v>3550</v>
      </c>
      <c r="R2573" s="121" t="s">
        <v>4557</v>
      </c>
      <c r="S2573" s="120" t="s">
        <v>147</v>
      </c>
      <c r="T2573" s="120" t="s">
        <v>147</v>
      </c>
    </row>
    <row r="2574" spans="7:20" s="145" customFormat="1" hidden="1">
      <c r="G2574" s="152"/>
      <c r="K2574" s="128"/>
      <c r="M2574" s="114" t="s">
        <v>3517</v>
      </c>
      <c r="N2574" s="118">
        <v>0.9</v>
      </c>
      <c r="O2574" s="118">
        <v>4.7</v>
      </c>
      <c r="P2574" s="119">
        <f t="shared" si="42"/>
        <v>0</v>
      </c>
      <c r="Q2574" s="122" t="s">
        <v>1552</v>
      </c>
      <c r="R2574" s="121" t="s">
        <v>4455</v>
      </c>
      <c r="S2574" s="120" t="s">
        <v>147</v>
      </c>
      <c r="T2574" s="120" t="s">
        <v>147</v>
      </c>
    </row>
    <row r="2575" spans="7:20" s="145" customFormat="1" hidden="1">
      <c r="G2575" s="152"/>
      <c r="K2575" s="128"/>
      <c r="M2575" s="114" t="s">
        <v>3518</v>
      </c>
      <c r="N2575" s="118">
        <v>0.3</v>
      </c>
      <c r="O2575" s="118">
        <v>3.8</v>
      </c>
      <c r="P2575" s="119">
        <f t="shared" si="42"/>
        <v>0</v>
      </c>
      <c r="Q2575" s="122" t="s">
        <v>364</v>
      </c>
      <c r="R2575" s="121" t="s">
        <v>4037</v>
      </c>
      <c r="S2575" s="120" t="s">
        <v>147</v>
      </c>
      <c r="T2575" s="120" t="s">
        <v>147</v>
      </c>
    </row>
    <row r="2576" spans="7:20" s="145" customFormat="1" hidden="1">
      <c r="G2576" s="152"/>
      <c r="K2576" s="128"/>
      <c r="M2576" s="114" t="s">
        <v>3519</v>
      </c>
      <c r="N2576" s="118">
        <v>17.100000000000001</v>
      </c>
      <c r="O2576" s="118">
        <v>56</v>
      </c>
      <c r="P2576" s="119">
        <f t="shared" si="42"/>
        <v>0</v>
      </c>
      <c r="Q2576" s="120" t="s">
        <v>147</v>
      </c>
      <c r="R2576" s="121" t="s">
        <v>4387</v>
      </c>
      <c r="S2576" s="120" t="s">
        <v>147</v>
      </c>
      <c r="T2576" s="120" t="s">
        <v>147</v>
      </c>
    </row>
    <row r="2577" spans="7:20" s="145" customFormat="1" hidden="1">
      <c r="G2577" s="152"/>
      <c r="K2577" s="128"/>
      <c r="M2577" s="114" t="s">
        <v>3520</v>
      </c>
      <c r="N2577" s="118">
        <v>1</v>
      </c>
      <c r="O2577" s="118">
        <v>3.2</v>
      </c>
      <c r="P2577" s="119">
        <f t="shared" si="42"/>
        <v>0</v>
      </c>
      <c r="Q2577" s="120" t="s">
        <v>147</v>
      </c>
      <c r="R2577" s="121" t="s">
        <v>4296</v>
      </c>
      <c r="S2577" s="120" t="s">
        <v>147</v>
      </c>
      <c r="T2577" s="120" t="s">
        <v>147</v>
      </c>
    </row>
    <row r="2578" spans="7:20" s="145" customFormat="1" hidden="1">
      <c r="G2578" s="152"/>
      <c r="K2578" s="128"/>
      <c r="M2578" s="114" t="s">
        <v>3397</v>
      </c>
      <c r="N2578" s="118">
        <v>1.7</v>
      </c>
      <c r="O2578" s="118">
        <v>4.5</v>
      </c>
      <c r="P2578" s="119">
        <f t="shared" si="42"/>
        <v>0</v>
      </c>
      <c r="Q2578" s="120" t="s">
        <v>719</v>
      </c>
      <c r="R2578" s="121" t="s">
        <v>4545</v>
      </c>
      <c r="S2578" s="120" t="s">
        <v>147</v>
      </c>
      <c r="T2578" s="120" t="s">
        <v>147</v>
      </c>
    </row>
    <row r="2579" spans="7:20" s="145" customFormat="1" hidden="1">
      <c r="G2579" s="152"/>
      <c r="K2579" s="128"/>
      <c r="M2579" s="114" t="s">
        <v>3394</v>
      </c>
      <c r="N2579" s="118">
        <v>2.6</v>
      </c>
      <c r="O2579" s="118">
        <v>6</v>
      </c>
      <c r="P2579" s="119">
        <f t="shared" si="42"/>
        <v>0</v>
      </c>
      <c r="Q2579" s="122" t="s">
        <v>728</v>
      </c>
      <c r="R2579" s="121" t="s">
        <v>3965</v>
      </c>
      <c r="S2579" s="120" t="s">
        <v>147</v>
      </c>
      <c r="T2579" s="120" t="s">
        <v>147</v>
      </c>
    </row>
    <row r="2580" spans="7:20" s="145" customFormat="1" hidden="1">
      <c r="G2580" s="152"/>
      <c r="K2580" s="128"/>
      <c r="M2580" s="114" t="s">
        <v>3395</v>
      </c>
      <c r="N2580" s="118">
        <v>0.9</v>
      </c>
      <c r="O2580" s="118">
        <v>7.8</v>
      </c>
      <c r="P2580" s="119">
        <f t="shared" si="42"/>
        <v>0</v>
      </c>
      <c r="Q2580" s="122" t="s">
        <v>799</v>
      </c>
      <c r="R2580" s="121" t="s">
        <v>4557</v>
      </c>
      <c r="S2580" s="120" t="s">
        <v>147</v>
      </c>
      <c r="T2580" s="120" t="s">
        <v>147</v>
      </c>
    </row>
    <row r="2581" spans="7:20" s="145" customFormat="1" hidden="1">
      <c r="G2581" s="152"/>
      <c r="K2581" s="128"/>
      <c r="M2581" s="114" t="s">
        <v>3396</v>
      </c>
      <c r="N2581" s="118">
        <v>0.9</v>
      </c>
      <c r="O2581" s="118">
        <v>5</v>
      </c>
      <c r="P2581" s="119">
        <f t="shared" si="42"/>
        <v>0</v>
      </c>
      <c r="Q2581" s="122" t="s">
        <v>1619</v>
      </c>
      <c r="R2581" s="121" t="s">
        <v>3777</v>
      </c>
      <c r="S2581" s="120" t="s">
        <v>147</v>
      </c>
      <c r="T2581" s="120" t="s">
        <v>147</v>
      </c>
    </row>
    <row r="2582" spans="7:20" s="145" customFormat="1" hidden="1">
      <c r="G2582" s="152"/>
      <c r="K2582" s="128"/>
      <c r="M2582" s="114" t="s">
        <v>3285</v>
      </c>
      <c r="N2582" s="118">
        <v>0.8</v>
      </c>
      <c r="O2582" s="118">
        <v>2.9</v>
      </c>
      <c r="P2582" s="119">
        <f t="shared" si="42"/>
        <v>0</v>
      </c>
      <c r="Q2582" s="122" t="s">
        <v>234</v>
      </c>
      <c r="R2582" s="121" t="s">
        <v>3954</v>
      </c>
      <c r="S2582" s="120" t="s">
        <v>147</v>
      </c>
      <c r="T2582" s="120" t="s">
        <v>147</v>
      </c>
    </row>
    <row r="2583" spans="7:20" s="145" customFormat="1" hidden="1">
      <c r="G2583" s="152"/>
      <c r="K2583" s="128"/>
      <c r="M2583" s="114" t="s">
        <v>3286</v>
      </c>
      <c r="N2583" s="118">
        <v>7.7</v>
      </c>
      <c r="O2583" s="118">
        <v>7.2</v>
      </c>
      <c r="P2583" s="119">
        <f t="shared" si="42"/>
        <v>0</v>
      </c>
      <c r="Q2583" s="122" t="s">
        <v>543</v>
      </c>
      <c r="R2583" s="121" t="s">
        <v>3960</v>
      </c>
      <c r="S2583" s="120" t="s">
        <v>147</v>
      </c>
      <c r="T2583" s="120" t="s">
        <v>147</v>
      </c>
    </row>
    <row r="2584" spans="7:20" s="145" customFormat="1" hidden="1">
      <c r="G2584" s="152"/>
      <c r="K2584" s="128"/>
      <c r="M2584" s="114" t="s">
        <v>3290</v>
      </c>
      <c r="N2584" s="118">
        <v>5.9</v>
      </c>
      <c r="O2584" s="118">
        <v>64.099999999999994</v>
      </c>
      <c r="P2584" s="119">
        <f t="shared" si="42"/>
        <v>0</v>
      </c>
      <c r="Q2584" s="122" t="s">
        <v>185</v>
      </c>
      <c r="R2584" s="121" t="s">
        <v>3834</v>
      </c>
      <c r="S2584" s="120" t="s">
        <v>147</v>
      </c>
      <c r="T2584" s="120" t="s">
        <v>147</v>
      </c>
    </row>
    <row r="2585" spans="7:20" s="145" customFormat="1" hidden="1">
      <c r="G2585" s="152"/>
      <c r="K2585" s="128"/>
      <c r="M2585" s="114" t="s">
        <v>3291</v>
      </c>
      <c r="N2585" s="118">
        <v>0.6</v>
      </c>
      <c r="O2585" s="118">
        <v>6.2</v>
      </c>
      <c r="P2585" s="119">
        <f t="shared" si="42"/>
        <v>0</v>
      </c>
      <c r="Q2585" s="122" t="s">
        <v>3266</v>
      </c>
      <c r="R2585" s="121" t="s">
        <v>4548</v>
      </c>
      <c r="S2585" s="120" t="s">
        <v>147</v>
      </c>
      <c r="T2585" s="120" t="s">
        <v>147</v>
      </c>
    </row>
    <row r="2586" spans="7:20" s="145" customFormat="1" hidden="1">
      <c r="G2586" s="152"/>
      <c r="K2586" s="128"/>
      <c r="M2586" s="114" t="s">
        <v>3292</v>
      </c>
      <c r="N2586" s="118">
        <v>3.1</v>
      </c>
      <c r="O2586" s="118">
        <v>8.5</v>
      </c>
      <c r="P2586" s="119">
        <f t="shared" si="42"/>
        <v>0</v>
      </c>
      <c r="Q2586" s="120" t="s">
        <v>147</v>
      </c>
      <c r="R2586" s="121" t="s">
        <v>3954</v>
      </c>
      <c r="S2586" s="120" t="s">
        <v>147</v>
      </c>
      <c r="T2586" s="120" t="s">
        <v>147</v>
      </c>
    </row>
    <row r="2587" spans="7:20" s="145" customFormat="1" hidden="1">
      <c r="G2587" s="152"/>
      <c r="K2587" s="128"/>
      <c r="M2587" s="114" t="s">
        <v>3293</v>
      </c>
      <c r="N2587" s="118">
        <v>5.9</v>
      </c>
      <c r="O2587" s="118">
        <v>14.6</v>
      </c>
      <c r="P2587" s="119">
        <f t="shared" si="42"/>
        <v>0</v>
      </c>
      <c r="Q2587" s="122" t="s">
        <v>995</v>
      </c>
      <c r="R2587" s="121" t="s">
        <v>3896</v>
      </c>
      <c r="S2587" s="120" t="s">
        <v>147</v>
      </c>
      <c r="T2587" s="120" t="s">
        <v>147</v>
      </c>
    </row>
    <row r="2588" spans="7:20" s="145" customFormat="1" hidden="1">
      <c r="G2588" s="152"/>
      <c r="K2588" s="128"/>
      <c r="M2588" s="114" t="s">
        <v>3294</v>
      </c>
      <c r="N2588" s="118">
        <v>0.9</v>
      </c>
      <c r="O2588" s="118">
        <v>6.2</v>
      </c>
      <c r="P2588" s="119">
        <f t="shared" si="42"/>
        <v>0</v>
      </c>
      <c r="Q2588" s="122" t="s">
        <v>343</v>
      </c>
      <c r="R2588" s="121" t="s">
        <v>3952</v>
      </c>
      <c r="S2588" s="120" t="s">
        <v>147</v>
      </c>
      <c r="T2588" s="120" t="s">
        <v>147</v>
      </c>
    </row>
    <row r="2589" spans="7:20" s="145" customFormat="1" hidden="1">
      <c r="G2589" s="152"/>
      <c r="K2589" s="128"/>
      <c r="M2589" s="114" t="s">
        <v>3295</v>
      </c>
      <c r="N2589" s="118">
        <v>1.1000000000000001</v>
      </c>
      <c r="O2589" s="118">
        <v>6.6</v>
      </c>
      <c r="P2589" s="119">
        <f t="shared" si="42"/>
        <v>0</v>
      </c>
      <c r="Q2589" s="122" t="s">
        <v>166</v>
      </c>
      <c r="R2589" s="121" t="s">
        <v>4562</v>
      </c>
      <c r="S2589" s="120" t="s">
        <v>147</v>
      </c>
      <c r="T2589" s="120" t="s">
        <v>147</v>
      </c>
    </row>
    <row r="2590" spans="7:20" s="145" customFormat="1" hidden="1">
      <c r="G2590" s="152"/>
      <c r="K2590" s="128"/>
      <c r="M2590" s="114" t="s">
        <v>3677</v>
      </c>
      <c r="N2590" s="118">
        <v>2.1</v>
      </c>
      <c r="O2590" s="118">
        <v>7.6</v>
      </c>
      <c r="P2590" s="119">
        <f t="shared" si="42"/>
        <v>0</v>
      </c>
      <c r="Q2590" s="122" t="s">
        <v>1383</v>
      </c>
      <c r="R2590" s="121" t="s">
        <v>4297</v>
      </c>
      <c r="S2590" s="120" t="s">
        <v>147</v>
      </c>
      <c r="T2590" s="120" t="s">
        <v>147</v>
      </c>
    </row>
    <row r="2591" spans="7:20" s="145" customFormat="1" hidden="1">
      <c r="G2591" s="152"/>
      <c r="K2591" s="128"/>
      <c r="M2591" s="114" t="s">
        <v>3536</v>
      </c>
      <c r="N2591" s="118">
        <v>1.9</v>
      </c>
      <c r="O2591" s="118">
        <v>8.1</v>
      </c>
      <c r="P2591" s="119">
        <f t="shared" si="42"/>
        <v>0</v>
      </c>
      <c r="Q2591" s="122" t="s">
        <v>3537</v>
      </c>
      <c r="R2591" s="121" t="s">
        <v>4269</v>
      </c>
      <c r="S2591" s="120" t="s">
        <v>147</v>
      </c>
      <c r="T2591" s="120" t="s">
        <v>147</v>
      </c>
    </row>
    <row r="2592" spans="7:20" s="145" customFormat="1" hidden="1">
      <c r="G2592" s="152"/>
      <c r="K2592" s="128"/>
      <c r="M2592" s="114" t="s">
        <v>3538</v>
      </c>
      <c r="N2592" s="118">
        <v>1.5</v>
      </c>
      <c r="O2592" s="118">
        <v>4.9000000000000004</v>
      </c>
      <c r="P2592" s="119">
        <f t="shared" si="42"/>
        <v>0</v>
      </c>
      <c r="Q2592" s="122" t="s">
        <v>852</v>
      </c>
      <c r="R2592" s="121" t="s">
        <v>3889</v>
      </c>
      <c r="S2592" s="120" t="s">
        <v>147</v>
      </c>
      <c r="T2592" s="120" t="s">
        <v>147</v>
      </c>
    </row>
    <row r="2593" spans="7:20" s="145" customFormat="1" hidden="1">
      <c r="G2593" s="152"/>
      <c r="K2593" s="128"/>
      <c r="M2593" s="114" t="s">
        <v>3539</v>
      </c>
      <c r="N2593" s="118">
        <v>1.1000000000000001</v>
      </c>
      <c r="O2593" s="118">
        <v>3.9</v>
      </c>
      <c r="P2593" s="119">
        <f t="shared" si="42"/>
        <v>0</v>
      </c>
      <c r="Q2593" s="122" t="s">
        <v>234</v>
      </c>
      <c r="R2593" s="121" t="s">
        <v>3954</v>
      </c>
      <c r="S2593" s="120" t="s">
        <v>147</v>
      </c>
      <c r="T2593" s="120" t="s">
        <v>147</v>
      </c>
    </row>
    <row r="2594" spans="7:20" s="145" customFormat="1" hidden="1">
      <c r="G2594" s="152"/>
      <c r="K2594" s="128"/>
      <c r="M2594" s="114" t="s">
        <v>3540</v>
      </c>
      <c r="N2594" s="118">
        <v>2.4</v>
      </c>
      <c r="O2594" s="118">
        <v>5.0999999999999996</v>
      </c>
      <c r="P2594" s="119">
        <f t="shared" si="42"/>
        <v>0</v>
      </c>
      <c r="Q2594" s="122" t="s">
        <v>719</v>
      </c>
      <c r="R2594" s="121" t="s">
        <v>4333</v>
      </c>
      <c r="S2594" s="120" t="s">
        <v>147</v>
      </c>
      <c r="T2594" s="120" t="s">
        <v>147</v>
      </c>
    </row>
    <row r="2595" spans="7:20" s="145" customFormat="1" hidden="1">
      <c r="G2595" s="152"/>
      <c r="K2595" s="128"/>
      <c r="M2595" s="114" t="s">
        <v>3541</v>
      </c>
      <c r="N2595" s="118">
        <v>4.0999999999999996</v>
      </c>
      <c r="O2595" s="118">
        <v>9.8000000000000007</v>
      </c>
      <c r="P2595" s="119">
        <f t="shared" si="42"/>
        <v>0</v>
      </c>
      <c r="Q2595" s="122" t="s">
        <v>1661</v>
      </c>
      <c r="R2595" s="121" t="s">
        <v>4256</v>
      </c>
      <c r="S2595" s="120" t="s">
        <v>147</v>
      </c>
      <c r="T2595" s="120" t="s">
        <v>147</v>
      </c>
    </row>
    <row r="2596" spans="7:20" s="145" customFormat="1" hidden="1">
      <c r="G2596" s="152"/>
      <c r="K2596" s="128"/>
      <c r="M2596" s="114" t="s">
        <v>3542</v>
      </c>
      <c r="N2596" s="118">
        <v>1.5</v>
      </c>
      <c r="O2596" s="118">
        <v>6.2</v>
      </c>
      <c r="P2596" s="119">
        <f t="shared" si="42"/>
        <v>0</v>
      </c>
      <c r="Q2596" s="122" t="s">
        <v>2898</v>
      </c>
      <c r="R2596" s="121" t="s">
        <v>4224</v>
      </c>
      <c r="S2596" s="120" t="s">
        <v>147</v>
      </c>
      <c r="T2596" s="120" t="s">
        <v>147</v>
      </c>
    </row>
    <row r="2597" spans="7:20" s="145" customFormat="1" hidden="1">
      <c r="G2597" s="152"/>
      <c r="K2597" s="128"/>
      <c r="M2597" s="114" t="s">
        <v>3543</v>
      </c>
      <c r="N2597" s="118">
        <v>0.9</v>
      </c>
      <c r="O2597" s="118">
        <v>4.3</v>
      </c>
      <c r="P2597" s="119">
        <f t="shared" si="42"/>
        <v>0</v>
      </c>
      <c r="Q2597" s="122" t="s">
        <v>322</v>
      </c>
      <c r="R2597" s="121" t="s">
        <v>4548</v>
      </c>
      <c r="S2597" s="120" t="s">
        <v>147</v>
      </c>
      <c r="T2597" s="120" t="s">
        <v>147</v>
      </c>
    </row>
    <row r="2598" spans="7:20" s="145" customFormat="1" hidden="1">
      <c r="G2598" s="152"/>
      <c r="K2598" s="128"/>
      <c r="M2598" s="114" t="s">
        <v>3544</v>
      </c>
      <c r="N2598" s="118">
        <v>1.4</v>
      </c>
      <c r="O2598" s="118">
        <v>7.4</v>
      </c>
      <c r="P2598" s="119">
        <f t="shared" si="42"/>
        <v>0</v>
      </c>
      <c r="Q2598" s="120" t="s">
        <v>147</v>
      </c>
      <c r="R2598" s="121" t="s">
        <v>4328</v>
      </c>
      <c r="S2598" s="120" t="s">
        <v>147</v>
      </c>
      <c r="T2598" s="120" t="s">
        <v>147</v>
      </c>
    </row>
    <row r="2599" spans="7:20" s="145" customFormat="1" hidden="1">
      <c r="G2599" s="152"/>
      <c r="K2599" s="128"/>
      <c r="M2599" s="114" t="s">
        <v>3688</v>
      </c>
      <c r="N2599" s="118">
        <v>1</v>
      </c>
      <c r="O2599" s="118">
        <v>3.7</v>
      </c>
      <c r="P2599" s="119">
        <f t="shared" si="42"/>
        <v>0</v>
      </c>
      <c r="Q2599" s="122" t="s">
        <v>606</v>
      </c>
      <c r="R2599" s="121" t="s">
        <v>4463</v>
      </c>
      <c r="S2599" s="120" t="s">
        <v>147</v>
      </c>
      <c r="T2599" s="120" t="s">
        <v>147</v>
      </c>
    </row>
    <row r="2600" spans="7:20" s="145" customFormat="1" hidden="1">
      <c r="G2600" s="152"/>
      <c r="K2600" s="128"/>
      <c r="M2600" s="114" t="s">
        <v>3689</v>
      </c>
      <c r="N2600" s="118">
        <v>3</v>
      </c>
      <c r="O2600" s="118">
        <v>17.899999999999999</v>
      </c>
      <c r="P2600" s="119">
        <f t="shared" si="42"/>
        <v>0</v>
      </c>
      <c r="Q2600" s="122" t="s">
        <v>418</v>
      </c>
      <c r="R2600" s="121" t="s">
        <v>4549</v>
      </c>
      <c r="S2600" s="120" t="s">
        <v>147</v>
      </c>
      <c r="T2600" s="120" t="s">
        <v>147</v>
      </c>
    </row>
    <row r="2601" spans="7:20" s="145" customFormat="1" hidden="1">
      <c r="G2601" s="152"/>
      <c r="K2601" s="128"/>
      <c r="M2601" s="114" t="s">
        <v>3690</v>
      </c>
      <c r="N2601" s="118">
        <v>8.1</v>
      </c>
      <c r="O2601" s="118">
        <v>17.2</v>
      </c>
      <c r="P2601" s="119">
        <f t="shared" si="42"/>
        <v>0</v>
      </c>
      <c r="Q2601" s="122" t="s">
        <v>3100</v>
      </c>
      <c r="R2601" s="121" t="s">
        <v>4537</v>
      </c>
      <c r="S2601" s="120" t="s">
        <v>147</v>
      </c>
      <c r="T2601" s="120" t="s">
        <v>147</v>
      </c>
    </row>
    <row r="2602" spans="7:20" s="145" customFormat="1" hidden="1">
      <c r="G2602" s="152"/>
      <c r="K2602" s="128"/>
      <c r="M2602" s="114" t="s">
        <v>3691</v>
      </c>
      <c r="N2602" s="118">
        <v>9.3000000000000007</v>
      </c>
      <c r="O2602" s="118">
        <v>5.3</v>
      </c>
      <c r="P2602" s="119">
        <f t="shared" si="42"/>
        <v>0</v>
      </c>
      <c r="Q2602" s="122" t="s">
        <v>285</v>
      </c>
      <c r="R2602" s="121" t="s">
        <v>3961</v>
      </c>
      <c r="S2602" s="120" t="s">
        <v>30</v>
      </c>
      <c r="T2602" s="120" t="s">
        <v>30</v>
      </c>
    </row>
    <row r="2603" spans="7:20" s="145" customFormat="1" hidden="1">
      <c r="G2603" s="152"/>
      <c r="K2603" s="128"/>
      <c r="M2603" s="114" t="s">
        <v>3692</v>
      </c>
      <c r="N2603" s="118">
        <v>6.6</v>
      </c>
      <c r="O2603" s="118">
        <v>20</v>
      </c>
      <c r="P2603" s="119">
        <f t="shared" si="42"/>
        <v>0</v>
      </c>
      <c r="Q2603" s="122" t="s">
        <v>2172</v>
      </c>
      <c r="R2603" s="121" t="s">
        <v>3972</v>
      </c>
      <c r="S2603" s="120" t="s">
        <v>30</v>
      </c>
      <c r="T2603" s="120" t="s">
        <v>30</v>
      </c>
    </row>
    <row r="2604" spans="7:20" s="145" customFormat="1" hidden="1">
      <c r="G2604" s="152"/>
      <c r="K2604" s="128"/>
      <c r="M2604" s="114" t="s">
        <v>3553</v>
      </c>
      <c r="N2604" s="118">
        <v>3.2</v>
      </c>
      <c r="O2604" s="118">
        <v>0.2</v>
      </c>
      <c r="P2604" s="119">
        <f t="shared" si="42"/>
        <v>0</v>
      </c>
      <c r="Q2604" s="122" t="s">
        <v>1619</v>
      </c>
      <c r="R2604" s="121" t="s">
        <v>4037</v>
      </c>
      <c r="S2604" s="120" t="s">
        <v>30</v>
      </c>
      <c r="T2604" s="120" t="s">
        <v>30</v>
      </c>
    </row>
    <row r="2605" spans="7:20" s="145" customFormat="1" hidden="1">
      <c r="G2605" s="152"/>
      <c r="K2605" s="128"/>
      <c r="M2605" s="114" t="s">
        <v>3694</v>
      </c>
      <c r="N2605" s="118">
        <v>2.6</v>
      </c>
      <c r="O2605" s="118">
        <v>0.2</v>
      </c>
      <c r="P2605" s="119">
        <f t="shared" si="42"/>
        <v>0</v>
      </c>
      <c r="Q2605" s="122" t="s">
        <v>476</v>
      </c>
      <c r="R2605" s="121" t="s">
        <v>4538</v>
      </c>
      <c r="S2605" s="120" t="s">
        <v>30</v>
      </c>
      <c r="T2605" s="120" t="s">
        <v>30</v>
      </c>
    </row>
    <row r="2606" spans="7:20" s="145" customFormat="1" hidden="1">
      <c r="G2606" s="152"/>
      <c r="K2606" s="128"/>
      <c r="M2606" s="114" t="s">
        <v>3695</v>
      </c>
      <c r="N2606" s="118">
        <v>24.3</v>
      </c>
      <c r="O2606" s="118">
        <v>13.8</v>
      </c>
      <c r="P2606" s="119">
        <f t="shared" si="42"/>
        <v>0</v>
      </c>
      <c r="Q2606" s="120" t="s">
        <v>141</v>
      </c>
      <c r="R2606" s="121" t="s">
        <v>3963</v>
      </c>
      <c r="S2606" s="120" t="s">
        <v>30</v>
      </c>
      <c r="T2606" s="120" t="s">
        <v>30</v>
      </c>
    </row>
    <row r="2607" spans="7:20" s="145" customFormat="1" hidden="1">
      <c r="G2607" s="152"/>
      <c r="K2607" s="128"/>
      <c r="M2607" s="114" t="s">
        <v>3696</v>
      </c>
      <c r="N2607" s="118">
        <v>3.1</v>
      </c>
      <c r="O2607" s="118">
        <v>0.5</v>
      </c>
      <c r="P2607" s="119">
        <f t="shared" si="42"/>
        <v>0</v>
      </c>
      <c r="Q2607" s="122" t="s">
        <v>166</v>
      </c>
      <c r="R2607" s="121" t="s">
        <v>4225</v>
      </c>
      <c r="S2607" s="120" t="s">
        <v>30</v>
      </c>
      <c r="T2607" s="120" t="s">
        <v>30</v>
      </c>
    </row>
    <row r="2608" spans="7:20" s="145" customFormat="1" hidden="1">
      <c r="G2608" s="152"/>
      <c r="K2608" s="128"/>
      <c r="M2608" s="114" t="s">
        <v>3697</v>
      </c>
      <c r="N2608" s="118">
        <v>2.2000000000000002</v>
      </c>
      <c r="O2608" s="118">
        <v>0.8</v>
      </c>
      <c r="P2608" s="119">
        <f t="shared" si="42"/>
        <v>0</v>
      </c>
      <c r="Q2608" s="122" t="s">
        <v>166</v>
      </c>
      <c r="R2608" s="121" t="s">
        <v>4296</v>
      </c>
      <c r="S2608" s="120" t="s">
        <v>30</v>
      </c>
      <c r="T2608" s="120" t="s">
        <v>30</v>
      </c>
    </row>
    <row r="2609" spans="7:20" s="145" customFormat="1" hidden="1">
      <c r="G2609" s="152"/>
      <c r="K2609" s="128"/>
      <c r="M2609" s="114" t="s">
        <v>3424</v>
      </c>
      <c r="N2609" s="118">
        <v>2.8</v>
      </c>
      <c r="O2609" s="118">
        <v>1.6</v>
      </c>
      <c r="P2609" s="119">
        <f t="shared" si="42"/>
        <v>0</v>
      </c>
      <c r="Q2609" s="122" t="s">
        <v>166</v>
      </c>
      <c r="R2609" s="121" t="s">
        <v>3772</v>
      </c>
      <c r="S2609" s="120" t="s">
        <v>30</v>
      </c>
      <c r="T2609" s="120" t="s">
        <v>30</v>
      </c>
    </row>
    <row r="2610" spans="7:20" s="145" customFormat="1" hidden="1">
      <c r="G2610" s="152"/>
      <c r="K2610" s="128"/>
      <c r="M2610" s="114" t="s">
        <v>3554</v>
      </c>
      <c r="N2610" s="120" t="s">
        <v>30</v>
      </c>
      <c r="O2610" s="120" t="s">
        <v>30</v>
      </c>
      <c r="P2610" s="119">
        <f t="shared" si="42"/>
        <v>0</v>
      </c>
      <c r="Q2610" s="122" t="s">
        <v>418</v>
      </c>
      <c r="R2610" s="121" t="s">
        <v>3949</v>
      </c>
      <c r="S2610" s="120" t="s">
        <v>30</v>
      </c>
      <c r="T2610" s="120" t="s">
        <v>30</v>
      </c>
    </row>
    <row r="2611" spans="7:20" s="145" customFormat="1" hidden="1">
      <c r="G2611" s="152"/>
      <c r="K2611" s="128"/>
      <c r="M2611" s="114" t="s">
        <v>3555</v>
      </c>
      <c r="N2611" s="118">
        <v>24.9</v>
      </c>
      <c r="O2611" s="118">
        <v>0</v>
      </c>
      <c r="P2611" s="119">
        <f t="shared" si="42"/>
        <v>0</v>
      </c>
      <c r="Q2611" s="120" t="s">
        <v>277</v>
      </c>
      <c r="R2611" s="121" t="s">
        <v>4318</v>
      </c>
      <c r="S2611" s="120" t="s">
        <v>30</v>
      </c>
      <c r="T2611" s="120" t="s">
        <v>30</v>
      </c>
    </row>
    <row r="2612" spans="7:20" s="145" customFormat="1" hidden="1">
      <c r="G2612" s="152"/>
      <c r="K2612" s="128"/>
      <c r="M2612" s="114" t="s">
        <v>3556</v>
      </c>
      <c r="N2612" s="118">
        <v>14.9</v>
      </c>
      <c r="O2612" s="118">
        <v>0</v>
      </c>
      <c r="P2612" s="119">
        <f t="shared" si="42"/>
        <v>0</v>
      </c>
      <c r="Q2612" s="120" t="s">
        <v>551</v>
      </c>
      <c r="R2612" s="121" t="s">
        <v>4453</v>
      </c>
      <c r="S2612" s="120" t="s">
        <v>30</v>
      </c>
      <c r="T2612" s="120" t="s">
        <v>30</v>
      </c>
    </row>
    <row r="2613" spans="7:20" s="145" customFormat="1" hidden="1">
      <c r="G2613" s="152"/>
      <c r="K2613" s="128"/>
      <c r="M2613" s="114" t="s">
        <v>3557</v>
      </c>
      <c r="N2613" s="118">
        <v>18.3</v>
      </c>
      <c r="O2613" s="118">
        <v>0</v>
      </c>
      <c r="P2613" s="119">
        <f t="shared" si="42"/>
        <v>0</v>
      </c>
      <c r="Q2613" s="122" t="s">
        <v>254</v>
      </c>
      <c r="R2613" s="121" t="s">
        <v>3942</v>
      </c>
      <c r="S2613" s="120" t="s">
        <v>30</v>
      </c>
      <c r="T2613" s="120" t="s">
        <v>30</v>
      </c>
    </row>
    <row r="2614" spans="7:20" s="145" customFormat="1" hidden="1">
      <c r="G2614" s="152"/>
      <c r="K2614" s="128"/>
      <c r="M2614" s="114" t="s">
        <v>3558</v>
      </c>
      <c r="N2614" s="118">
        <v>1.9</v>
      </c>
      <c r="O2614" s="118">
        <v>1.6</v>
      </c>
      <c r="P2614" s="119">
        <f t="shared" si="42"/>
        <v>0</v>
      </c>
      <c r="Q2614" s="122" t="s">
        <v>166</v>
      </c>
      <c r="R2614" s="121" t="s">
        <v>4037</v>
      </c>
      <c r="S2614" s="120" t="s">
        <v>30</v>
      </c>
      <c r="T2614" s="120" t="s">
        <v>30</v>
      </c>
    </row>
    <row r="2615" spans="7:20" s="145" customFormat="1" hidden="1">
      <c r="G2615" s="152"/>
      <c r="K2615" s="128"/>
      <c r="M2615" s="114" t="s">
        <v>3559</v>
      </c>
      <c r="N2615" s="118">
        <v>3</v>
      </c>
      <c r="O2615" s="118">
        <v>3.1</v>
      </c>
      <c r="P2615" s="119">
        <f t="shared" si="42"/>
        <v>0</v>
      </c>
      <c r="Q2615" s="122" t="s">
        <v>166</v>
      </c>
      <c r="R2615" s="121" t="s">
        <v>3952</v>
      </c>
      <c r="S2615" s="120" t="s">
        <v>30</v>
      </c>
      <c r="T2615" s="120" t="s">
        <v>30</v>
      </c>
    </row>
    <row r="2616" spans="7:20" s="145" customFormat="1" hidden="1">
      <c r="G2616" s="152"/>
      <c r="K2616" s="128"/>
      <c r="M2616" s="114" t="s">
        <v>3433</v>
      </c>
      <c r="N2616" s="118">
        <v>2</v>
      </c>
      <c r="O2616" s="118">
        <v>3</v>
      </c>
      <c r="P2616" s="119">
        <f t="shared" si="42"/>
        <v>0</v>
      </c>
      <c r="Q2616" s="122" t="s">
        <v>166</v>
      </c>
      <c r="R2616" s="121" t="s">
        <v>4041</v>
      </c>
      <c r="S2616" s="120" t="s">
        <v>30</v>
      </c>
      <c r="T2616" s="120" t="s">
        <v>30</v>
      </c>
    </row>
    <row r="2617" spans="7:20" s="145" customFormat="1" hidden="1">
      <c r="G2617" s="152"/>
      <c r="K2617" s="128"/>
      <c r="M2617" s="114" t="s">
        <v>3434</v>
      </c>
      <c r="N2617" s="118">
        <v>0.9</v>
      </c>
      <c r="O2617" s="118">
        <v>8.5</v>
      </c>
      <c r="P2617" s="119">
        <f t="shared" si="42"/>
        <v>0</v>
      </c>
      <c r="Q2617" s="120" t="s">
        <v>30</v>
      </c>
      <c r="R2617" s="121" t="s">
        <v>4289</v>
      </c>
      <c r="S2617" s="120" t="s">
        <v>30</v>
      </c>
      <c r="T2617" s="120" t="s">
        <v>30</v>
      </c>
    </row>
    <row r="2618" spans="7:20" s="145" customFormat="1" hidden="1">
      <c r="G2618" s="152"/>
      <c r="K2618" s="128"/>
      <c r="M2618" s="114" t="s">
        <v>3435</v>
      </c>
      <c r="N2618" s="118">
        <v>6.5</v>
      </c>
      <c r="O2618" s="118">
        <v>18.2</v>
      </c>
      <c r="P2618" s="119">
        <f t="shared" si="42"/>
        <v>0</v>
      </c>
      <c r="Q2618" s="122" t="s">
        <v>3436</v>
      </c>
      <c r="R2618" s="121" t="s">
        <v>4299</v>
      </c>
      <c r="S2618" s="120" t="s">
        <v>30</v>
      </c>
      <c r="T2618" s="120" t="s">
        <v>30</v>
      </c>
    </row>
    <row r="2619" spans="7:20" s="145" customFormat="1" hidden="1">
      <c r="G2619" s="152"/>
      <c r="K2619" s="128"/>
      <c r="M2619" s="114" t="s">
        <v>3322</v>
      </c>
      <c r="N2619" s="118">
        <v>1.1000000000000001</v>
      </c>
      <c r="O2619" s="118">
        <v>12.6</v>
      </c>
      <c r="P2619" s="119">
        <f t="shared" si="42"/>
        <v>0</v>
      </c>
      <c r="Q2619" s="120" t="s">
        <v>30</v>
      </c>
      <c r="R2619" s="121" t="s">
        <v>4224</v>
      </c>
      <c r="S2619" s="120" t="s">
        <v>30</v>
      </c>
      <c r="T2619" s="120" t="s">
        <v>30</v>
      </c>
    </row>
    <row r="2620" spans="7:20" s="145" customFormat="1" hidden="1">
      <c r="G2620" s="152"/>
      <c r="K2620" s="128"/>
      <c r="M2620" s="114" t="s">
        <v>3323</v>
      </c>
      <c r="N2620" s="118">
        <v>0.8</v>
      </c>
      <c r="O2620" s="118">
        <v>9</v>
      </c>
      <c r="P2620" s="119">
        <f t="shared" si="42"/>
        <v>0</v>
      </c>
      <c r="Q2620" s="120" t="s">
        <v>30</v>
      </c>
      <c r="R2620" s="121" t="s">
        <v>4553</v>
      </c>
      <c r="S2620" s="120" t="s">
        <v>30</v>
      </c>
      <c r="T2620" s="120" t="s">
        <v>30</v>
      </c>
    </row>
    <row r="2621" spans="7:20" s="145" customFormat="1" hidden="1">
      <c r="G2621" s="152"/>
      <c r="K2621" s="128"/>
      <c r="M2621" s="114" t="s">
        <v>3211</v>
      </c>
      <c r="N2621" s="118">
        <v>0.9</v>
      </c>
      <c r="O2621" s="118">
        <v>7.4</v>
      </c>
      <c r="P2621" s="119">
        <f t="shared" si="42"/>
        <v>0</v>
      </c>
      <c r="Q2621" s="120" t="s">
        <v>30</v>
      </c>
      <c r="R2621" s="121" t="s">
        <v>4036</v>
      </c>
      <c r="S2621" s="120" t="s">
        <v>30</v>
      </c>
      <c r="T2621" s="120" t="s">
        <v>30</v>
      </c>
    </row>
    <row r="2622" spans="7:20" s="145" customFormat="1" hidden="1">
      <c r="G2622" s="152"/>
      <c r="K2622" s="128"/>
      <c r="M2622" s="114" t="s">
        <v>3212</v>
      </c>
      <c r="N2622" s="118">
        <v>1.1000000000000001</v>
      </c>
      <c r="O2622" s="118">
        <v>8.3000000000000007</v>
      </c>
      <c r="P2622" s="119">
        <f t="shared" si="42"/>
        <v>0</v>
      </c>
      <c r="Q2622" s="120" t="s">
        <v>30</v>
      </c>
      <c r="R2622" s="121" t="s">
        <v>3956</v>
      </c>
      <c r="S2622" s="120" t="s">
        <v>30</v>
      </c>
      <c r="T2622" s="120" t="s">
        <v>30</v>
      </c>
    </row>
    <row r="2623" spans="7:20" s="145" customFormat="1" hidden="1">
      <c r="G2623" s="152"/>
      <c r="K2623" s="128"/>
      <c r="M2623" s="114" t="s">
        <v>3213</v>
      </c>
      <c r="N2623" s="118">
        <v>0.7</v>
      </c>
      <c r="O2623" s="118">
        <v>4.3</v>
      </c>
      <c r="P2623" s="119">
        <f t="shared" si="42"/>
        <v>0</v>
      </c>
      <c r="Q2623" s="122" t="s">
        <v>166</v>
      </c>
      <c r="R2623" s="121" t="s">
        <v>4041</v>
      </c>
      <c r="S2623" s="120" t="s">
        <v>30</v>
      </c>
      <c r="T2623" s="122" t="s">
        <v>166</v>
      </c>
    </row>
    <row r="2624" spans="7:20" s="145" customFormat="1" hidden="1">
      <c r="G2624" s="152"/>
      <c r="K2624" s="128"/>
      <c r="M2624" s="114" t="s">
        <v>3214</v>
      </c>
      <c r="N2624" s="118">
        <v>0.6</v>
      </c>
      <c r="O2624" s="118">
        <v>4.5999999999999996</v>
      </c>
      <c r="P2624" s="119">
        <f t="shared" si="42"/>
        <v>0</v>
      </c>
      <c r="Q2624" s="122" t="s">
        <v>166</v>
      </c>
      <c r="R2624" s="121" t="s">
        <v>3778</v>
      </c>
      <c r="S2624" s="120" t="s">
        <v>30</v>
      </c>
      <c r="T2624" s="122" t="s">
        <v>166</v>
      </c>
    </row>
    <row r="2625" spans="7:20" s="145" customFormat="1" hidden="1">
      <c r="G2625" s="152"/>
      <c r="K2625" s="128"/>
      <c r="M2625" s="114" t="s">
        <v>3215</v>
      </c>
      <c r="N2625" s="118">
        <v>63.3</v>
      </c>
      <c r="O2625" s="120">
        <v>4.8</v>
      </c>
      <c r="P2625" s="119">
        <f t="shared" si="42"/>
        <v>0</v>
      </c>
      <c r="Q2625" s="120" t="s">
        <v>377</v>
      </c>
      <c r="R2625" s="121" t="s">
        <v>4400</v>
      </c>
      <c r="S2625" s="120" t="s">
        <v>30</v>
      </c>
      <c r="T2625" s="122" t="s">
        <v>166</v>
      </c>
    </row>
    <row r="2626" spans="7:20" s="145" customFormat="1" hidden="1">
      <c r="G2626" s="152"/>
      <c r="K2626" s="128"/>
      <c r="M2626" s="114" t="s">
        <v>3216</v>
      </c>
      <c r="N2626" s="118">
        <v>15.4</v>
      </c>
      <c r="O2626" s="120">
        <v>1.2</v>
      </c>
      <c r="P2626" s="119">
        <f t="shared" si="42"/>
        <v>0</v>
      </c>
      <c r="Q2626" s="122" t="s">
        <v>468</v>
      </c>
      <c r="R2626" s="121" t="s">
        <v>4555</v>
      </c>
      <c r="S2626" s="120" t="s">
        <v>30</v>
      </c>
      <c r="T2626" s="120" t="s">
        <v>30</v>
      </c>
    </row>
    <row r="2627" spans="7:20" s="145" customFormat="1" hidden="1">
      <c r="G2627" s="152"/>
      <c r="K2627" s="128"/>
      <c r="M2627" s="114" t="s">
        <v>3217</v>
      </c>
      <c r="N2627" s="118">
        <v>0.5</v>
      </c>
      <c r="O2627" s="118">
        <v>7.3</v>
      </c>
      <c r="P2627" s="119">
        <f t="shared" si="42"/>
        <v>0</v>
      </c>
      <c r="Q2627" s="122" t="s">
        <v>166</v>
      </c>
      <c r="R2627" s="121" t="s">
        <v>4036</v>
      </c>
      <c r="S2627" s="120" t="s">
        <v>30</v>
      </c>
      <c r="T2627" s="120" t="s">
        <v>30</v>
      </c>
    </row>
    <row r="2628" spans="7:20" s="145" customFormat="1" hidden="1">
      <c r="G2628" s="152"/>
      <c r="K2628" s="128"/>
      <c r="M2628" s="114" t="s">
        <v>3444</v>
      </c>
      <c r="N2628" s="118">
        <v>10.7</v>
      </c>
      <c r="O2628" s="118">
        <v>18.600000000000001</v>
      </c>
      <c r="P2628" s="119">
        <f t="shared" si="42"/>
        <v>0</v>
      </c>
      <c r="Q2628" s="122" t="s">
        <v>3445</v>
      </c>
      <c r="R2628" s="121" t="s">
        <v>4033</v>
      </c>
      <c r="S2628" s="120" t="s">
        <v>30</v>
      </c>
      <c r="T2628" s="120" t="s">
        <v>30</v>
      </c>
    </row>
    <row r="2629" spans="7:20" s="145" customFormat="1" hidden="1">
      <c r="G2629" s="152"/>
      <c r="K2629" s="128"/>
      <c r="M2629" s="114" t="s">
        <v>3579</v>
      </c>
      <c r="N2629" s="118">
        <v>11.9</v>
      </c>
      <c r="O2629" s="118">
        <v>4.8</v>
      </c>
      <c r="P2629" s="119">
        <f t="shared" si="42"/>
        <v>0</v>
      </c>
      <c r="Q2629" s="122" t="s">
        <v>3233</v>
      </c>
      <c r="R2629" s="121" t="s">
        <v>3910</v>
      </c>
      <c r="S2629" s="120" t="s">
        <v>30</v>
      </c>
      <c r="T2629" s="120" t="s">
        <v>30</v>
      </c>
    </row>
    <row r="2630" spans="7:20" s="145" customFormat="1" hidden="1">
      <c r="G2630" s="152"/>
      <c r="K2630" s="128"/>
      <c r="M2630" s="114" t="s">
        <v>3580</v>
      </c>
      <c r="N2630" s="118">
        <v>12.2</v>
      </c>
      <c r="O2630" s="118">
        <v>4.8</v>
      </c>
      <c r="P2630" s="119">
        <f t="shared" si="42"/>
        <v>0</v>
      </c>
      <c r="Q2630" s="122" t="s">
        <v>322</v>
      </c>
      <c r="R2630" s="121" t="s">
        <v>4300</v>
      </c>
      <c r="S2630" s="120" t="s">
        <v>30</v>
      </c>
      <c r="T2630" s="120" t="s">
        <v>30</v>
      </c>
    </row>
    <row r="2631" spans="7:20" s="145" customFormat="1" hidden="1">
      <c r="G2631" s="152"/>
      <c r="K2631" s="128"/>
      <c r="M2631" s="114" t="s">
        <v>3583</v>
      </c>
      <c r="N2631" s="118">
        <v>10.1</v>
      </c>
      <c r="O2631" s="118">
        <v>16.2</v>
      </c>
      <c r="P2631" s="119">
        <f t="shared" si="42"/>
        <v>0</v>
      </c>
      <c r="Q2631" s="122" t="s">
        <v>2363</v>
      </c>
      <c r="R2631" s="121" t="s">
        <v>3784</v>
      </c>
      <c r="S2631" s="120" t="s">
        <v>30</v>
      </c>
      <c r="T2631" s="122" t="s">
        <v>166</v>
      </c>
    </row>
    <row r="2632" spans="7:20" s="145" customFormat="1" hidden="1">
      <c r="G2632" s="152"/>
      <c r="K2632" s="128"/>
      <c r="M2632" s="114" t="s">
        <v>3584</v>
      </c>
      <c r="N2632" s="118">
        <v>7.3</v>
      </c>
      <c r="O2632" s="118">
        <v>9.4</v>
      </c>
      <c r="P2632" s="119">
        <f t="shared" si="42"/>
        <v>0</v>
      </c>
      <c r="Q2632" s="122" t="s">
        <v>2050</v>
      </c>
      <c r="R2632" s="121" t="s">
        <v>3783</v>
      </c>
      <c r="S2632" s="120" t="s">
        <v>30</v>
      </c>
      <c r="T2632" s="122" t="s">
        <v>343</v>
      </c>
    </row>
    <row r="2633" spans="7:20" s="145" customFormat="1" hidden="1">
      <c r="G2633" s="152"/>
      <c r="K2633" s="128"/>
      <c r="M2633" s="114" t="s">
        <v>3585</v>
      </c>
      <c r="N2633" s="118">
        <v>7.6</v>
      </c>
      <c r="O2633" s="118">
        <v>8.6</v>
      </c>
      <c r="P2633" s="119">
        <f t="shared" si="42"/>
        <v>0</v>
      </c>
      <c r="Q2633" s="122" t="s">
        <v>3586</v>
      </c>
      <c r="R2633" s="121" t="s">
        <v>3774</v>
      </c>
      <c r="S2633" s="120" t="s">
        <v>30</v>
      </c>
      <c r="T2633" s="122" t="s">
        <v>343</v>
      </c>
    </row>
    <row r="2634" spans="7:20" s="145" customFormat="1" hidden="1">
      <c r="G2634" s="152"/>
      <c r="K2634" s="128"/>
      <c r="M2634" s="114" t="s">
        <v>3587</v>
      </c>
      <c r="N2634" s="118">
        <v>10.5</v>
      </c>
      <c r="O2634" s="118">
        <v>2.7</v>
      </c>
      <c r="P2634" s="119">
        <f t="shared" ref="P2634:P2697" si="43">SUM(S2634:T2634)</f>
        <v>0</v>
      </c>
      <c r="Q2634" s="122" t="s">
        <v>566</v>
      </c>
      <c r="R2634" s="121" t="s">
        <v>3891</v>
      </c>
      <c r="S2634" s="120" t="s">
        <v>30</v>
      </c>
      <c r="T2634" s="122" t="s">
        <v>172</v>
      </c>
    </row>
    <row r="2635" spans="7:20" s="145" customFormat="1" hidden="1">
      <c r="G2635" s="152"/>
      <c r="K2635" s="128"/>
      <c r="M2635" s="114" t="s">
        <v>3588</v>
      </c>
      <c r="N2635" s="118">
        <v>16.8</v>
      </c>
      <c r="O2635" s="120" t="s">
        <v>147</v>
      </c>
      <c r="P2635" s="119">
        <f t="shared" si="43"/>
        <v>0</v>
      </c>
      <c r="Q2635" s="122" t="s">
        <v>3589</v>
      </c>
      <c r="R2635" s="120" t="s">
        <v>147</v>
      </c>
      <c r="S2635" s="120" t="s">
        <v>30</v>
      </c>
      <c r="T2635" s="120" t="s">
        <v>476</v>
      </c>
    </row>
    <row r="2636" spans="7:20" s="145" customFormat="1" hidden="1">
      <c r="G2636" s="152"/>
      <c r="K2636" s="128"/>
      <c r="M2636" s="114" t="s">
        <v>3457</v>
      </c>
      <c r="N2636" s="118">
        <v>15.4</v>
      </c>
      <c r="O2636" s="118" t="s">
        <v>147</v>
      </c>
      <c r="P2636" s="119">
        <f t="shared" si="43"/>
        <v>0</v>
      </c>
      <c r="Q2636" s="120" t="s">
        <v>147</v>
      </c>
      <c r="R2636" s="121" t="s">
        <v>147</v>
      </c>
      <c r="S2636" s="120" t="s">
        <v>30</v>
      </c>
      <c r="T2636" s="120" t="s">
        <v>30</v>
      </c>
    </row>
    <row r="2637" spans="7:20" s="145" customFormat="1" hidden="1">
      <c r="G2637" s="152"/>
      <c r="K2637" s="128"/>
      <c r="M2637" s="114" t="s">
        <v>3455</v>
      </c>
      <c r="N2637" s="118">
        <v>0.5</v>
      </c>
      <c r="O2637" s="120" t="s">
        <v>147</v>
      </c>
      <c r="P2637" s="119">
        <f t="shared" si="43"/>
        <v>0</v>
      </c>
      <c r="Q2637" s="120" t="s">
        <v>147</v>
      </c>
      <c r="R2637" s="120" t="s">
        <v>147</v>
      </c>
      <c r="S2637" s="120" t="s">
        <v>30</v>
      </c>
      <c r="T2637" s="122" t="s">
        <v>166</v>
      </c>
    </row>
    <row r="2638" spans="7:20" s="145" customFormat="1" hidden="1">
      <c r="G2638" s="152"/>
      <c r="K2638" s="128"/>
      <c r="M2638" s="114" t="s">
        <v>3456</v>
      </c>
      <c r="N2638" s="118">
        <v>13.5</v>
      </c>
      <c r="O2638" s="118" t="s">
        <v>147</v>
      </c>
      <c r="P2638" s="119">
        <f t="shared" si="43"/>
        <v>0</v>
      </c>
      <c r="Q2638" s="120" t="s">
        <v>147</v>
      </c>
      <c r="R2638" s="121" t="s">
        <v>147</v>
      </c>
      <c r="S2638" s="120" t="s">
        <v>30</v>
      </c>
      <c r="T2638" s="120" t="s">
        <v>30</v>
      </c>
    </row>
    <row r="2639" spans="7:20" s="145" customFormat="1" hidden="1">
      <c r="G2639" s="152"/>
      <c r="K2639" s="128"/>
      <c r="M2639" s="114" t="s">
        <v>3338</v>
      </c>
      <c r="N2639" s="118">
        <v>6.7</v>
      </c>
      <c r="O2639" s="118">
        <v>27.8</v>
      </c>
      <c r="P2639" s="119">
        <f t="shared" si="43"/>
        <v>0</v>
      </c>
      <c r="Q2639" s="122" t="s">
        <v>330</v>
      </c>
      <c r="R2639" s="121" t="s">
        <v>4260</v>
      </c>
      <c r="S2639" s="120" t="s">
        <v>30</v>
      </c>
      <c r="T2639" s="122" t="s">
        <v>166</v>
      </c>
    </row>
    <row r="2640" spans="7:20" s="145" customFormat="1" hidden="1">
      <c r="G2640" s="152"/>
      <c r="K2640" s="128"/>
      <c r="M2640" s="114" t="s">
        <v>3339</v>
      </c>
      <c r="N2640" s="118">
        <v>2.2999999999999998</v>
      </c>
      <c r="O2640" s="118">
        <v>0.2</v>
      </c>
      <c r="P2640" s="119">
        <f t="shared" si="43"/>
        <v>0</v>
      </c>
      <c r="Q2640" s="120" t="s">
        <v>166</v>
      </c>
      <c r="R2640" s="121">
        <v>12</v>
      </c>
      <c r="S2640" s="120" t="s">
        <v>30</v>
      </c>
      <c r="T2640" s="120" t="s">
        <v>30</v>
      </c>
    </row>
    <row r="2641" spans="7:20" s="145" customFormat="1" hidden="1">
      <c r="G2641" s="152"/>
      <c r="K2641" s="128"/>
      <c r="M2641" s="114" t="s">
        <v>3340</v>
      </c>
      <c r="N2641" s="118">
        <v>0.4</v>
      </c>
      <c r="O2641" s="118">
        <v>3.2</v>
      </c>
      <c r="P2641" s="119">
        <f t="shared" si="43"/>
        <v>0</v>
      </c>
      <c r="Q2641" s="120" t="s">
        <v>30</v>
      </c>
      <c r="R2641" s="121" t="s">
        <v>4548</v>
      </c>
      <c r="S2641" s="120" t="s">
        <v>30</v>
      </c>
      <c r="T2641" s="120" t="s">
        <v>30</v>
      </c>
    </row>
    <row r="2642" spans="7:20" s="145" customFormat="1" hidden="1">
      <c r="G2642" s="152"/>
      <c r="K2642" s="128"/>
      <c r="M2642" s="114" t="s">
        <v>3345</v>
      </c>
      <c r="N2642" s="118">
        <v>0.6</v>
      </c>
      <c r="O2642" s="118">
        <v>6.1</v>
      </c>
      <c r="P2642" s="119">
        <f t="shared" si="43"/>
        <v>0</v>
      </c>
      <c r="Q2642" s="120" t="s">
        <v>51</v>
      </c>
      <c r="R2642" s="121" t="s">
        <v>3951</v>
      </c>
      <c r="S2642" s="120" t="s">
        <v>30</v>
      </c>
      <c r="T2642" s="120" t="s">
        <v>30</v>
      </c>
    </row>
    <row r="2643" spans="7:20" s="145" customFormat="1" hidden="1">
      <c r="G2643" s="152"/>
      <c r="K2643" s="128"/>
      <c r="M2643" s="114" t="s">
        <v>3346</v>
      </c>
      <c r="N2643" s="118">
        <v>2.7</v>
      </c>
      <c r="O2643" s="118">
        <v>29.1</v>
      </c>
      <c r="P2643" s="119">
        <f t="shared" si="43"/>
        <v>0</v>
      </c>
      <c r="Q2643" s="122" t="s">
        <v>3347</v>
      </c>
      <c r="R2643" s="121" t="s">
        <v>4479</v>
      </c>
      <c r="S2643" s="120" t="s">
        <v>30</v>
      </c>
      <c r="T2643" s="120" t="s">
        <v>30</v>
      </c>
    </row>
    <row r="2644" spans="7:20" s="145" customFormat="1" hidden="1">
      <c r="G2644" s="152"/>
      <c r="K2644" s="128"/>
      <c r="M2644" s="114" t="s">
        <v>3348</v>
      </c>
      <c r="N2644" s="118">
        <v>9.9</v>
      </c>
      <c r="O2644" s="118">
        <v>67.2</v>
      </c>
      <c r="P2644" s="119">
        <f t="shared" si="43"/>
        <v>0</v>
      </c>
      <c r="Q2644" s="122" t="s">
        <v>404</v>
      </c>
      <c r="R2644" s="121" t="s">
        <v>4342</v>
      </c>
      <c r="S2644" s="120" t="s">
        <v>30</v>
      </c>
      <c r="T2644" s="120" t="s">
        <v>30</v>
      </c>
    </row>
    <row r="2645" spans="7:20" s="145" customFormat="1" hidden="1">
      <c r="G2645" s="152"/>
      <c r="K2645" s="128"/>
      <c r="M2645" s="114" t="s">
        <v>3349</v>
      </c>
      <c r="N2645" s="118">
        <v>2.8</v>
      </c>
      <c r="O2645" s="118">
        <v>19.3</v>
      </c>
      <c r="P2645" s="119">
        <f t="shared" si="43"/>
        <v>0</v>
      </c>
      <c r="Q2645" s="122" t="s">
        <v>728</v>
      </c>
      <c r="R2645" s="121" t="s">
        <v>3967</v>
      </c>
      <c r="S2645" s="120" t="s">
        <v>30</v>
      </c>
      <c r="T2645" s="120" t="s">
        <v>30</v>
      </c>
    </row>
    <row r="2646" spans="7:20" s="145" customFormat="1" hidden="1">
      <c r="G2646" s="152"/>
      <c r="K2646" s="128"/>
      <c r="M2646" s="114" t="s">
        <v>3350</v>
      </c>
      <c r="N2646" s="118">
        <v>5.6</v>
      </c>
      <c r="O2646" s="118">
        <v>29.4</v>
      </c>
      <c r="P2646" s="119">
        <f t="shared" si="43"/>
        <v>0</v>
      </c>
      <c r="Q2646" s="122" t="s">
        <v>782</v>
      </c>
      <c r="R2646" s="121" t="s">
        <v>4126</v>
      </c>
      <c r="S2646" s="120" t="s">
        <v>30</v>
      </c>
      <c r="T2646" s="120" t="s">
        <v>30</v>
      </c>
    </row>
    <row r="2647" spans="7:20" s="145" customFormat="1" hidden="1">
      <c r="G2647" s="152"/>
      <c r="K2647" s="128"/>
      <c r="M2647" s="114" t="s">
        <v>3351</v>
      </c>
      <c r="N2647" s="120" t="s">
        <v>30</v>
      </c>
      <c r="O2647" s="118">
        <v>12.1</v>
      </c>
      <c r="P2647" s="119">
        <f t="shared" si="43"/>
        <v>0</v>
      </c>
      <c r="Q2647" s="122" t="s">
        <v>3352</v>
      </c>
      <c r="R2647" s="121" t="s">
        <v>4487</v>
      </c>
      <c r="S2647" s="120" t="s">
        <v>30</v>
      </c>
      <c r="T2647" s="120" t="s">
        <v>30</v>
      </c>
    </row>
    <row r="2648" spans="7:20" s="145" customFormat="1" hidden="1">
      <c r="G2648" s="152"/>
      <c r="K2648" s="128"/>
      <c r="M2648" s="114" t="s">
        <v>3603</v>
      </c>
      <c r="N2648" s="118">
        <v>2.5</v>
      </c>
      <c r="O2648" s="118">
        <v>31.1</v>
      </c>
      <c r="P2648" s="119">
        <f t="shared" si="43"/>
        <v>0</v>
      </c>
      <c r="Q2648" s="122" t="s">
        <v>3604</v>
      </c>
      <c r="R2648" s="121" t="s">
        <v>4488</v>
      </c>
      <c r="S2648" s="120" t="s">
        <v>30</v>
      </c>
      <c r="T2648" s="120" t="s">
        <v>30</v>
      </c>
    </row>
    <row r="2649" spans="7:20" s="145" customFormat="1" hidden="1">
      <c r="G2649" s="152"/>
      <c r="K2649" s="128"/>
      <c r="M2649" s="114" t="s">
        <v>3605</v>
      </c>
      <c r="N2649" s="118">
        <v>1.6</v>
      </c>
      <c r="O2649" s="120">
        <v>16.100000000000001</v>
      </c>
      <c r="P2649" s="119">
        <f t="shared" si="43"/>
        <v>0</v>
      </c>
      <c r="Q2649" s="120" t="s">
        <v>147</v>
      </c>
      <c r="R2649" s="120" t="s">
        <v>4550</v>
      </c>
      <c r="S2649" s="120" t="s">
        <v>30</v>
      </c>
      <c r="T2649" s="120" t="s">
        <v>30</v>
      </c>
    </row>
    <row r="2650" spans="7:20" s="145" customFormat="1" hidden="1">
      <c r="G2650" s="152"/>
      <c r="K2650" s="128"/>
      <c r="M2650" s="114" t="s">
        <v>3606</v>
      </c>
      <c r="N2650" s="118">
        <v>0.1</v>
      </c>
      <c r="O2650" s="118">
        <v>101.3</v>
      </c>
      <c r="P2650" s="119">
        <f t="shared" si="43"/>
        <v>0</v>
      </c>
      <c r="Q2650" s="122" t="s">
        <v>418</v>
      </c>
      <c r="R2650" s="121" t="s">
        <v>4326</v>
      </c>
      <c r="S2650" s="120" t="s">
        <v>30</v>
      </c>
      <c r="T2650" s="120" t="s">
        <v>30</v>
      </c>
    </row>
    <row r="2651" spans="7:20" s="145" customFormat="1" hidden="1">
      <c r="G2651" s="152"/>
      <c r="K2651" s="128"/>
      <c r="M2651" s="114" t="s">
        <v>3607</v>
      </c>
      <c r="N2651" s="118">
        <v>0.5</v>
      </c>
      <c r="O2651" s="118">
        <v>104.5</v>
      </c>
      <c r="P2651" s="119">
        <f t="shared" si="43"/>
        <v>0</v>
      </c>
      <c r="Q2651" s="122" t="s">
        <v>418</v>
      </c>
      <c r="R2651" s="121" t="s">
        <v>4393</v>
      </c>
      <c r="S2651" s="120" t="s">
        <v>30</v>
      </c>
      <c r="T2651" s="120" t="s">
        <v>30</v>
      </c>
    </row>
    <row r="2652" spans="7:20" s="145" customFormat="1" hidden="1">
      <c r="G2652" s="152"/>
      <c r="K2652" s="128"/>
      <c r="M2652" s="114" t="s">
        <v>3608</v>
      </c>
      <c r="N2652" s="120" t="s">
        <v>30</v>
      </c>
      <c r="O2652" s="118">
        <v>104.9</v>
      </c>
      <c r="P2652" s="119">
        <f t="shared" si="43"/>
        <v>0</v>
      </c>
      <c r="Q2652" s="122" t="s">
        <v>418</v>
      </c>
      <c r="R2652" s="121" t="s">
        <v>4522</v>
      </c>
      <c r="S2652" s="120" t="s">
        <v>30</v>
      </c>
      <c r="T2652" s="122" t="s">
        <v>166</v>
      </c>
    </row>
    <row r="2653" spans="7:20" s="145" customFormat="1" hidden="1">
      <c r="G2653" s="152"/>
      <c r="K2653" s="128"/>
      <c r="M2653" s="114" t="s">
        <v>3609</v>
      </c>
      <c r="N2653" s="120" t="s">
        <v>30</v>
      </c>
      <c r="O2653" s="118">
        <v>105</v>
      </c>
      <c r="P2653" s="119">
        <f t="shared" si="43"/>
        <v>0</v>
      </c>
      <c r="Q2653" s="122" t="s">
        <v>418</v>
      </c>
      <c r="R2653" s="121" t="s">
        <v>4393</v>
      </c>
      <c r="S2653" s="120" t="s">
        <v>30</v>
      </c>
      <c r="T2653" s="120" t="s">
        <v>30</v>
      </c>
    </row>
    <row r="2654" spans="7:20" s="145" customFormat="1" hidden="1">
      <c r="G2654" s="152"/>
      <c r="K2654" s="128"/>
      <c r="M2654" s="114" t="s">
        <v>3610</v>
      </c>
      <c r="N2654" s="118">
        <v>2.7</v>
      </c>
      <c r="O2654" s="118">
        <v>69.400000000000006</v>
      </c>
      <c r="P2654" s="119">
        <f t="shared" si="43"/>
        <v>0</v>
      </c>
      <c r="Q2654" s="120" t="s">
        <v>147</v>
      </c>
      <c r="R2654" s="121" t="s">
        <v>4221</v>
      </c>
      <c r="S2654" s="120" t="s">
        <v>30</v>
      </c>
      <c r="T2654" s="120" t="s">
        <v>30</v>
      </c>
    </row>
    <row r="2655" spans="7:20" s="145" customFormat="1" hidden="1">
      <c r="G2655" s="152"/>
      <c r="K2655" s="128"/>
      <c r="M2655" s="114" t="s">
        <v>3611</v>
      </c>
      <c r="N2655" s="118">
        <v>19.8</v>
      </c>
      <c r="O2655" s="118">
        <v>18.600000000000001</v>
      </c>
      <c r="P2655" s="119">
        <f t="shared" si="43"/>
        <v>0</v>
      </c>
      <c r="Q2655" s="122" t="s">
        <v>3612</v>
      </c>
      <c r="R2655" s="121" t="s">
        <v>4489</v>
      </c>
      <c r="S2655" s="120" t="s">
        <v>30</v>
      </c>
      <c r="T2655" s="120" t="s">
        <v>30</v>
      </c>
    </row>
    <row r="2656" spans="7:20" s="145" customFormat="1" hidden="1">
      <c r="G2656" s="152"/>
      <c r="K2656" s="128"/>
      <c r="M2656" s="114" t="s">
        <v>3613</v>
      </c>
      <c r="N2656" s="118">
        <v>20.5</v>
      </c>
      <c r="O2656" s="118">
        <v>19.3</v>
      </c>
      <c r="P2656" s="119">
        <f t="shared" si="43"/>
        <v>0</v>
      </c>
      <c r="Q2656" s="122" t="s">
        <v>245</v>
      </c>
      <c r="R2656" s="121" t="s">
        <v>4520</v>
      </c>
      <c r="S2656" s="120" t="s">
        <v>30</v>
      </c>
      <c r="T2656" s="120" t="s">
        <v>30</v>
      </c>
    </row>
    <row r="2657" spans="7:20" s="145" customFormat="1" hidden="1">
      <c r="G2657" s="152"/>
      <c r="K2657" s="128"/>
      <c r="M2657" s="114" t="s">
        <v>3614</v>
      </c>
      <c r="N2657" s="118">
        <v>8.6999999999999993</v>
      </c>
      <c r="O2657" s="118">
        <v>25.2</v>
      </c>
      <c r="P2657" s="119">
        <f t="shared" si="43"/>
        <v>0</v>
      </c>
      <c r="Q2657" s="122" t="s">
        <v>450</v>
      </c>
      <c r="R2657" s="121" t="s">
        <v>4026</v>
      </c>
      <c r="S2657" s="120" t="s">
        <v>30</v>
      </c>
      <c r="T2657" s="120" t="s">
        <v>30</v>
      </c>
    </row>
    <row r="2658" spans="7:20" s="145" customFormat="1" hidden="1">
      <c r="G2658" s="152"/>
      <c r="K2658" s="128"/>
      <c r="M2658" s="114" t="s">
        <v>3615</v>
      </c>
      <c r="N2658" s="118">
        <v>8.4</v>
      </c>
      <c r="O2658" s="118">
        <v>30.3</v>
      </c>
      <c r="P2658" s="119">
        <f t="shared" si="43"/>
        <v>0</v>
      </c>
      <c r="Q2658" s="122" t="s">
        <v>1624</v>
      </c>
      <c r="R2658" s="121" t="s">
        <v>4467</v>
      </c>
      <c r="S2658" s="120" t="s">
        <v>30</v>
      </c>
      <c r="T2658" s="120" t="s">
        <v>30</v>
      </c>
    </row>
    <row r="2659" spans="7:20" s="145" customFormat="1" hidden="1">
      <c r="G2659" s="152"/>
      <c r="K2659" s="128"/>
      <c r="M2659" s="114" t="s">
        <v>3755</v>
      </c>
      <c r="N2659" s="118">
        <v>3.4</v>
      </c>
      <c r="O2659" s="118">
        <v>32.799999999999997</v>
      </c>
      <c r="P2659" s="119">
        <f t="shared" si="43"/>
        <v>0</v>
      </c>
      <c r="Q2659" s="120" t="s">
        <v>147</v>
      </c>
      <c r="R2659" s="121" t="s">
        <v>4277</v>
      </c>
      <c r="S2659" s="120" t="s">
        <v>30</v>
      </c>
      <c r="T2659" s="120" t="s">
        <v>30</v>
      </c>
    </row>
    <row r="2660" spans="7:20" s="145" customFormat="1" hidden="1">
      <c r="G2660" s="152"/>
      <c r="K2660" s="128"/>
      <c r="M2660" s="114" t="s">
        <v>3756</v>
      </c>
      <c r="N2660" s="118">
        <v>0.3</v>
      </c>
      <c r="O2660" s="118">
        <v>2.2999999999999998</v>
      </c>
      <c r="P2660" s="119">
        <f t="shared" si="43"/>
        <v>0</v>
      </c>
      <c r="Q2660" s="120" t="s">
        <v>30</v>
      </c>
      <c r="R2660" s="121" t="s">
        <v>4294</v>
      </c>
      <c r="S2660" s="120" t="s">
        <v>30</v>
      </c>
      <c r="T2660" s="120" t="s">
        <v>30</v>
      </c>
    </row>
    <row r="2661" spans="7:20" s="145" customFormat="1" hidden="1">
      <c r="G2661" s="152"/>
      <c r="K2661" s="128"/>
      <c r="M2661" s="114" t="s">
        <v>3757</v>
      </c>
      <c r="N2661" s="118">
        <v>0.7</v>
      </c>
      <c r="O2661" s="118">
        <v>5</v>
      </c>
      <c r="P2661" s="119">
        <f t="shared" si="43"/>
        <v>0</v>
      </c>
      <c r="Q2661" s="120" t="s">
        <v>30</v>
      </c>
      <c r="R2661" s="121" t="s">
        <v>4540</v>
      </c>
      <c r="S2661" s="120" t="s">
        <v>30</v>
      </c>
      <c r="T2661" s="120" t="s">
        <v>30</v>
      </c>
    </row>
    <row r="2662" spans="7:20" s="145" customFormat="1" hidden="1">
      <c r="G2662" s="152"/>
      <c r="K2662" s="128"/>
      <c r="M2662" s="114" t="s">
        <v>3758</v>
      </c>
      <c r="N2662" s="118">
        <v>7.6</v>
      </c>
      <c r="O2662" s="118">
        <v>19.7</v>
      </c>
      <c r="P2662" s="119">
        <f t="shared" si="43"/>
        <v>0</v>
      </c>
      <c r="Q2662" s="122" t="s">
        <v>3277</v>
      </c>
      <c r="R2662" s="121" t="s">
        <v>4278</v>
      </c>
      <c r="S2662" s="120" t="s">
        <v>30</v>
      </c>
      <c r="T2662" s="120" t="s">
        <v>30</v>
      </c>
    </row>
    <row r="2663" spans="7:20" s="145" customFormat="1" hidden="1">
      <c r="G2663" s="152"/>
      <c r="K2663" s="128"/>
      <c r="M2663" s="114" t="s">
        <v>3759</v>
      </c>
      <c r="N2663" s="118">
        <v>7.8</v>
      </c>
      <c r="O2663" s="118">
        <v>22.4</v>
      </c>
      <c r="P2663" s="119">
        <f t="shared" si="43"/>
        <v>0</v>
      </c>
      <c r="Q2663" s="122" t="s">
        <v>3451</v>
      </c>
      <c r="R2663" s="121" t="s">
        <v>4391</v>
      </c>
      <c r="S2663" s="120" t="s">
        <v>30</v>
      </c>
      <c r="T2663" s="120" t="s">
        <v>30</v>
      </c>
    </row>
    <row r="2664" spans="7:20" s="145" customFormat="1" hidden="1">
      <c r="G2664" s="152"/>
      <c r="K2664" s="128"/>
      <c r="M2664" s="114" t="s">
        <v>3760</v>
      </c>
      <c r="N2664" s="118">
        <v>12.7</v>
      </c>
      <c r="O2664" s="118">
        <v>11.6</v>
      </c>
      <c r="P2664" s="119">
        <f t="shared" si="43"/>
        <v>0</v>
      </c>
      <c r="Q2664" s="122" t="s">
        <v>3626</v>
      </c>
      <c r="R2664" s="121" t="s">
        <v>3936</v>
      </c>
      <c r="S2664" s="120" t="s">
        <v>30</v>
      </c>
      <c r="T2664" s="120" t="s">
        <v>30</v>
      </c>
    </row>
    <row r="2665" spans="7:20" s="145" customFormat="1" hidden="1">
      <c r="G2665" s="152"/>
      <c r="K2665" s="128"/>
      <c r="M2665" s="114" t="s">
        <v>3627</v>
      </c>
      <c r="N2665" s="118">
        <v>3.4</v>
      </c>
      <c r="O2665" s="118">
        <v>23.3</v>
      </c>
      <c r="P2665" s="119">
        <f t="shared" si="43"/>
        <v>0</v>
      </c>
      <c r="Q2665" s="122" t="s">
        <v>3335</v>
      </c>
      <c r="R2665" s="121" t="s">
        <v>4075</v>
      </c>
      <c r="S2665" s="120" t="s">
        <v>30</v>
      </c>
      <c r="T2665" s="120" t="s">
        <v>30</v>
      </c>
    </row>
    <row r="2666" spans="7:20" s="145" customFormat="1" hidden="1">
      <c r="G2666" s="152"/>
      <c r="K2666" s="128"/>
      <c r="M2666" s="114" t="s">
        <v>3762</v>
      </c>
      <c r="N2666" s="118">
        <v>1.6</v>
      </c>
      <c r="O2666" s="118">
        <v>27.9</v>
      </c>
      <c r="P2666" s="119">
        <f t="shared" si="43"/>
        <v>0</v>
      </c>
      <c r="Q2666" s="122" t="s">
        <v>343</v>
      </c>
      <c r="R2666" s="121" t="s">
        <v>3893</v>
      </c>
      <c r="S2666" s="120" t="s">
        <v>30</v>
      </c>
      <c r="T2666" s="120" t="s">
        <v>30</v>
      </c>
    </row>
    <row r="2667" spans="7:20" s="145" customFormat="1" hidden="1">
      <c r="G2667" s="152"/>
      <c r="K2667" s="128"/>
      <c r="M2667" s="114" t="s">
        <v>3763</v>
      </c>
      <c r="N2667" s="118">
        <v>1.1000000000000001</v>
      </c>
      <c r="O2667" s="118">
        <v>20.5</v>
      </c>
      <c r="P2667" s="119">
        <f t="shared" si="43"/>
        <v>0</v>
      </c>
      <c r="Q2667" s="122" t="s">
        <v>166</v>
      </c>
      <c r="R2667" s="121" t="s">
        <v>3964</v>
      </c>
      <c r="S2667" s="120" t="s">
        <v>30</v>
      </c>
      <c r="T2667" s="120" t="s">
        <v>30</v>
      </c>
    </row>
    <row r="2668" spans="7:20" s="145" customFormat="1" hidden="1">
      <c r="G2668" s="152"/>
      <c r="K2668" s="128"/>
      <c r="M2668" s="114" t="s">
        <v>3764</v>
      </c>
      <c r="N2668" s="118">
        <v>1.2</v>
      </c>
      <c r="O2668" s="118">
        <v>21.3</v>
      </c>
      <c r="P2668" s="119">
        <f t="shared" si="43"/>
        <v>0</v>
      </c>
      <c r="Q2668" s="122" t="s">
        <v>166</v>
      </c>
      <c r="R2668" s="121" t="s">
        <v>4416</v>
      </c>
      <c r="S2668" s="120" t="s">
        <v>30</v>
      </c>
      <c r="T2668" s="120" t="s">
        <v>30</v>
      </c>
    </row>
    <row r="2669" spans="7:20" s="145" customFormat="1" hidden="1">
      <c r="G2669" s="152"/>
      <c r="K2669" s="128"/>
      <c r="M2669" s="114" t="s">
        <v>3765</v>
      </c>
      <c r="N2669" s="118">
        <v>1.1000000000000001</v>
      </c>
      <c r="O2669" s="118">
        <v>20.399999999999999</v>
      </c>
      <c r="P2669" s="119">
        <f t="shared" si="43"/>
        <v>0</v>
      </c>
      <c r="Q2669" s="122" t="s">
        <v>166</v>
      </c>
      <c r="R2669" s="121" t="s">
        <v>3964</v>
      </c>
      <c r="S2669" s="120" t="s">
        <v>30</v>
      </c>
      <c r="T2669" s="120" t="s">
        <v>30</v>
      </c>
    </row>
    <row r="2670" spans="7:20" s="145" customFormat="1" hidden="1">
      <c r="G2670" s="152"/>
      <c r="K2670" s="128"/>
      <c r="M2670" s="114" t="s">
        <v>3630</v>
      </c>
      <c r="N2670" s="118">
        <v>28.7</v>
      </c>
      <c r="O2670" s="118">
        <v>0</v>
      </c>
      <c r="P2670" s="119">
        <f t="shared" si="43"/>
        <v>0</v>
      </c>
      <c r="Q2670" s="120" t="s">
        <v>147</v>
      </c>
      <c r="R2670" s="121" t="s">
        <v>4136</v>
      </c>
      <c r="S2670" s="120" t="s">
        <v>30</v>
      </c>
      <c r="T2670" s="120" t="s">
        <v>30</v>
      </c>
    </row>
    <row r="2671" spans="7:20" s="145" customFormat="1" hidden="1">
      <c r="G2671" s="152"/>
      <c r="K2671" s="128"/>
      <c r="M2671" s="114" t="s">
        <v>3631</v>
      </c>
      <c r="N2671" s="118">
        <v>15.3</v>
      </c>
      <c r="O2671" s="118">
        <v>0</v>
      </c>
      <c r="P2671" s="119">
        <f t="shared" si="43"/>
        <v>0</v>
      </c>
      <c r="Q2671" s="122" t="s">
        <v>514</v>
      </c>
      <c r="R2671" s="121" t="s">
        <v>4031</v>
      </c>
      <c r="S2671" s="120" t="s">
        <v>30</v>
      </c>
      <c r="T2671" s="120" t="s">
        <v>30</v>
      </c>
    </row>
    <row r="2672" spans="7:20" s="145" customFormat="1" hidden="1">
      <c r="G2672" s="152"/>
      <c r="K2672" s="128"/>
      <c r="M2672" s="114" t="s">
        <v>3632</v>
      </c>
      <c r="N2672" s="118">
        <v>2.6</v>
      </c>
      <c r="O2672" s="118">
        <v>13.9</v>
      </c>
      <c r="P2672" s="119">
        <f t="shared" si="43"/>
        <v>0</v>
      </c>
      <c r="Q2672" s="122" t="s">
        <v>799</v>
      </c>
      <c r="R2672" s="121" t="s">
        <v>4000</v>
      </c>
      <c r="S2672" s="120" t="s">
        <v>30</v>
      </c>
      <c r="T2672" s="120" t="s">
        <v>30</v>
      </c>
    </row>
    <row r="2673" spans="7:20" s="145" customFormat="1" hidden="1">
      <c r="G2673" s="152"/>
      <c r="K2673" s="128"/>
      <c r="M2673" s="114" t="s">
        <v>3633</v>
      </c>
      <c r="N2673" s="118">
        <v>2.5</v>
      </c>
      <c r="O2673" s="118">
        <v>2.7</v>
      </c>
      <c r="P2673" s="119">
        <f t="shared" si="43"/>
        <v>0</v>
      </c>
      <c r="Q2673" s="120" t="s">
        <v>147</v>
      </c>
      <c r="R2673" s="121" t="s">
        <v>4540</v>
      </c>
      <c r="S2673" s="120" t="s">
        <v>30</v>
      </c>
      <c r="T2673" s="120" t="s">
        <v>30</v>
      </c>
    </row>
    <row r="2674" spans="7:20" s="145" customFormat="1" hidden="1">
      <c r="G2674" s="152"/>
      <c r="K2674" s="128"/>
      <c r="M2674" s="114" t="s">
        <v>3499</v>
      </c>
      <c r="N2674" s="118">
        <v>13.4</v>
      </c>
      <c r="O2674" s="118">
        <v>35.5</v>
      </c>
      <c r="P2674" s="119">
        <f t="shared" si="43"/>
        <v>0</v>
      </c>
      <c r="Q2674" s="122" t="s">
        <v>3500</v>
      </c>
      <c r="R2674" s="121" t="s">
        <v>4272</v>
      </c>
      <c r="S2674" s="120" t="s">
        <v>30</v>
      </c>
      <c r="T2674" s="120" t="s">
        <v>30</v>
      </c>
    </row>
    <row r="2675" spans="7:20" s="145" customFormat="1" hidden="1">
      <c r="G2675" s="152"/>
      <c r="K2675" s="128"/>
      <c r="M2675" s="114" t="s">
        <v>3501</v>
      </c>
      <c r="N2675" s="118">
        <v>2</v>
      </c>
      <c r="O2675" s="118">
        <v>4.8</v>
      </c>
      <c r="P2675" s="119">
        <f t="shared" si="43"/>
        <v>0</v>
      </c>
      <c r="Q2675" s="122" t="s">
        <v>56</v>
      </c>
      <c r="R2675" s="121" t="s">
        <v>3956</v>
      </c>
      <c r="S2675" s="120" t="s">
        <v>30</v>
      </c>
      <c r="T2675" s="120" t="s">
        <v>30</v>
      </c>
    </row>
    <row r="2676" spans="7:20" s="145" customFormat="1" hidden="1">
      <c r="G2676" s="152"/>
      <c r="K2676" s="128"/>
      <c r="M2676" s="114" t="s">
        <v>3380</v>
      </c>
      <c r="N2676" s="118">
        <v>3.6</v>
      </c>
      <c r="O2676" s="118">
        <v>9.5</v>
      </c>
      <c r="P2676" s="119">
        <f t="shared" si="43"/>
        <v>0</v>
      </c>
      <c r="Q2676" s="122" t="s">
        <v>690</v>
      </c>
      <c r="R2676" s="121" t="s">
        <v>4566</v>
      </c>
      <c r="S2676" s="120" t="s">
        <v>30</v>
      </c>
      <c r="T2676" s="120" t="s">
        <v>30</v>
      </c>
    </row>
    <row r="2677" spans="7:20" s="145" customFormat="1" hidden="1">
      <c r="G2677" s="152"/>
      <c r="K2677" s="128"/>
      <c r="M2677" s="114" t="s">
        <v>3271</v>
      </c>
      <c r="N2677" s="118">
        <v>2.1</v>
      </c>
      <c r="O2677" s="118">
        <v>5.6</v>
      </c>
      <c r="P2677" s="119">
        <f t="shared" si="43"/>
        <v>0</v>
      </c>
      <c r="Q2677" s="122" t="s">
        <v>710</v>
      </c>
      <c r="R2677" s="121" t="s">
        <v>4328</v>
      </c>
      <c r="S2677" s="120" t="s">
        <v>30</v>
      </c>
      <c r="T2677" s="120" t="s">
        <v>30</v>
      </c>
    </row>
    <row r="2678" spans="7:20" s="145" customFormat="1" hidden="1">
      <c r="G2678" s="152"/>
      <c r="K2678" s="128"/>
      <c r="M2678" s="114" t="s">
        <v>3272</v>
      </c>
      <c r="N2678" s="118">
        <v>3.4</v>
      </c>
      <c r="O2678" s="118">
        <v>8.1</v>
      </c>
      <c r="P2678" s="119">
        <f t="shared" si="43"/>
        <v>0</v>
      </c>
      <c r="Q2678" s="122" t="s">
        <v>343</v>
      </c>
      <c r="R2678" s="121" t="s">
        <v>4297</v>
      </c>
      <c r="S2678" s="120" t="s">
        <v>30</v>
      </c>
      <c r="T2678" s="120" t="s">
        <v>30</v>
      </c>
    </row>
    <row r="2679" spans="7:20" s="145" customFormat="1" hidden="1">
      <c r="G2679" s="152"/>
      <c r="K2679" s="128"/>
      <c r="M2679" s="114" t="s">
        <v>3273</v>
      </c>
      <c r="N2679" s="120" t="s">
        <v>30</v>
      </c>
      <c r="O2679" s="118">
        <v>87.1</v>
      </c>
      <c r="P2679" s="119">
        <f t="shared" si="43"/>
        <v>0</v>
      </c>
      <c r="Q2679" s="122" t="s">
        <v>418</v>
      </c>
      <c r="R2679" s="121" t="s">
        <v>3906</v>
      </c>
      <c r="S2679" s="120" t="s">
        <v>30</v>
      </c>
      <c r="T2679" s="120" t="s">
        <v>30</v>
      </c>
    </row>
    <row r="2680" spans="7:20" s="145" customFormat="1" hidden="1">
      <c r="G2680" s="152"/>
      <c r="K2680" s="128"/>
      <c r="M2680" s="114" t="s">
        <v>3274</v>
      </c>
      <c r="N2680" s="118">
        <v>0.9</v>
      </c>
      <c r="O2680" s="118">
        <v>85.1</v>
      </c>
      <c r="P2680" s="119">
        <f t="shared" si="43"/>
        <v>0</v>
      </c>
      <c r="Q2680" s="122" t="s">
        <v>3072</v>
      </c>
      <c r="R2680" s="121" t="s">
        <v>4071</v>
      </c>
      <c r="S2680" s="120" t="s">
        <v>30</v>
      </c>
      <c r="T2680" s="120" t="s">
        <v>30</v>
      </c>
    </row>
    <row r="2681" spans="7:20" s="145" customFormat="1" hidden="1">
      <c r="G2681" s="152"/>
      <c r="K2681" s="128"/>
      <c r="M2681" s="114" t="s">
        <v>3275</v>
      </c>
      <c r="N2681" s="118">
        <v>0.6</v>
      </c>
      <c r="O2681" s="118">
        <v>93.9</v>
      </c>
      <c r="P2681" s="119">
        <f t="shared" si="43"/>
        <v>0</v>
      </c>
      <c r="Q2681" s="122" t="s">
        <v>418</v>
      </c>
      <c r="R2681" s="121" t="s">
        <v>3775</v>
      </c>
      <c r="S2681" s="120" t="s">
        <v>30</v>
      </c>
      <c r="T2681" s="120" t="s">
        <v>30</v>
      </c>
    </row>
    <row r="2682" spans="7:20" s="145" customFormat="1" hidden="1">
      <c r="G2682" s="152"/>
      <c r="K2682" s="128"/>
      <c r="M2682" s="114" t="s">
        <v>3510</v>
      </c>
      <c r="N2682" s="118">
        <v>22.9</v>
      </c>
      <c r="O2682" s="118">
        <v>0</v>
      </c>
      <c r="P2682" s="119">
        <f t="shared" si="43"/>
        <v>0</v>
      </c>
      <c r="Q2682" s="122" t="s">
        <v>797</v>
      </c>
      <c r="R2682" s="121" t="s">
        <v>3918</v>
      </c>
      <c r="S2682" s="120" t="s">
        <v>30</v>
      </c>
      <c r="T2682" s="120" t="s">
        <v>30</v>
      </c>
    </row>
    <row r="2683" spans="7:20" s="145" customFormat="1" hidden="1">
      <c r="G2683" s="152"/>
      <c r="K2683" s="128"/>
      <c r="M2683" s="114" t="s">
        <v>3646</v>
      </c>
      <c r="N2683" s="118">
        <v>20.399999999999999</v>
      </c>
      <c r="O2683" s="118">
        <v>0</v>
      </c>
      <c r="P2683" s="119">
        <f t="shared" si="43"/>
        <v>0</v>
      </c>
      <c r="Q2683" s="122" t="s">
        <v>543</v>
      </c>
      <c r="R2683" s="121" t="s">
        <v>4421</v>
      </c>
      <c r="S2683" s="120" t="s">
        <v>30</v>
      </c>
      <c r="T2683" s="120" t="s">
        <v>30</v>
      </c>
    </row>
    <row r="2684" spans="7:20" s="145" customFormat="1" hidden="1">
      <c r="G2684" s="152"/>
      <c r="K2684" s="128"/>
      <c r="M2684" s="114" t="s">
        <v>3647</v>
      </c>
      <c r="N2684" s="118">
        <v>18</v>
      </c>
      <c r="O2684" s="118">
        <v>0</v>
      </c>
      <c r="P2684" s="119">
        <f t="shared" si="43"/>
        <v>0</v>
      </c>
      <c r="Q2684" s="122" t="s">
        <v>141</v>
      </c>
      <c r="R2684" s="121" t="s">
        <v>4024</v>
      </c>
      <c r="S2684" s="120" t="s">
        <v>30</v>
      </c>
      <c r="T2684" s="120" t="s">
        <v>30</v>
      </c>
    </row>
    <row r="2685" spans="7:20" s="145" customFormat="1" hidden="1">
      <c r="G2685" s="152"/>
      <c r="K2685" s="128"/>
      <c r="M2685" s="114" t="s">
        <v>3648</v>
      </c>
      <c r="N2685" s="118">
        <v>0</v>
      </c>
      <c r="O2685" s="118">
        <v>76.599999999999994</v>
      </c>
      <c r="P2685" s="119">
        <f t="shared" si="43"/>
        <v>0</v>
      </c>
      <c r="Q2685" s="122" t="s">
        <v>418</v>
      </c>
      <c r="R2685" s="121" t="s">
        <v>4403</v>
      </c>
      <c r="S2685" s="120" t="s">
        <v>30</v>
      </c>
      <c r="T2685" s="120" t="s">
        <v>30</v>
      </c>
    </row>
    <row r="2686" spans="7:20" s="145" customFormat="1" hidden="1">
      <c r="G2686" s="152"/>
      <c r="K2686" s="128"/>
      <c r="M2686" s="114" t="s">
        <v>3803</v>
      </c>
      <c r="N2686" s="118">
        <v>0.3</v>
      </c>
      <c r="O2686" s="118">
        <v>79</v>
      </c>
      <c r="P2686" s="119">
        <f t="shared" si="43"/>
        <v>0</v>
      </c>
      <c r="Q2686" s="122" t="s">
        <v>418</v>
      </c>
      <c r="R2686" s="121" t="s">
        <v>4219</v>
      </c>
      <c r="S2686" s="120" t="s">
        <v>30</v>
      </c>
      <c r="T2686" s="120" t="s">
        <v>30</v>
      </c>
    </row>
    <row r="2687" spans="7:20" s="145" customFormat="1" hidden="1">
      <c r="G2687" s="152"/>
      <c r="K2687" s="128"/>
      <c r="M2687" s="114" t="s">
        <v>3649</v>
      </c>
      <c r="N2687" s="118">
        <v>7.8</v>
      </c>
      <c r="O2687" s="118">
        <v>2.5</v>
      </c>
      <c r="P2687" s="119">
        <f t="shared" si="43"/>
        <v>0</v>
      </c>
      <c r="Q2687" s="122" t="s">
        <v>977</v>
      </c>
      <c r="R2687" s="121" t="s">
        <v>3971</v>
      </c>
      <c r="S2687" s="120" t="s">
        <v>30</v>
      </c>
      <c r="T2687" s="120" t="s">
        <v>30</v>
      </c>
    </row>
    <row r="2688" spans="7:20" s="145" customFormat="1" hidden="1">
      <c r="G2688" s="152"/>
      <c r="K2688" s="128"/>
      <c r="M2688" s="114" t="s">
        <v>3650</v>
      </c>
      <c r="N2688" s="118">
        <v>2.6</v>
      </c>
      <c r="O2688" s="118">
        <v>17.2</v>
      </c>
      <c r="P2688" s="119">
        <f t="shared" si="43"/>
        <v>0</v>
      </c>
      <c r="Q2688" s="122" t="s">
        <v>381</v>
      </c>
      <c r="R2688" s="121" t="s">
        <v>3783</v>
      </c>
      <c r="S2688" s="120" t="s">
        <v>30</v>
      </c>
      <c r="T2688" s="120" t="s">
        <v>30</v>
      </c>
    </row>
    <row r="2689" spans="7:20" s="145" customFormat="1" hidden="1">
      <c r="G2689" s="152"/>
      <c r="K2689" s="128"/>
      <c r="M2689" s="114" t="s">
        <v>3651</v>
      </c>
      <c r="N2689" s="118">
        <v>18.5</v>
      </c>
      <c r="O2689" s="118">
        <v>0.9</v>
      </c>
      <c r="P2689" s="119">
        <f t="shared" si="43"/>
        <v>0</v>
      </c>
      <c r="Q2689" s="122" t="s">
        <v>274</v>
      </c>
      <c r="R2689" s="121" t="s">
        <v>4518</v>
      </c>
      <c r="S2689" s="120" t="s">
        <v>30</v>
      </c>
      <c r="T2689" s="120" t="s">
        <v>30</v>
      </c>
    </row>
    <row r="2690" spans="7:20" s="145" customFormat="1" hidden="1">
      <c r="G2690" s="152"/>
      <c r="K2690" s="128"/>
      <c r="M2690" s="114" t="s">
        <v>3652</v>
      </c>
      <c r="N2690" s="118">
        <v>2</v>
      </c>
      <c r="O2690" s="118">
        <v>4.7</v>
      </c>
      <c r="P2690" s="119">
        <f t="shared" si="43"/>
        <v>0</v>
      </c>
      <c r="Q2690" s="122" t="s">
        <v>166</v>
      </c>
      <c r="R2690" s="121" t="s">
        <v>3955</v>
      </c>
      <c r="S2690" s="120" t="s">
        <v>30</v>
      </c>
      <c r="T2690" s="120" t="s">
        <v>30</v>
      </c>
    </row>
    <row r="2691" spans="7:20" s="145" customFormat="1" hidden="1">
      <c r="G2691" s="152"/>
      <c r="K2691" s="128"/>
      <c r="M2691" s="114" t="s">
        <v>3653</v>
      </c>
      <c r="N2691" s="118">
        <v>2.2999999999999998</v>
      </c>
      <c r="O2691" s="118">
        <v>56.5</v>
      </c>
      <c r="P2691" s="119">
        <f t="shared" si="43"/>
        <v>0</v>
      </c>
      <c r="Q2691" s="122" t="s">
        <v>166</v>
      </c>
      <c r="R2691" s="121" t="s">
        <v>4556</v>
      </c>
      <c r="S2691" s="120" t="s">
        <v>30</v>
      </c>
      <c r="T2691" s="120" t="s">
        <v>30</v>
      </c>
    </row>
    <row r="2692" spans="7:20" s="145" customFormat="1" hidden="1">
      <c r="G2692" s="152"/>
      <c r="K2692" s="128"/>
      <c r="M2692" s="114" t="s">
        <v>3654</v>
      </c>
      <c r="N2692" s="118">
        <v>5.8</v>
      </c>
      <c r="O2692" s="118">
        <v>18.2</v>
      </c>
      <c r="P2692" s="119">
        <f t="shared" si="43"/>
        <v>0</v>
      </c>
      <c r="Q2692" s="120" t="s">
        <v>147</v>
      </c>
      <c r="R2692" s="121" t="s">
        <v>3893</v>
      </c>
      <c r="S2692" s="120" t="s">
        <v>30</v>
      </c>
      <c r="T2692" s="120" t="s">
        <v>30</v>
      </c>
    </row>
    <row r="2693" spans="7:20" s="145" customFormat="1" hidden="1">
      <c r="G2693" s="152"/>
      <c r="K2693" s="128"/>
      <c r="M2693" s="114" t="s">
        <v>3655</v>
      </c>
      <c r="N2693" s="118">
        <v>3.2</v>
      </c>
      <c r="O2693" s="118">
        <v>64.5</v>
      </c>
      <c r="P2693" s="119">
        <f t="shared" si="43"/>
        <v>0</v>
      </c>
      <c r="Q2693" s="120" t="s">
        <v>147</v>
      </c>
      <c r="R2693" s="121" t="s">
        <v>4374</v>
      </c>
      <c r="S2693" s="120" t="s">
        <v>30</v>
      </c>
      <c r="T2693" s="120" t="s">
        <v>30</v>
      </c>
    </row>
    <row r="2694" spans="7:20" s="145" customFormat="1" hidden="1">
      <c r="G2694" s="152"/>
      <c r="K2694" s="128"/>
      <c r="M2694" s="114" t="s">
        <v>3656</v>
      </c>
      <c r="N2694" s="118">
        <v>1.3</v>
      </c>
      <c r="O2694" s="118">
        <v>24.5</v>
      </c>
      <c r="P2694" s="119">
        <f t="shared" si="43"/>
        <v>0</v>
      </c>
      <c r="Q2694" s="120" t="s">
        <v>147</v>
      </c>
      <c r="R2694" s="121" t="s">
        <v>3774</v>
      </c>
      <c r="S2694" s="120" t="s">
        <v>30</v>
      </c>
      <c r="T2694" s="120" t="s">
        <v>30</v>
      </c>
    </row>
    <row r="2695" spans="7:20" s="145" customFormat="1" hidden="1">
      <c r="G2695" s="152"/>
      <c r="K2695" s="128"/>
      <c r="M2695" s="114" t="s">
        <v>3657</v>
      </c>
      <c r="N2695" s="118">
        <v>0.4</v>
      </c>
      <c r="O2695" s="118">
        <v>95</v>
      </c>
      <c r="P2695" s="119">
        <f t="shared" si="43"/>
        <v>0</v>
      </c>
      <c r="Q2695" s="120" t="s">
        <v>30</v>
      </c>
      <c r="R2695" s="121" t="s">
        <v>4104</v>
      </c>
      <c r="S2695" s="120" t="s">
        <v>30</v>
      </c>
      <c r="T2695" s="120" t="s">
        <v>30</v>
      </c>
    </row>
    <row r="2696" spans="7:20" s="145" customFormat="1" hidden="1">
      <c r="G2696" s="152"/>
      <c r="K2696" s="128"/>
      <c r="M2696" s="114" t="s">
        <v>3658</v>
      </c>
      <c r="N2696" s="118">
        <v>3.2</v>
      </c>
      <c r="O2696" s="118">
        <v>7.4</v>
      </c>
      <c r="P2696" s="119">
        <f t="shared" si="43"/>
        <v>0</v>
      </c>
      <c r="Q2696" s="122" t="s">
        <v>358</v>
      </c>
      <c r="R2696" s="121" t="s">
        <v>4490</v>
      </c>
      <c r="S2696" s="120" t="s">
        <v>30</v>
      </c>
      <c r="T2696" s="120" t="s">
        <v>30</v>
      </c>
    </row>
    <row r="2697" spans="7:20" s="145" customFormat="1" hidden="1">
      <c r="G2697" s="152"/>
      <c r="K2697" s="128"/>
      <c r="M2697" s="114" t="s">
        <v>3398</v>
      </c>
      <c r="N2697" s="118">
        <v>4.4000000000000004</v>
      </c>
      <c r="O2697" s="120">
        <v>2.6</v>
      </c>
      <c r="P2697" s="119">
        <f t="shared" si="43"/>
        <v>0</v>
      </c>
      <c r="Q2697" s="122" t="s">
        <v>343</v>
      </c>
      <c r="R2697" s="121" t="s">
        <v>4289</v>
      </c>
      <c r="S2697" s="120" t="s">
        <v>30</v>
      </c>
      <c r="T2697" s="120" t="s">
        <v>30</v>
      </c>
    </row>
    <row r="2698" spans="7:20" s="145" customFormat="1" hidden="1">
      <c r="G2698" s="152"/>
      <c r="K2698" s="128"/>
      <c r="M2698" s="114" t="s">
        <v>3399</v>
      </c>
      <c r="N2698" s="118">
        <v>2.4</v>
      </c>
      <c r="O2698" s="120">
        <v>1.4</v>
      </c>
      <c r="P2698" s="119">
        <f t="shared" ref="P2698:P2761" si="44">SUM(S2698:T2698)</f>
        <v>0</v>
      </c>
      <c r="Q2698" s="122" t="s">
        <v>166</v>
      </c>
      <c r="R2698" s="121" t="s">
        <v>4296</v>
      </c>
      <c r="S2698" s="120" t="s">
        <v>30</v>
      </c>
      <c r="T2698" s="120" t="s">
        <v>30</v>
      </c>
    </row>
    <row r="2699" spans="7:20" s="145" customFormat="1" hidden="1">
      <c r="G2699" s="152"/>
      <c r="K2699" s="128"/>
      <c r="M2699" s="114" t="s">
        <v>3400</v>
      </c>
      <c r="N2699" s="118">
        <v>1.7</v>
      </c>
      <c r="O2699" s="118">
        <v>32.4</v>
      </c>
      <c r="P2699" s="119">
        <f t="shared" si="44"/>
        <v>0</v>
      </c>
      <c r="Q2699" s="120" t="s">
        <v>147</v>
      </c>
      <c r="R2699" s="121" t="s">
        <v>3932</v>
      </c>
      <c r="S2699" s="120" t="s">
        <v>30</v>
      </c>
      <c r="T2699" s="120" t="s">
        <v>30</v>
      </c>
    </row>
    <row r="2700" spans="7:20" s="145" customFormat="1" hidden="1">
      <c r="G2700" s="152"/>
      <c r="K2700" s="128"/>
      <c r="M2700" s="114" t="s">
        <v>3522</v>
      </c>
      <c r="N2700" s="118">
        <v>1.2</v>
      </c>
      <c r="O2700" s="118">
        <v>22.4</v>
      </c>
      <c r="P2700" s="119">
        <f t="shared" si="44"/>
        <v>0</v>
      </c>
      <c r="Q2700" s="120" t="s">
        <v>147</v>
      </c>
      <c r="R2700" s="121" t="s">
        <v>3773</v>
      </c>
      <c r="S2700" s="120" t="s">
        <v>30</v>
      </c>
      <c r="T2700" s="120" t="s">
        <v>30</v>
      </c>
    </row>
    <row r="2701" spans="7:20" s="145" customFormat="1" hidden="1">
      <c r="G2701" s="152"/>
      <c r="K2701" s="128"/>
      <c r="M2701" s="114" t="s">
        <v>3523</v>
      </c>
      <c r="N2701" s="118">
        <v>1.4</v>
      </c>
      <c r="O2701" s="118">
        <v>26.2</v>
      </c>
      <c r="P2701" s="119">
        <f t="shared" si="44"/>
        <v>0</v>
      </c>
      <c r="Q2701" s="120" t="s">
        <v>147</v>
      </c>
      <c r="R2701" s="121" t="s">
        <v>3960</v>
      </c>
      <c r="S2701" s="120" t="s">
        <v>30</v>
      </c>
      <c r="T2701" s="120" t="s">
        <v>30</v>
      </c>
    </row>
    <row r="2702" spans="7:20" s="145" customFormat="1" hidden="1">
      <c r="G2702" s="152"/>
      <c r="K2702" s="128"/>
      <c r="M2702" s="114" t="s">
        <v>3401</v>
      </c>
      <c r="N2702" s="118">
        <v>1.3</v>
      </c>
      <c r="O2702" s="118">
        <v>24.5</v>
      </c>
      <c r="P2702" s="119">
        <f t="shared" si="44"/>
        <v>0</v>
      </c>
      <c r="Q2702" s="120" t="s">
        <v>147</v>
      </c>
      <c r="R2702" s="121" t="s">
        <v>4323</v>
      </c>
      <c r="S2702" s="120" t="s">
        <v>30</v>
      </c>
      <c r="T2702" s="120" t="s">
        <v>30</v>
      </c>
    </row>
    <row r="2703" spans="7:20" s="145" customFormat="1" hidden="1">
      <c r="G2703" s="152"/>
      <c r="K2703" s="128"/>
      <c r="M2703" s="114" t="s">
        <v>3402</v>
      </c>
      <c r="N2703" s="118">
        <v>22.8</v>
      </c>
      <c r="O2703" s="118">
        <v>42.8</v>
      </c>
      <c r="P2703" s="119">
        <f t="shared" si="44"/>
        <v>0</v>
      </c>
      <c r="Q2703" s="120" t="s">
        <v>147</v>
      </c>
      <c r="R2703" s="121" t="s">
        <v>4424</v>
      </c>
      <c r="S2703" s="120" t="s">
        <v>30</v>
      </c>
      <c r="T2703" s="120" t="s">
        <v>30</v>
      </c>
    </row>
    <row r="2704" spans="7:20" s="145" customFormat="1" hidden="1">
      <c r="G2704" s="152"/>
      <c r="K2704" s="128"/>
      <c r="M2704" s="114" t="s">
        <v>3403</v>
      </c>
      <c r="N2704" s="118">
        <v>3.4</v>
      </c>
      <c r="O2704" s="118">
        <v>6.3</v>
      </c>
      <c r="P2704" s="119">
        <f t="shared" si="44"/>
        <v>0</v>
      </c>
      <c r="Q2704" s="120" t="s">
        <v>147</v>
      </c>
      <c r="R2704" s="121" t="s">
        <v>4375</v>
      </c>
      <c r="S2704" s="120" t="s">
        <v>30</v>
      </c>
      <c r="T2704" s="120" t="s">
        <v>30</v>
      </c>
    </row>
    <row r="2705" spans="7:20" s="145" customFormat="1" hidden="1">
      <c r="G2705" s="152"/>
      <c r="K2705" s="128"/>
      <c r="M2705" s="114" t="s">
        <v>3404</v>
      </c>
      <c r="N2705" s="118">
        <v>6.9</v>
      </c>
      <c r="O2705" s="118">
        <v>40.799999999999997</v>
      </c>
      <c r="P2705" s="119">
        <f t="shared" si="44"/>
        <v>0</v>
      </c>
      <c r="Q2705" s="122" t="s">
        <v>258</v>
      </c>
      <c r="R2705" s="121" t="s">
        <v>4491</v>
      </c>
      <c r="S2705" s="120" t="s">
        <v>30</v>
      </c>
      <c r="T2705" s="120" t="s">
        <v>30</v>
      </c>
    </row>
    <row r="2706" spans="7:20" s="145" customFormat="1" hidden="1">
      <c r="G2706" s="152"/>
      <c r="K2706" s="128"/>
      <c r="M2706" s="114" t="s">
        <v>3405</v>
      </c>
      <c r="N2706" s="118">
        <v>5.8</v>
      </c>
      <c r="O2706" s="118">
        <v>25.2</v>
      </c>
      <c r="P2706" s="119">
        <f t="shared" si="44"/>
        <v>0</v>
      </c>
      <c r="Q2706" s="122" t="s">
        <v>1586</v>
      </c>
      <c r="R2706" s="121" t="s">
        <v>4221</v>
      </c>
      <c r="S2706" s="120" t="s">
        <v>30</v>
      </c>
      <c r="T2706" s="120" t="s">
        <v>30</v>
      </c>
    </row>
    <row r="2707" spans="7:20" s="145" customFormat="1" hidden="1">
      <c r="G2707" s="152"/>
      <c r="K2707" s="128"/>
      <c r="M2707" s="114" t="s">
        <v>3406</v>
      </c>
      <c r="N2707" s="118">
        <v>3.1</v>
      </c>
      <c r="O2707" s="118">
        <v>56.4</v>
      </c>
      <c r="P2707" s="119">
        <f t="shared" si="44"/>
        <v>0</v>
      </c>
      <c r="Q2707" s="120" t="s">
        <v>147</v>
      </c>
      <c r="R2707" s="121" t="s">
        <v>3938</v>
      </c>
      <c r="S2707" s="120" t="s">
        <v>30</v>
      </c>
      <c r="T2707" s="120" t="s">
        <v>30</v>
      </c>
    </row>
    <row r="2708" spans="7:20" s="145" customFormat="1" hidden="1">
      <c r="G2708" s="152"/>
      <c r="K2708" s="128"/>
      <c r="M2708" s="114" t="s">
        <v>3407</v>
      </c>
      <c r="N2708" s="118">
        <v>1.3</v>
      </c>
      <c r="O2708" s="118">
        <v>17.899999999999999</v>
      </c>
      <c r="P2708" s="119">
        <f t="shared" si="44"/>
        <v>0</v>
      </c>
      <c r="Q2708" s="120" t="s">
        <v>147</v>
      </c>
      <c r="R2708" s="121" t="s">
        <v>4492</v>
      </c>
      <c r="S2708" s="120" t="s">
        <v>30</v>
      </c>
      <c r="T2708" s="120" t="s">
        <v>30</v>
      </c>
    </row>
    <row r="2709" spans="7:20" s="145" customFormat="1" hidden="1">
      <c r="G2709" s="152"/>
      <c r="K2709" s="128"/>
      <c r="M2709" s="114" t="s">
        <v>3408</v>
      </c>
      <c r="N2709" s="118">
        <v>2.4</v>
      </c>
      <c r="O2709" s="118">
        <v>27.2</v>
      </c>
      <c r="P2709" s="119">
        <f t="shared" si="44"/>
        <v>0</v>
      </c>
      <c r="Q2709" s="122" t="s">
        <v>3409</v>
      </c>
      <c r="R2709" s="121" t="s">
        <v>4279</v>
      </c>
      <c r="S2709" s="120" t="s">
        <v>30</v>
      </c>
      <c r="T2709" s="122" t="s">
        <v>166</v>
      </c>
    </row>
    <row r="2710" spans="7:20" s="145" customFormat="1" hidden="1">
      <c r="G2710" s="152"/>
      <c r="K2710" s="128"/>
      <c r="M2710" s="114" t="s">
        <v>3678</v>
      </c>
      <c r="N2710" s="118">
        <v>3.1</v>
      </c>
      <c r="O2710" s="118">
        <v>65.900000000000006</v>
      </c>
      <c r="P2710" s="119">
        <f t="shared" si="44"/>
        <v>0</v>
      </c>
      <c r="Q2710" s="122" t="s">
        <v>349</v>
      </c>
      <c r="R2710" s="121" t="s">
        <v>4315</v>
      </c>
      <c r="S2710" s="120" t="s">
        <v>30</v>
      </c>
      <c r="T2710" s="122" t="s">
        <v>166</v>
      </c>
    </row>
    <row r="2711" spans="7:20" s="145" customFormat="1" hidden="1">
      <c r="G2711" s="152"/>
      <c r="K2711" s="128"/>
      <c r="M2711" s="114" t="s">
        <v>3679</v>
      </c>
      <c r="N2711" s="118">
        <v>6.7</v>
      </c>
      <c r="O2711" s="118">
        <v>28.7</v>
      </c>
      <c r="P2711" s="119">
        <f t="shared" si="44"/>
        <v>0</v>
      </c>
      <c r="Q2711" s="122" t="s">
        <v>3680</v>
      </c>
      <c r="R2711" s="121" t="s">
        <v>4152</v>
      </c>
      <c r="S2711" s="120" t="s">
        <v>30</v>
      </c>
      <c r="T2711" s="120" t="s">
        <v>30</v>
      </c>
    </row>
    <row r="2712" spans="7:20" s="145" customFormat="1" hidden="1">
      <c r="G2712" s="152"/>
      <c r="K2712" s="128"/>
      <c r="M2712" s="114" t="s">
        <v>3681</v>
      </c>
      <c r="N2712" s="118">
        <v>3.4</v>
      </c>
      <c r="O2712" s="118">
        <v>58</v>
      </c>
      <c r="P2712" s="119">
        <f t="shared" si="44"/>
        <v>0</v>
      </c>
      <c r="Q2712" s="122" t="s">
        <v>3682</v>
      </c>
      <c r="R2712" s="121" t="s">
        <v>4316</v>
      </c>
      <c r="S2712" s="120" t="s">
        <v>30</v>
      </c>
      <c r="T2712" s="120" t="s">
        <v>30</v>
      </c>
    </row>
    <row r="2713" spans="7:20" s="145" customFormat="1" hidden="1">
      <c r="G2713" s="152"/>
      <c r="K2713" s="128"/>
      <c r="M2713" s="114" t="s">
        <v>3683</v>
      </c>
      <c r="N2713" s="118">
        <v>4.2</v>
      </c>
      <c r="O2713" s="118">
        <v>59.6</v>
      </c>
      <c r="P2713" s="119">
        <f t="shared" si="44"/>
        <v>0</v>
      </c>
      <c r="Q2713" s="122" t="s">
        <v>865</v>
      </c>
      <c r="R2713" s="121" t="s">
        <v>4284</v>
      </c>
      <c r="S2713" s="120" t="s">
        <v>30</v>
      </c>
      <c r="T2713" s="120" t="s">
        <v>30</v>
      </c>
    </row>
    <row r="2714" spans="7:20" s="145" customFormat="1" hidden="1">
      <c r="G2714" s="152"/>
      <c r="K2714" s="128"/>
      <c r="M2714" s="114" t="s">
        <v>3684</v>
      </c>
      <c r="N2714" s="118">
        <v>0.1</v>
      </c>
      <c r="O2714" s="120" t="s">
        <v>30</v>
      </c>
      <c r="P2714" s="119">
        <f t="shared" si="44"/>
        <v>0</v>
      </c>
      <c r="Q2714" s="120" t="s">
        <v>30</v>
      </c>
      <c r="R2714" s="120" t="s">
        <v>30</v>
      </c>
      <c r="S2714" s="120" t="s">
        <v>30</v>
      </c>
      <c r="T2714" s="120" t="s">
        <v>30</v>
      </c>
    </row>
    <row r="2715" spans="7:20" s="145" customFormat="1" hidden="1">
      <c r="G2715" s="152"/>
      <c r="K2715" s="128"/>
      <c r="M2715" s="114" t="s">
        <v>3685</v>
      </c>
      <c r="N2715" s="118">
        <v>0.1</v>
      </c>
      <c r="O2715" s="120" t="s">
        <v>30</v>
      </c>
      <c r="P2715" s="119">
        <f t="shared" si="44"/>
        <v>0</v>
      </c>
      <c r="Q2715" s="120" t="s">
        <v>30</v>
      </c>
      <c r="R2715" s="120" t="s">
        <v>30</v>
      </c>
      <c r="S2715" s="120" t="s">
        <v>30</v>
      </c>
      <c r="T2715" s="120" t="s">
        <v>30</v>
      </c>
    </row>
    <row r="2716" spans="7:20" s="145" customFormat="1" hidden="1">
      <c r="G2716" s="152"/>
      <c r="K2716" s="128"/>
      <c r="M2716" s="114" t="s">
        <v>3686</v>
      </c>
      <c r="N2716" s="118">
        <v>0.1</v>
      </c>
      <c r="O2716" s="120" t="s">
        <v>30</v>
      </c>
      <c r="P2716" s="119">
        <f t="shared" si="44"/>
        <v>0</v>
      </c>
      <c r="Q2716" s="120" t="s">
        <v>30</v>
      </c>
      <c r="R2716" s="120" t="s">
        <v>30</v>
      </c>
      <c r="S2716" s="120" t="s">
        <v>30</v>
      </c>
      <c r="T2716" s="120" t="s">
        <v>30</v>
      </c>
    </row>
    <row r="2717" spans="7:20" s="145" customFormat="1" hidden="1">
      <c r="G2717" s="152"/>
      <c r="K2717" s="128"/>
      <c r="M2717" s="114" t="s">
        <v>3687</v>
      </c>
      <c r="N2717" s="118">
        <v>0.1</v>
      </c>
      <c r="O2717" s="118">
        <v>0.2</v>
      </c>
      <c r="P2717" s="119">
        <f t="shared" si="44"/>
        <v>0</v>
      </c>
      <c r="Q2717" s="122" t="s">
        <v>418</v>
      </c>
      <c r="R2717" s="121" t="s">
        <v>4445</v>
      </c>
      <c r="S2717" s="120" t="s">
        <v>30</v>
      </c>
      <c r="T2717" s="120" t="s">
        <v>30</v>
      </c>
    </row>
    <row r="2718" spans="7:20" s="145" customFormat="1" hidden="1">
      <c r="G2718" s="152"/>
      <c r="K2718" s="128"/>
      <c r="M2718" s="114" t="s">
        <v>4107</v>
      </c>
      <c r="N2718" s="118">
        <v>0.1</v>
      </c>
      <c r="O2718" s="120" t="s">
        <v>30</v>
      </c>
      <c r="P2718" s="119">
        <f t="shared" si="44"/>
        <v>0</v>
      </c>
      <c r="Q2718" s="122" t="s">
        <v>418</v>
      </c>
      <c r="R2718" s="120" t="s">
        <v>30</v>
      </c>
      <c r="S2718" s="120" t="s">
        <v>30</v>
      </c>
      <c r="T2718" s="120" t="s">
        <v>30</v>
      </c>
    </row>
    <row r="2719" spans="7:20" s="145" customFormat="1" hidden="1">
      <c r="G2719" s="152"/>
      <c r="K2719" s="128"/>
      <c r="M2719" s="114" t="s">
        <v>4108</v>
      </c>
      <c r="N2719" s="118">
        <v>0</v>
      </c>
      <c r="O2719" s="118">
        <v>0.2</v>
      </c>
      <c r="P2719" s="119">
        <f t="shared" si="44"/>
        <v>0</v>
      </c>
      <c r="Q2719" s="120" t="s">
        <v>30</v>
      </c>
      <c r="R2719" s="121" t="s">
        <v>4445</v>
      </c>
      <c r="S2719" s="120" t="s">
        <v>30</v>
      </c>
      <c r="T2719" s="122" t="s">
        <v>166</v>
      </c>
    </row>
    <row r="2720" spans="7:20" s="145" customFormat="1" hidden="1">
      <c r="G2720" s="152"/>
      <c r="K2720" s="128"/>
      <c r="M2720" s="114" t="s">
        <v>4109</v>
      </c>
      <c r="N2720" s="118">
        <v>0.5</v>
      </c>
      <c r="O2720" s="118">
        <v>0.7</v>
      </c>
      <c r="P2720" s="119">
        <f t="shared" si="44"/>
        <v>0</v>
      </c>
      <c r="Q2720" s="122" t="s">
        <v>166</v>
      </c>
      <c r="R2720" s="121" t="s">
        <v>4464</v>
      </c>
      <c r="S2720" s="120" t="s">
        <v>30</v>
      </c>
      <c r="T2720" s="122" t="s">
        <v>166</v>
      </c>
    </row>
    <row r="2721" spans="7:20" s="145" customFormat="1" hidden="1">
      <c r="G2721" s="152"/>
      <c r="K2721" s="128"/>
      <c r="M2721" s="114" t="s">
        <v>4110</v>
      </c>
      <c r="N2721" s="118">
        <v>0.4</v>
      </c>
      <c r="O2721" s="118">
        <v>0.5</v>
      </c>
      <c r="P2721" s="119">
        <f t="shared" si="44"/>
        <v>0</v>
      </c>
      <c r="Q2721" s="122" t="s">
        <v>213</v>
      </c>
      <c r="R2721" s="121" t="s">
        <v>3776</v>
      </c>
      <c r="S2721" s="120" t="s">
        <v>30</v>
      </c>
      <c r="T2721" s="120" t="s">
        <v>30</v>
      </c>
    </row>
    <row r="2722" spans="7:20" s="145" customFormat="1" hidden="1">
      <c r="G2722" s="152"/>
      <c r="K2722" s="128"/>
      <c r="M2722" s="114" t="s">
        <v>4111</v>
      </c>
      <c r="N2722" s="118">
        <v>20.7</v>
      </c>
      <c r="O2722" s="118">
        <v>6.4</v>
      </c>
      <c r="P2722" s="119">
        <f t="shared" si="44"/>
        <v>0</v>
      </c>
      <c r="Q2722" s="120" t="s">
        <v>147</v>
      </c>
      <c r="R2722" s="121" t="s">
        <v>3943</v>
      </c>
      <c r="S2722" s="120" t="s">
        <v>30</v>
      </c>
      <c r="T2722" s="120" t="s">
        <v>30</v>
      </c>
    </row>
    <row r="2723" spans="7:20" s="145" customFormat="1" hidden="1">
      <c r="G2723" s="152"/>
      <c r="K2723" s="128"/>
      <c r="M2723" s="114" t="s">
        <v>3693</v>
      </c>
      <c r="N2723" s="118">
        <v>8.3000000000000007</v>
      </c>
      <c r="O2723" s="118">
        <v>22.2</v>
      </c>
      <c r="P2723" s="119">
        <f t="shared" si="44"/>
        <v>0</v>
      </c>
      <c r="Q2723" s="120" t="s">
        <v>147</v>
      </c>
      <c r="R2723" s="121" t="s">
        <v>4559</v>
      </c>
      <c r="S2723" s="120" t="s">
        <v>30</v>
      </c>
      <c r="T2723" s="120" t="s">
        <v>30</v>
      </c>
    </row>
    <row r="2724" spans="7:20" s="145" customFormat="1" hidden="1">
      <c r="G2724" s="152"/>
      <c r="K2724" s="128"/>
      <c r="M2724" s="114" t="s">
        <v>3874</v>
      </c>
      <c r="N2724" s="118">
        <v>9.1</v>
      </c>
      <c r="O2724" s="118">
        <v>45.3</v>
      </c>
      <c r="P2724" s="119">
        <f t="shared" si="44"/>
        <v>0</v>
      </c>
      <c r="Q2724" s="122" t="s">
        <v>1098</v>
      </c>
      <c r="R2724" s="121" t="s">
        <v>4371</v>
      </c>
      <c r="S2724" s="120" t="s">
        <v>30</v>
      </c>
      <c r="T2724" s="120" t="s">
        <v>30</v>
      </c>
    </row>
    <row r="2725" spans="7:20" s="145" customFormat="1" hidden="1">
      <c r="G2725" s="152"/>
      <c r="K2725" s="128"/>
      <c r="M2725" s="114" t="s">
        <v>3875</v>
      </c>
      <c r="N2725" s="118">
        <v>3</v>
      </c>
      <c r="O2725" s="118">
        <v>15.1</v>
      </c>
      <c r="P2725" s="119">
        <f t="shared" si="44"/>
        <v>0</v>
      </c>
      <c r="Q2725" s="122" t="s">
        <v>797</v>
      </c>
      <c r="R2725" s="121" t="s">
        <v>3898</v>
      </c>
      <c r="S2725" s="120" t="s">
        <v>30</v>
      </c>
      <c r="T2725" s="120" t="s">
        <v>30</v>
      </c>
    </row>
    <row r="2726" spans="7:20" s="145" customFormat="1" hidden="1">
      <c r="G2726" s="152"/>
      <c r="K2726" s="128"/>
      <c r="M2726" s="114" t="s">
        <v>3876</v>
      </c>
      <c r="N2726" s="118">
        <v>4.3</v>
      </c>
      <c r="O2726" s="118">
        <v>45.7</v>
      </c>
      <c r="P2726" s="119">
        <f t="shared" si="44"/>
        <v>0</v>
      </c>
      <c r="Q2726" s="122" t="s">
        <v>602</v>
      </c>
      <c r="R2726" s="121" t="s">
        <v>4321</v>
      </c>
      <c r="S2726" s="120" t="s">
        <v>30</v>
      </c>
      <c r="T2726" s="120" t="s">
        <v>30</v>
      </c>
    </row>
    <row r="2727" spans="7:20" s="145" customFormat="1" hidden="1">
      <c r="G2727" s="152"/>
      <c r="K2727" s="128"/>
      <c r="M2727" s="114" t="s">
        <v>3877</v>
      </c>
      <c r="N2727" s="118">
        <v>17.8</v>
      </c>
      <c r="O2727" s="118">
        <v>0</v>
      </c>
      <c r="P2727" s="119">
        <f t="shared" si="44"/>
        <v>0</v>
      </c>
      <c r="Q2727" s="122" t="s">
        <v>213</v>
      </c>
      <c r="R2727" s="121" t="s">
        <v>3965</v>
      </c>
      <c r="S2727" s="120" t="s">
        <v>30</v>
      </c>
      <c r="T2727" s="120" t="s">
        <v>30</v>
      </c>
    </row>
    <row r="2728" spans="7:20" s="145" customFormat="1" hidden="1">
      <c r="G2728" s="152"/>
      <c r="K2728" s="128"/>
      <c r="M2728" s="114" t="s">
        <v>3878</v>
      </c>
      <c r="N2728" s="118">
        <v>1.6</v>
      </c>
      <c r="O2728" s="118">
        <v>4.0999999999999996</v>
      </c>
      <c r="P2728" s="119">
        <f t="shared" si="44"/>
        <v>0</v>
      </c>
      <c r="Q2728" s="122" t="s">
        <v>3879</v>
      </c>
      <c r="R2728" s="121" t="s">
        <v>3898</v>
      </c>
      <c r="S2728" s="120" t="s">
        <v>30</v>
      </c>
      <c r="T2728" s="120" t="s">
        <v>30</v>
      </c>
    </row>
    <row r="2729" spans="7:20" s="145" customFormat="1" hidden="1">
      <c r="G2729" s="152"/>
      <c r="K2729" s="128"/>
      <c r="M2729" s="114" t="s">
        <v>3880</v>
      </c>
      <c r="N2729" s="118">
        <v>4.2</v>
      </c>
      <c r="O2729" s="118">
        <v>27.1</v>
      </c>
      <c r="P2729" s="119">
        <f t="shared" si="44"/>
        <v>0</v>
      </c>
      <c r="Q2729" s="122" t="s">
        <v>3881</v>
      </c>
      <c r="R2729" s="121" t="s">
        <v>3950</v>
      </c>
      <c r="S2729" s="120" t="s">
        <v>30</v>
      </c>
      <c r="T2729" s="120" t="s">
        <v>30</v>
      </c>
    </row>
    <row r="2730" spans="7:20" s="145" customFormat="1" hidden="1">
      <c r="G2730" s="152"/>
      <c r="K2730" s="128"/>
      <c r="M2730" s="114" t="s">
        <v>3882</v>
      </c>
      <c r="N2730" s="118">
        <v>12</v>
      </c>
      <c r="O2730" s="118">
        <v>20.2</v>
      </c>
      <c r="P2730" s="119">
        <f t="shared" si="44"/>
        <v>0</v>
      </c>
      <c r="Q2730" s="122" t="s">
        <v>3883</v>
      </c>
      <c r="R2730" s="121" t="s">
        <v>4201</v>
      </c>
      <c r="S2730" s="120" t="s">
        <v>30</v>
      </c>
      <c r="T2730" s="120" t="s">
        <v>30</v>
      </c>
    </row>
    <row r="2731" spans="7:20" s="145" customFormat="1" hidden="1">
      <c r="G2731" s="152"/>
      <c r="K2731" s="128"/>
      <c r="M2731" s="114" t="s">
        <v>3698</v>
      </c>
      <c r="N2731" s="118">
        <v>13.6</v>
      </c>
      <c r="O2731" s="118">
        <v>19.7</v>
      </c>
      <c r="P2731" s="119">
        <f t="shared" si="44"/>
        <v>0</v>
      </c>
      <c r="Q2731" s="122" t="s">
        <v>3699</v>
      </c>
      <c r="R2731" s="121" t="s">
        <v>4128</v>
      </c>
      <c r="S2731" s="120" t="s">
        <v>30</v>
      </c>
      <c r="T2731" s="120" t="s">
        <v>30</v>
      </c>
    </row>
    <row r="2732" spans="7:20" s="145" customFormat="1" hidden="1">
      <c r="G2732" s="152"/>
      <c r="K2732" s="128"/>
      <c r="M2732" s="114" t="s">
        <v>3700</v>
      </c>
      <c r="N2732" s="118">
        <v>2.1</v>
      </c>
      <c r="O2732" s="118">
        <v>62.9</v>
      </c>
      <c r="P2732" s="119">
        <f t="shared" si="44"/>
        <v>0</v>
      </c>
      <c r="Q2732" s="122" t="s">
        <v>2016</v>
      </c>
      <c r="R2732" s="121" t="s">
        <v>4506</v>
      </c>
      <c r="S2732" s="120" t="s">
        <v>30</v>
      </c>
      <c r="T2732" s="120" t="s">
        <v>30</v>
      </c>
    </row>
    <row r="2733" spans="7:20" s="145" customFormat="1" hidden="1">
      <c r="G2733" s="152"/>
      <c r="K2733" s="128"/>
      <c r="M2733" s="114" t="s">
        <v>3701</v>
      </c>
      <c r="N2733" s="118">
        <v>7.3</v>
      </c>
      <c r="O2733" s="118">
        <v>13.2</v>
      </c>
      <c r="P2733" s="119">
        <f t="shared" si="44"/>
        <v>0</v>
      </c>
      <c r="Q2733" s="122" t="s">
        <v>850</v>
      </c>
      <c r="R2733" s="121" t="s">
        <v>3893</v>
      </c>
      <c r="S2733" s="120" t="s">
        <v>30</v>
      </c>
      <c r="T2733" s="120" t="s">
        <v>30</v>
      </c>
    </row>
    <row r="2734" spans="7:20" s="145" customFormat="1" hidden="1">
      <c r="G2734" s="152"/>
      <c r="K2734" s="128"/>
      <c r="M2734" s="114" t="s">
        <v>3702</v>
      </c>
      <c r="N2734" s="118">
        <v>4.4000000000000004</v>
      </c>
      <c r="O2734" s="118">
        <v>2.4</v>
      </c>
      <c r="P2734" s="119">
        <f t="shared" si="44"/>
        <v>0</v>
      </c>
      <c r="Q2734" s="122" t="s">
        <v>2524</v>
      </c>
      <c r="R2734" s="121" t="s">
        <v>3730</v>
      </c>
      <c r="S2734" s="120" t="s">
        <v>30</v>
      </c>
      <c r="T2734" s="120" t="s">
        <v>30</v>
      </c>
    </row>
    <row r="2735" spans="7:20" s="145" customFormat="1" hidden="1">
      <c r="G2735" s="152"/>
      <c r="K2735" s="128"/>
      <c r="M2735" s="114" t="s">
        <v>3560</v>
      </c>
      <c r="N2735" s="118">
        <v>8.1</v>
      </c>
      <c r="O2735" s="118">
        <v>0.7</v>
      </c>
      <c r="P2735" s="119">
        <f t="shared" si="44"/>
        <v>0</v>
      </c>
      <c r="Q2735" s="122" t="s">
        <v>234</v>
      </c>
      <c r="R2735" s="121" t="s">
        <v>4256</v>
      </c>
      <c r="S2735" s="120" t="s">
        <v>30</v>
      </c>
      <c r="T2735" s="122" t="s">
        <v>172</v>
      </c>
    </row>
    <row r="2736" spans="7:20" s="145" customFormat="1" hidden="1">
      <c r="G2736" s="152"/>
      <c r="K2736" s="128"/>
      <c r="M2736" s="114" t="s">
        <v>3561</v>
      </c>
      <c r="N2736" s="118">
        <v>23.5</v>
      </c>
      <c r="O2736" s="118">
        <v>2</v>
      </c>
      <c r="P2736" s="119">
        <f t="shared" si="44"/>
        <v>0</v>
      </c>
      <c r="Q2736" s="120" t="s">
        <v>147</v>
      </c>
      <c r="R2736" s="121" t="s">
        <v>3991</v>
      </c>
      <c r="S2736" s="120" t="s">
        <v>30</v>
      </c>
      <c r="T2736" s="122" t="s">
        <v>304</v>
      </c>
    </row>
    <row r="2737" spans="7:20" s="145" customFormat="1" hidden="1">
      <c r="G2737" s="152"/>
      <c r="K2737" s="128"/>
      <c r="M2737" s="114" t="s">
        <v>3562</v>
      </c>
      <c r="N2737" s="118">
        <v>0.8</v>
      </c>
      <c r="O2737" s="118">
        <v>3</v>
      </c>
      <c r="P2737" s="119">
        <f t="shared" si="44"/>
        <v>0</v>
      </c>
      <c r="Q2737" s="120" t="s">
        <v>30</v>
      </c>
      <c r="R2737" s="121" t="s">
        <v>4376</v>
      </c>
      <c r="S2737" s="120" t="s">
        <v>30</v>
      </c>
      <c r="T2737" s="122" t="s">
        <v>304</v>
      </c>
    </row>
    <row r="2738" spans="7:20" s="145" customFormat="1" hidden="1">
      <c r="G2738" s="152"/>
      <c r="K2738" s="128"/>
      <c r="M2738" s="114" t="s">
        <v>3437</v>
      </c>
      <c r="N2738" s="118">
        <v>1.6</v>
      </c>
      <c r="O2738" s="118">
        <v>28.6</v>
      </c>
      <c r="P2738" s="119">
        <f t="shared" si="44"/>
        <v>0</v>
      </c>
      <c r="Q2738" s="120" t="s">
        <v>30</v>
      </c>
      <c r="R2738" s="121" t="s">
        <v>3893</v>
      </c>
      <c r="S2738" s="120" t="s">
        <v>30</v>
      </c>
      <c r="T2738" s="120" t="s">
        <v>30</v>
      </c>
    </row>
    <row r="2739" spans="7:20" s="145" customFormat="1" hidden="1">
      <c r="G2739" s="152"/>
      <c r="K2739" s="128"/>
      <c r="M2739" s="114" t="s">
        <v>3438</v>
      </c>
      <c r="N2739" s="118">
        <v>4.4000000000000004</v>
      </c>
      <c r="O2739" s="118">
        <v>12.9</v>
      </c>
      <c r="P2739" s="119">
        <f t="shared" si="44"/>
        <v>0</v>
      </c>
      <c r="Q2739" s="122" t="s">
        <v>51</v>
      </c>
      <c r="R2739" s="121" t="s">
        <v>4566</v>
      </c>
      <c r="S2739" s="120" t="s">
        <v>30</v>
      </c>
      <c r="T2739" s="120" t="s">
        <v>30</v>
      </c>
    </row>
    <row r="2740" spans="7:20" s="145" customFormat="1" hidden="1">
      <c r="G2740" s="152"/>
      <c r="K2740" s="128"/>
      <c r="M2740" s="114" t="s">
        <v>3439</v>
      </c>
      <c r="N2740" s="118">
        <v>2.2000000000000002</v>
      </c>
      <c r="O2740" s="118">
        <v>8.6</v>
      </c>
      <c r="P2740" s="119">
        <f t="shared" si="44"/>
        <v>0</v>
      </c>
      <c r="Q2740" s="122" t="s">
        <v>452</v>
      </c>
      <c r="R2740" s="121" t="s">
        <v>4220</v>
      </c>
      <c r="S2740" s="120" t="s">
        <v>30</v>
      </c>
      <c r="T2740" s="120" t="s">
        <v>30</v>
      </c>
    </row>
    <row r="2741" spans="7:20" s="145" customFormat="1" hidden="1">
      <c r="G2741" s="152"/>
      <c r="K2741" s="128"/>
      <c r="M2741" s="114" t="s">
        <v>3440</v>
      </c>
      <c r="N2741" s="118">
        <v>1.1000000000000001</v>
      </c>
      <c r="O2741" s="118">
        <v>3.8</v>
      </c>
      <c r="P2741" s="119">
        <f t="shared" si="44"/>
        <v>0</v>
      </c>
      <c r="Q2741" s="122" t="s">
        <v>2857</v>
      </c>
      <c r="R2741" s="121" t="s">
        <v>4296</v>
      </c>
      <c r="S2741" s="120" t="s">
        <v>30</v>
      </c>
      <c r="T2741" s="120" t="s">
        <v>30</v>
      </c>
    </row>
    <row r="2742" spans="7:20" s="145" customFormat="1" hidden="1">
      <c r="G2742" s="152"/>
      <c r="K2742" s="128"/>
      <c r="M2742" s="114" t="s">
        <v>3441</v>
      </c>
      <c r="N2742" s="118">
        <v>1.1000000000000001</v>
      </c>
      <c r="O2742" s="118">
        <v>3.6</v>
      </c>
      <c r="P2742" s="119">
        <f t="shared" si="44"/>
        <v>0</v>
      </c>
      <c r="Q2742" s="122" t="s">
        <v>166</v>
      </c>
      <c r="R2742" s="121" t="s">
        <v>3907</v>
      </c>
      <c r="S2742" s="120" t="s">
        <v>30</v>
      </c>
      <c r="T2742" s="120" t="s">
        <v>30</v>
      </c>
    </row>
    <row r="2743" spans="7:20" s="145" customFormat="1" hidden="1">
      <c r="G2743" s="152"/>
      <c r="K2743" s="128"/>
      <c r="M2743" s="114" t="s">
        <v>3324</v>
      </c>
      <c r="N2743" s="118">
        <v>0.8</v>
      </c>
      <c r="O2743" s="118">
        <v>4.5</v>
      </c>
      <c r="P2743" s="119">
        <f t="shared" si="44"/>
        <v>0</v>
      </c>
      <c r="Q2743" s="122" t="s">
        <v>1830</v>
      </c>
      <c r="R2743" s="121" t="s">
        <v>4220</v>
      </c>
      <c r="S2743" s="120" t="s">
        <v>30</v>
      </c>
      <c r="T2743" s="120" t="s">
        <v>30</v>
      </c>
    </row>
    <row r="2744" spans="7:20" s="145" customFormat="1" hidden="1">
      <c r="G2744" s="152"/>
      <c r="K2744" s="128"/>
      <c r="M2744" s="114" t="s">
        <v>3325</v>
      </c>
      <c r="N2744" s="118">
        <v>0.8</v>
      </c>
      <c r="O2744" s="118">
        <v>4.5</v>
      </c>
      <c r="P2744" s="119">
        <f t="shared" si="44"/>
        <v>0</v>
      </c>
      <c r="Q2744" s="122" t="s">
        <v>774</v>
      </c>
      <c r="R2744" s="121" t="s">
        <v>4220</v>
      </c>
      <c r="S2744" s="120" t="s">
        <v>30</v>
      </c>
      <c r="T2744" s="120" t="s">
        <v>30</v>
      </c>
    </row>
    <row r="2745" spans="7:20" s="145" customFormat="1" hidden="1">
      <c r="G2745" s="152"/>
      <c r="K2745" s="128"/>
      <c r="M2745" s="114" t="s">
        <v>3326</v>
      </c>
      <c r="N2745" s="118">
        <v>0.6</v>
      </c>
      <c r="O2745" s="118">
        <v>3.4</v>
      </c>
      <c r="P2745" s="119">
        <f t="shared" si="44"/>
        <v>0</v>
      </c>
      <c r="Q2745" s="122" t="s">
        <v>51</v>
      </c>
      <c r="R2745" s="121" t="s">
        <v>4420</v>
      </c>
      <c r="S2745" s="120" t="s">
        <v>30</v>
      </c>
      <c r="T2745" s="120" t="s">
        <v>30</v>
      </c>
    </row>
    <row r="2746" spans="7:20" s="145" customFormat="1" hidden="1">
      <c r="G2746" s="152"/>
      <c r="K2746" s="128"/>
      <c r="M2746" s="114" t="s">
        <v>3578</v>
      </c>
      <c r="N2746" s="118">
        <v>0.5</v>
      </c>
      <c r="O2746" s="118">
        <v>3</v>
      </c>
      <c r="P2746" s="119">
        <f t="shared" si="44"/>
        <v>0</v>
      </c>
      <c r="Q2746" s="122" t="s">
        <v>304</v>
      </c>
      <c r="R2746" s="121" t="s">
        <v>4376</v>
      </c>
      <c r="S2746" s="120" t="s">
        <v>30</v>
      </c>
      <c r="T2746" s="120" t="s">
        <v>30</v>
      </c>
    </row>
    <row r="2747" spans="7:20" s="145" customFormat="1" hidden="1">
      <c r="G2747" s="152"/>
      <c r="K2747" s="128"/>
      <c r="M2747" s="114" t="s">
        <v>3716</v>
      </c>
      <c r="N2747" s="118">
        <v>2.1</v>
      </c>
      <c r="O2747" s="118">
        <v>22.2</v>
      </c>
      <c r="P2747" s="119">
        <f t="shared" si="44"/>
        <v>0</v>
      </c>
      <c r="Q2747" s="122" t="s">
        <v>332</v>
      </c>
      <c r="R2747" s="121" t="s">
        <v>3733</v>
      </c>
      <c r="S2747" s="120" t="s">
        <v>30</v>
      </c>
      <c r="T2747" s="122" t="s">
        <v>166</v>
      </c>
    </row>
    <row r="2748" spans="7:20" s="145" customFormat="1" hidden="1">
      <c r="G2748" s="152"/>
      <c r="K2748" s="128"/>
      <c r="M2748" s="114" t="s">
        <v>3717</v>
      </c>
      <c r="N2748" s="118">
        <v>1.7</v>
      </c>
      <c r="O2748" s="118">
        <v>8.9</v>
      </c>
      <c r="P2748" s="119">
        <f t="shared" si="44"/>
        <v>0</v>
      </c>
      <c r="Q2748" s="122" t="s">
        <v>392</v>
      </c>
      <c r="R2748" s="121" t="s">
        <v>3898</v>
      </c>
      <c r="S2748" s="120" t="s">
        <v>30</v>
      </c>
      <c r="T2748" s="120" t="s">
        <v>30</v>
      </c>
    </row>
    <row r="2749" spans="7:20" s="145" customFormat="1" hidden="1">
      <c r="G2749" s="152"/>
      <c r="K2749" s="128"/>
      <c r="M2749" s="114" t="s">
        <v>3718</v>
      </c>
      <c r="N2749" s="118">
        <v>15.3</v>
      </c>
      <c r="O2749" s="118">
        <v>0</v>
      </c>
      <c r="P2749" s="119">
        <f t="shared" si="44"/>
        <v>0</v>
      </c>
      <c r="Q2749" s="120" t="s">
        <v>147</v>
      </c>
      <c r="R2749" s="121" t="s">
        <v>4039</v>
      </c>
      <c r="S2749" s="120" t="s">
        <v>30</v>
      </c>
      <c r="T2749" s="120" t="s">
        <v>30</v>
      </c>
    </row>
    <row r="2750" spans="7:20" s="145" customFormat="1" hidden="1">
      <c r="G2750" s="152"/>
      <c r="K2750" s="128"/>
      <c r="M2750" s="114" t="s">
        <v>3719</v>
      </c>
      <c r="N2750" s="118">
        <v>15.7</v>
      </c>
      <c r="O2750" s="118">
        <v>0</v>
      </c>
      <c r="P2750" s="119">
        <f t="shared" si="44"/>
        <v>0</v>
      </c>
      <c r="Q2750" s="120" t="s">
        <v>147</v>
      </c>
      <c r="R2750" s="121" t="s">
        <v>3826</v>
      </c>
      <c r="S2750" s="120" t="s">
        <v>30</v>
      </c>
      <c r="T2750" s="122" t="s">
        <v>287</v>
      </c>
    </row>
    <row r="2751" spans="7:20" s="145" customFormat="1" hidden="1">
      <c r="G2751" s="152"/>
      <c r="K2751" s="128"/>
      <c r="M2751" s="114" t="s">
        <v>3720</v>
      </c>
      <c r="N2751" s="118">
        <v>19.5</v>
      </c>
      <c r="O2751" s="118">
        <v>0</v>
      </c>
      <c r="P2751" s="119">
        <f t="shared" si="44"/>
        <v>0</v>
      </c>
      <c r="Q2751" s="120" t="s">
        <v>147</v>
      </c>
      <c r="R2751" s="121" t="s">
        <v>4404</v>
      </c>
      <c r="S2751" s="120" t="s">
        <v>30</v>
      </c>
      <c r="T2751" s="122" t="s">
        <v>647</v>
      </c>
    </row>
    <row r="2752" spans="7:20" s="145" customFormat="1" hidden="1">
      <c r="G2752" s="152"/>
      <c r="K2752" s="128"/>
      <c r="M2752" s="114" t="s">
        <v>3721</v>
      </c>
      <c r="N2752" s="118">
        <v>19.399999999999999</v>
      </c>
      <c r="O2752" s="118">
        <v>0</v>
      </c>
      <c r="P2752" s="119">
        <f t="shared" si="44"/>
        <v>0</v>
      </c>
      <c r="Q2752" s="120" t="s">
        <v>147</v>
      </c>
      <c r="R2752" s="121" t="s">
        <v>4299</v>
      </c>
      <c r="S2752" s="120" t="s">
        <v>30</v>
      </c>
      <c r="T2752" s="122" t="s">
        <v>166</v>
      </c>
    </row>
    <row r="2753" spans="7:20" s="145" customFormat="1" hidden="1">
      <c r="G2753" s="152"/>
      <c r="K2753" s="128"/>
      <c r="M2753" s="114" t="s">
        <v>3722</v>
      </c>
      <c r="N2753" s="118">
        <v>18.2</v>
      </c>
      <c r="O2753" s="118">
        <v>0</v>
      </c>
      <c r="P2753" s="119">
        <f t="shared" si="44"/>
        <v>0</v>
      </c>
      <c r="Q2753" s="120" t="s">
        <v>147</v>
      </c>
      <c r="R2753" s="121" t="s">
        <v>4233</v>
      </c>
      <c r="S2753" s="120" t="s">
        <v>30</v>
      </c>
      <c r="T2753" s="122" t="s">
        <v>174</v>
      </c>
    </row>
    <row r="2754" spans="7:20" s="145" customFormat="1" hidden="1">
      <c r="G2754" s="152"/>
      <c r="K2754" s="128"/>
      <c r="M2754" s="114" t="s">
        <v>3723</v>
      </c>
      <c r="N2754" s="118">
        <v>0</v>
      </c>
      <c r="O2754" s="118">
        <v>5.9</v>
      </c>
      <c r="P2754" s="119">
        <f t="shared" si="44"/>
        <v>0</v>
      </c>
      <c r="Q2754" s="122" t="s">
        <v>418</v>
      </c>
      <c r="R2754" s="121" t="s">
        <v>3907</v>
      </c>
      <c r="S2754" s="120" t="s">
        <v>30</v>
      </c>
      <c r="T2754" s="120" t="s">
        <v>30</v>
      </c>
    </row>
    <row r="2755" spans="7:20" s="145" customFormat="1" hidden="1">
      <c r="G2755" s="152"/>
      <c r="K2755" s="128"/>
      <c r="M2755" s="114" t="s">
        <v>3590</v>
      </c>
      <c r="N2755" s="118">
        <v>7.5</v>
      </c>
      <c r="O2755" s="118">
        <v>52.1</v>
      </c>
      <c r="P2755" s="119">
        <f t="shared" si="44"/>
        <v>0</v>
      </c>
      <c r="Q2755" s="122" t="s">
        <v>3219</v>
      </c>
      <c r="R2755" s="121" t="s">
        <v>4216</v>
      </c>
      <c r="S2755" s="120" t="s">
        <v>30</v>
      </c>
      <c r="T2755" s="120" t="s">
        <v>30</v>
      </c>
    </row>
    <row r="2756" spans="7:20" s="145" customFormat="1" hidden="1">
      <c r="G2756" s="152"/>
      <c r="K2756" s="128"/>
      <c r="M2756" s="114" t="s">
        <v>3594</v>
      </c>
      <c r="N2756" s="118">
        <v>1.9</v>
      </c>
      <c r="O2756" s="118">
        <v>3.9</v>
      </c>
      <c r="P2756" s="119">
        <f t="shared" si="44"/>
        <v>0</v>
      </c>
      <c r="Q2756" s="122" t="s">
        <v>1263</v>
      </c>
      <c r="R2756" s="121" t="s">
        <v>3961</v>
      </c>
      <c r="S2756" s="120" t="s">
        <v>30</v>
      </c>
      <c r="T2756" s="120" t="s">
        <v>30</v>
      </c>
    </row>
    <row r="2757" spans="7:20" s="145" customFormat="1" hidden="1">
      <c r="G2757" s="152"/>
      <c r="K2757" s="128"/>
      <c r="M2757" s="114" t="s">
        <v>3595</v>
      </c>
      <c r="N2757" s="118">
        <v>3.8</v>
      </c>
      <c r="O2757" s="118">
        <v>27.7</v>
      </c>
      <c r="P2757" s="119">
        <f t="shared" si="44"/>
        <v>0</v>
      </c>
      <c r="Q2757" s="122" t="s">
        <v>3596</v>
      </c>
      <c r="R2757" s="121" t="s">
        <v>4405</v>
      </c>
      <c r="S2757" s="120" t="s">
        <v>30</v>
      </c>
      <c r="T2757" s="120" t="s">
        <v>30</v>
      </c>
    </row>
    <row r="2758" spans="7:20" s="145" customFormat="1" hidden="1">
      <c r="G2758" s="152"/>
      <c r="K2758" s="128"/>
      <c r="M2758" s="114" t="s">
        <v>3458</v>
      </c>
      <c r="N2758" s="118">
        <v>7.2</v>
      </c>
      <c r="O2758" s="118">
        <v>60.8</v>
      </c>
      <c r="P2758" s="119">
        <f t="shared" si="44"/>
        <v>0</v>
      </c>
      <c r="Q2758" s="122" t="s">
        <v>2050</v>
      </c>
      <c r="R2758" s="121" t="s">
        <v>4410</v>
      </c>
      <c r="S2758" s="120" t="s">
        <v>30</v>
      </c>
      <c r="T2758" s="120" t="s">
        <v>166</v>
      </c>
    </row>
    <row r="2759" spans="7:20" s="145" customFormat="1" hidden="1">
      <c r="G2759" s="152"/>
      <c r="K2759" s="128"/>
      <c r="M2759" s="114" t="s">
        <v>3344</v>
      </c>
      <c r="N2759" s="118">
        <v>7.8</v>
      </c>
      <c r="O2759" s="118">
        <v>53.9</v>
      </c>
      <c r="P2759" s="119">
        <f t="shared" si="44"/>
        <v>0</v>
      </c>
      <c r="Q2759" s="122" t="s">
        <v>217</v>
      </c>
      <c r="R2759" s="121" t="s">
        <v>4201</v>
      </c>
      <c r="S2759" s="120" t="s">
        <v>30</v>
      </c>
      <c r="T2759" s="120" t="s">
        <v>30</v>
      </c>
    </row>
    <row r="2760" spans="7:20" s="145" customFormat="1" hidden="1">
      <c r="G2760" s="152"/>
      <c r="K2760" s="128"/>
      <c r="M2760" s="114" t="s">
        <v>3591</v>
      </c>
      <c r="N2760" s="118">
        <v>9.1</v>
      </c>
      <c r="O2760" s="118">
        <v>37.200000000000003</v>
      </c>
      <c r="P2760" s="119">
        <f t="shared" si="44"/>
        <v>0</v>
      </c>
      <c r="Q2760" s="120" t="s">
        <v>147</v>
      </c>
      <c r="R2760" s="121" t="s">
        <v>4184</v>
      </c>
      <c r="S2760" s="120" t="s">
        <v>30</v>
      </c>
      <c r="T2760" s="120" t="s">
        <v>30</v>
      </c>
    </row>
    <row r="2761" spans="7:20" s="145" customFormat="1" hidden="1">
      <c r="G2761" s="152"/>
      <c r="K2761" s="128"/>
      <c r="M2761" s="114" t="s">
        <v>3592</v>
      </c>
      <c r="N2761" s="118">
        <v>3.8</v>
      </c>
      <c r="O2761" s="118">
        <v>59.2</v>
      </c>
      <c r="P2761" s="119">
        <f t="shared" si="44"/>
        <v>0</v>
      </c>
      <c r="Q2761" s="122" t="s">
        <v>3459</v>
      </c>
      <c r="R2761" s="121" t="s">
        <v>4326</v>
      </c>
      <c r="S2761" s="120" t="s">
        <v>30</v>
      </c>
      <c r="T2761" s="120" t="s">
        <v>30</v>
      </c>
    </row>
    <row r="2762" spans="7:20" s="145" customFormat="1" hidden="1">
      <c r="G2762" s="152"/>
      <c r="K2762" s="128"/>
      <c r="M2762" s="114" t="s">
        <v>3460</v>
      </c>
      <c r="N2762" s="118">
        <v>1.2</v>
      </c>
      <c r="O2762" s="118">
        <v>67.2</v>
      </c>
      <c r="P2762" s="119">
        <f t="shared" ref="P2762:P2825" si="45">SUM(S2762:T2762)</f>
        <v>0</v>
      </c>
      <c r="Q2762" s="122" t="s">
        <v>418</v>
      </c>
      <c r="R2762" s="121" t="s">
        <v>4423</v>
      </c>
      <c r="S2762" s="120" t="s">
        <v>30</v>
      </c>
      <c r="T2762" s="120" t="s">
        <v>30</v>
      </c>
    </row>
    <row r="2763" spans="7:20" s="145" customFormat="1" hidden="1">
      <c r="G2763" s="152"/>
      <c r="K2763" s="128"/>
      <c r="M2763" s="114" t="s">
        <v>3461</v>
      </c>
      <c r="N2763" s="118">
        <v>2.6</v>
      </c>
      <c r="O2763" s="118">
        <v>19.5</v>
      </c>
      <c r="P2763" s="119">
        <f t="shared" si="45"/>
        <v>0</v>
      </c>
      <c r="Q2763" s="122" t="s">
        <v>1416</v>
      </c>
      <c r="R2763" s="121" t="s">
        <v>4252</v>
      </c>
      <c r="S2763" s="120" t="s">
        <v>30</v>
      </c>
      <c r="T2763" s="120" t="s">
        <v>30</v>
      </c>
    </row>
    <row r="2764" spans="7:20" s="145" customFormat="1" hidden="1">
      <c r="G2764" s="152"/>
      <c r="K2764" s="128"/>
      <c r="M2764" s="114" t="s">
        <v>3462</v>
      </c>
      <c r="N2764" s="118">
        <v>2.7</v>
      </c>
      <c r="O2764" s="118">
        <v>21.6</v>
      </c>
      <c r="P2764" s="119">
        <f t="shared" si="45"/>
        <v>0</v>
      </c>
      <c r="Q2764" s="122" t="s">
        <v>3463</v>
      </c>
      <c r="R2764" s="121" t="s">
        <v>4311</v>
      </c>
      <c r="S2764" s="120" t="s">
        <v>30</v>
      </c>
      <c r="T2764" s="120" t="s">
        <v>30</v>
      </c>
    </row>
    <row r="2765" spans="7:20" s="145" customFormat="1" hidden="1">
      <c r="G2765" s="152"/>
      <c r="K2765" s="128"/>
      <c r="M2765" s="114" t="s">
        <v>3464</v>
      </c>
      <c r="N2765" s="118">
        <v>2.8</v>
      </c>
      <c r="O2765" s="118">
        <v>22.1</v>
      </c>
      <c r="P2765" s="119">
        <f t="shared" si="45"/>
        <v>0</v>
      </c>
      <c r="Q2765" s="122" t="s">
        <v>3090</v>
      </c>
      <c r="R2765" s="121" t="s">
        <v>4026</v>
      </c>
      <c r="S2765" s="120" t="s">
        <v>30</v>
      </c>
      <c r="T2765" s="120" t="s">
        <v>30</v>
      </c>
    </row>
    <row r="2766" spans="7:20" s="145" customFormat="1" hidden="1">
      <c r="G2766" s="152"/>
      <c r="K2766" s="128"/>
      <c r="M2766" s="114" t="s">
        <v>3465</v>
      </c>
      <c r="N2766" s="118">
        <v>8.4</v>
      </c>
      <c r="O2766" s="118">
        <v>9.4</v>
      </c>
      <c r="P2766" s="119">
        <f t="shared" si="45"/>
        <v>0</v>
      </c>
      <c r="Q2766" s="122" t="s">
        <v>894</v>
      </c>
      <c r="R2766" s="121" t="s">
        <v>4300</v>
      </c>
      <c r="S2766" s="120" t="s">
        <v>30</v>
      </c>
      <c r="T2766" s="120" t="s">
        <v>30</v>
      </c>
    </row>
    <row r="2767" spans="7:20" s="145" customFormat="1" hidden="1">
      <c r="G2767" s="152"/>
      <c r="K2767" s="128"/>
      <c r="M2767" s="114" t="s">
        <v>3466</v>
      </c>
      <c r="N2767" s="118">
        <v>7.1</v>
      </c>
      <c r="O2767" s="118">
        <v>0</v>
      </c>
      <c r="P2767" s="119">
        <f t="shared" si="45"/>
        <v>0</v>
      </c>
      <c r="Q2767" s="122" t="s">
        <v>343</v>
      </c>
      <c r="R2767" s="121" t="s">
        <v>3952</v>
      </c>
      <c r="S2767" s="120" t="s">
        <v>30</v>
      </c>
      <c r="T2767" s="120" t="s">
        <v>30</v>
      </c>
    </row>
    <row r="2768" spans="7:20" s="145" customFormat="1" hidden="1">
      <c r="G2768" s="152"/>
      <c r="K2768" s="128"/>
      <c r="M2768" s="114" t="s">
        <v>3467</v>
      </c>
      <c r="N2768" s="118">
        <v>14.8</v>
      </c>
      <c r="O2768" s="118">
        <v>0</v>
      </c>
      <c r="P2768" s="119">
        <f t="shared" si="45"/>
        <v>0</v>
      </c>
      <c r="Q2768" s="122" t="s">
        <v>404</v>
      </c>
      <c r="R2768" s="121" t="s">
        <v>4051</v>
      </c>
      <c r="S2768" s="120" t="s">
        <v>30</v>
      </c>
      <c r="T2768" s="120" t="s">
        <v>30</v>
      </c>
    </row>
    <row r="2769" spans="7:20" s="145" customFormat="1" hidden="1">
      <c r="G2769" s="152"/>
      <c r="K2769" s="128"/>
      <c r="M2769" s="114" t="s">
        <v>3468</v>
      </c>
      <c r="N2769" s="118">
        <v>19.399999999999999</v>
      </c>
      <c r="O2769" s="118">
        <v>0</v>
      </c>
      <c r="P2769" s="119">
        <f t="shared" si="45"/>
        <v>0</v>
      </c>
      <c r="Q2769" s="120" t="s">
        <v>147</v>
      </c>
      <c r="R2769" s="121" t="s">
        <v>4035</v>
      </c>
      <c r="S2769" s="120" t="s">
        <v>30</v>
      </c>
      <c r="T2769" s="120" t="s">
        <v>30</v>
      </c>
    </row>
    <row r="2770" spans="7:20" s="145" customFormat="1" hidden="1">
      <c r="G2770" s="152"/>
      <c r="K2770" s="128"/>
      <c r="M2770" s="114" t="s">
        <v>3746</v>
      </c>
      <c r="N2770" s="118">
        <v>23.5</v>
      </c>
      <c r="O2770" s="118">
        <v>0</v>
      </c>
      <c r="P2770" s="119">
        <f t="shared" si="45"/>
        <v>0</v>
      </c>
      <c r="Q2770" s="120" t="s">
        <v>377</v>
      </c>
      <c r="R2770" s="121" t="s">
        <v>4418</v>
      </c>
      <c r="S2770" s="120" t="s">
        <v>30</v>
      </c>
      <c r="T2770" s="120" t="s">
        <v>30</v>
      </c>
    </row>
    <row r="2771" spans="7:20" s="145" customFormat="1" hidden="1">
      <c r="G2771" s="152"/>
      <c r="K2771" s="128"/>
      <c r="M2771" s="114" t="s">
        <v>3747</v>
      </c>
      <c r="N2771" s="118">
        <v>15.5</v>
      </c>
      <c r="O2771" s="118">
        <v>0</v>
      </c>
      <c r="P2771" s="119">
        <f t="shared" si="45"/>
        <v>0</v>
      </c>
      <c r="Q2771" s="120" t="s">
        <v>466</v>
      </c>
      <c r="R2771" s="121" t="s">
        <v>4220</v>
      </c>
      <c r="S2771" s="120" t="s">
        <v>30</v>
      </c>
      <c r="T2771" s="122" t="s">
        <v>647</v>
      </c>
    </row>
    <row r="2772" spans="7:20" s="145" customFormat="1" hidden="1">
      <c r="G2772" s="152"/>
      <c r="K2772" s="128"/>
      <c r="M2772" s="114" t="s">
        <v>3748</v>
      </c>
      <c r="N2772" s="118">
        <v>20.7</v>
      </c>
      <c r="O2772" s="118">
        <v>0</v>
      </c>
      <c r="P2772" s="119">
        <f t="shared" si="45"/>
        <v>0</v>
      </c>
      <c r="Q2772" s="122" t="s">
        <v>262</v>
      </c>
      <c r="R2772" s="121" t="s">
        <v>4031</v>
      </c>
      <c r="S2772" s="120" t="s">
        <v>30</v>
      </c>
      <c r="T2772" s="114"/>
    </row>
    <row r="2773" spans="7:20" s="145" customFormat="1" hidden="1">
      <c r="G2773" s="152"/>
      <c r="K2773" s="128"/>
      <c r="M2773" s="114" t="s">
        <v>3749</v>
      </c>
      <c r="N2773" s="118">
        <v>23.8</v>
      </c>
      <c r="O2773" s="118">
        <v>0</v>
      </c>
      <c r="P2773" s="119">
        <f t="shared" si="45"/>
        <v>0</v>
      </c>
      <c r="Q2773" s="122" t="s">
        <v>3750</v>
      </c>
      <c r="R2773" s="121" t="s">
        <v>4450</v>
      </c>
      <c r="S2773" s="120" t="s">
        <v>30</v>
      </c>
      <c r="T2773" s="120" t="s">
        <v>30</v>
      </c>
    </row>
    <row r="2774" spans="7:20" s="145" customFormat="1" hidden="1">
      <c r="G2774" s="152"/>
      <c r="K2774" s="128"/>
      <c r="M2774" s="114" t="s">
        <v>3751</v>
      </c>
      <c r="N2774" s="118">
        <v>19.899999999999999</v>
      </c>
      <c r="O2774" s="118">
        <v>0</v>
      </c>
      <c r="P2774" s="119">
        <f t="shared" si="45"/>
        <v>0</v>
      </c>
      <c r="Q2774" s="122" t="s">
        <v>2555</v>
      </c>
      <c r="R2774" s="121" t="s">
        <v>4034</v>
      </c>
      <c r="S2774" s="120" t="s">
        <v>30</v>
      </c>
      <c r="T2774" s="122" t="s">
        <v>343</v>
      </c>
    </row>
    <row r="2775" spans="7:20" s="145" customFormat="1" hidden="1">
      <c r="G2775" s="152"/>
      <c r="K2775" s="128"/>
      <c r="M2775" s="114" t="s">
        <v>3752</v>
      </c>
      <c r="N2775" s="118">
        <v>6.2</v>
      </c>
      <c r="O2775" s="118">
        <v>63.8</v>
      </c>
      <c r="P2775" s="119">
        <f t="shared" si="45"/>
        <v>0</v>
      </c>
      <c r="Q2775" s="122" t="s">
        <v>1521</v>
      </c>
      <c r="R2775" s="121" t="s">
        <v>4172</v>
      </c>
      <c r="S2775" s="120" t="s">
        <v>30</v>
      </c>
      <c r="T2775" s="120" t="s">
        <v>30</v>
      </c>
    </row>
    <row r="2776" spans="7:20" s="145" customFormat="1" hidden="1">
      <c r="G2776" s="152"/>
      <c r="K2776" s="128"/>
      <c r="M2776" s="114" t="s">
        <v>3753</v>
      </c>
      <c r="N2776" s="118">
        <v>6</v>
      </c>
      <c r="O2776" s="118">
        <v>54.2</v>
      </c>
      <c r="P2776" s="119">
        <f t="shared" si="45"/>
        <v>0</v>
      </c>
      <c r="Q2776" s="122" t="s">
        <v>3754</v>
      </c>
      <c r="R2776" s="121" t="s">
        <v>4384</v>
      </c>
      <c r="S2776" s="120" t="s">
        <v>30</v>
      </c>
      <c r="T2776" s="120" t="s">
        <v>30</v>
      </c>
    </row>
    <row r="2777" spans="7:20" s="145" customFormat="1" hidden="1">
      <c r="G2777" s="152"/>
      <c r="K2777" s="128"/>
      <c r="M2777" s="114" t="s">
        <v>4237</v>
      </c>
      <c r="N2777" s="118">
        <v>24.9</v>
      </c>
      <c r="O2777" s="118">
        <v>0</v>
      </c>
      <c r="P2777" s="119">
        <f t="shared" si="45"/>
        <v>0</v>
      </c>
      <c r="Q2777" s="122" t="s">
        <v>213</v>
      </c>
      <c r="R2777" s="121" t="s">
        <v>4024</v>
      </c>
      <c r="S2777" s="120" t="s">
        <v>30</v>
      </c>
      <c r="T2777" s="120" t="s">
        <v>30</v>
      </c>
    </row>
    <row r="2778" spans="7:20" s="145" customFormat="1" hidden="1">
      <c r="G2778" s="152"/>
      <c r="K2778" s="128"/>
      <c r="M2778" s="114" t="s">
        <v>4238</v>
      </c>
      <c r="N2778" s="118">
        <v>25.4</v>
      </c>
      <c r="O2778" s="118">
        <v>0</v>
      </c>
      <c r="P2778" s="119">
        <f t="shared" si="45"/>
        <v>0</v>
      </c>
      <c r="Q2778" s="122" t="s">
        <v>1544</v>
      </c>
      <c r="R2778" s="121" t="s">
        <v>3912</v>
      </c>
      <c r="S2778" s="120" t="s">
        <v>30</v>
      </c>
      <c r="T2778" s="120" t="s">
        <v>30</v>
      </c>
    </row>
    <row r="2779" spans="7:20" s="145" customFormat="1" hidden="1">
      <c r="G2779" s="152"/>
      <c r="K2779" s="128"/>
      <c r="M2779" s="114" t="s">
        <v>4239</v>
      </c>
      <c r="N2779" s="118">
        <v>32.299999999999997</v>
      </c>
      <c r="O2779" s="118">
        <v>0</v>
      </c>
      <c r="P2779" s="119">
        <f t="shared" si="45"/>
        <v>0</v>
      </c>
      <c r="Q2779" s="122" t="s">
        <v>381</v>
      </c>
      <c r="R2779" s="121" t="s">
        <v>4398</v>
      </c>
      <c r="S2779" s="120" t="s">
        <v>30</v>
      </c>
      <c r="T2779" s="120" t="s">
        <v>30</v>
      </c>
    </row>
    <row r="2780" spans="7:20" s="145" customFormat="1" hidden="1">
      <c r="G2780" s="152"/>
      <c r="K2780" s="128"/>
      <c r="M2780" s="114" t="s">
        <v>3761</v>
      </c>
      <c r="N2780" s="118">
        <v>25.2</v>
      </c>
      <c r="O2780" s="118">
        <v>0</v>
      </c>
      <c r="P2780" s="119">
        <f t="shared" si="45"/>
        <v>0</v>
      </c>
      <c r="Q2780" s="122" t="s">
        <v>954</v>
      </c>
      <c r="R2780" s="121" t="s">
        <v>3774</v>
      </c>
      <c r="S2780" s="120" t="s">
        <v>30</v>
      </c>
      <c r="T2780" s="120" t="s">
        <v>30</v>
      </c>
    </row>
    <row r="2781" spans="7:20" s="145" customFormat="1" hidden="1">
      <c r="G2781" s="152"/>
      <c r="K2781" s="128"/>
      <c r="M2781" s="114" t="s">
        <v>3973</v>
      </c>
      <c r="N2781" s="118">
        <v>22.7</v>
      </c>
      <c r="O2781" s="118">
        <v>0</v>
      </c>
      <c r="P2781" s="119">
        <f t="shared" si="45"/>
        <v>0</v>
      </c>
      <c r="Q2781" s="122" t="s">
        <v>141</v>
      </c>
      <c r="R2781" s="121" t="s">
        <v>3934</v>
      </c>
      <c r="S2781" s="120" t="s">
        <v>30</v>
      </c>
      <c r="T2781" s="120" t="s">
        <v>30</v>
      </c>
    </row>
    <row r="2782" spans="7:20" s="145" customFormat="1" hidden="1">
      <c r="G2782" s="152"/>
      <c r="K2782" s="128"/>
      <c r="M2782" s="114" t="s">
        <v>3974</v>
      </c>
      <c r="N2782" s="118">
        <v>14.1</v>
      </c>
      <c r="O2782" s="118">
        <v>0</v>
      </c>
      <c r="P2782" s="119">
        <f t="shared" si="45"/>
        <v>0</v>
      </c>
      <c r="Q2782" s="122" t="s">
        <v>234</v>
      </c>
      <c r="R2782" s="121" t="s">
        <v>4081</v>
      </c>
      <c r="S2782" s="120" t="s">
        <v>30</v>
      </c>
      <c r="T2782" s="120" t="s">
        <v>30</v>
      </c>
    </row>
    <row r="2783" spans="7:20" s="145" customFormat="1" hidden="1">
      <c r="G2783" s="152"/>
      <c r="K2783" s="128"/>
      <c r="M2783" s="114" t="s">
        <v>3975</v>
      </c>
      <c r="N2783" s="118">
        <v>17.7</v>
      </c>
      <c r="O2783" s="118">
        <v>0</v>
      </c>
      <c r="P2783" s="119">
        <f t="shared" si="45"/>
        <v>0</v>
      </c>
      <c r="Q2783" s="122" t="s">
        <v>466</v>
      </c>
      <c r="R2783" s="121" t="s">
        <v>3898</v>
      </c>
      <c r="S2783" s="120" t="s">
        <v>30</v>
      </c>
      <c r="T2783" s="120" t="s">
        <v>30</v>
      </c>
    </row>
    <row r="2784" spans="7:20" s="145" customFormat="1" hidden="1">
      <c r="G2784" s="152"/>
      <c r="K2784" s="128"/>
      <c r="M2784" s="114" t="s">
        <v>3976</v>
      </c>
      <c r="N2784" s="118">
        <v>12</v>
      </c>
      <c r="O2784" s="118">
        <v>7.2</v>
      </c>
      <c r="P2784" s="119">
        <f t="shared" si="45"/>
        <v>0</v>
      </c>
      <c r="Q2784" s="122" t="s">
        <v>3117</v>
      </c>
      <c r="R2784" s="121" t="s">
        <v>3932</v>
      </c>
      <c r="S2784" s="120" t="s">
        <v>30</v>
      </c>
      <c r="T2784" s="120" t="s">
        <v>30</v>
      </c>
    </row>
    <row r="2785" spans="7:20" s="145" customFormat="1" hidden="1">
      <c r="G2785" s="152"/>
      <c r="K2785" s="128"/>
      <c r="M2785" s="114" t="s">
        <v>3977</v>
      </c>
      <c r="N2785" s="118">
        <v>23</v>
      </c>
      <c r="O2785" s="118">
        <v>1.2</v>
      </c>
      <c r="P2785" s="119">
        <f t="shared" si="45"/>
        <v>0</v>
      </c>
      <c r="Q2785" s="122" t="s">
        <v>719</v>
      </c>
      <c r="R2785" s="121" t="s">
        <v>3894</v>
      </c>
      <c r="S2785" s="120" t="s">
        <v>30</v>
      </c>
      <c r="T2785" s="120" t="s">
        <v>30</v>
      </c>
    </row>
    <row r="2786" spans="7:20" s="145" customFormat="1" hidden="1">
      <c r="G2786" s="152"/>
      <c r="K2786" s="128"/>
      <c r="M2786" s="114" t="s">
        <v>3978</v>
      </c>
      <c r="N2786" s="118">
        <v>35</v>
      </c>
      <c r="O2786" s="118">
        <v>0</v>
      </c>
      <c r="P2786" s="119">
        <f t="shared" si="45"/>
        <v>0</v>
      </c>
      <c r="Q2786" s="122" t="s">
        <v>719</v>
      </c>
      <c r="R2786" s="121" t="s">
        <v>4125</v>
      </c>
      <c r="S2786" s="120" t="s">
        <v>30</v>
      </c>
      <c r="T2786" s="120" t="s">
        <v>30</v>
      </c>
    </row>
    <row r="2787" spans="7:20" s="145" customFormat="1" hidden="1">
      <c r="G2787" s="152"/>
      <c r="K2787" s="128"/>
      <c r="M2787" s="114" t="s">
        <v>3979</v>
      </c>
      <c r="N2787" s="118">
        <v>20.399999999999999</v>
      </c>
      <c r="O2787" s="118">
        <v>0</v>
      </c>
      <c r="P2787" s="119">
        <f t="shared" si="45"/>
        <v>0</v>
      </c>
      <c r="Q2787" s="122" t="s">
        <v>728</v>
      </c>
      <c r="R2787" s="121" t="s">
        <v>4077</v>
      </c>
      <c r="S2787" s="120" t="s">
        <v>30</v>
      </c>
      <c r="T2787" s="120" t="s">
        <v>30</v>
      </c>
    </row>
    <row r="2788" spans="7:20" s="145" customFormat="1" hidden="1">
      <c r="G2788" s="152"/>
      <c r="K2788" s="128"/>
      <c r="M2788" s="114" t="s">
        <v>3766</v>
      </c>
      <c r="N2788" s="118">
        <v>29.4</v>
      </c>
      <c r="O2788" s="118">
        <v>0</v>
      </c>
      <c r="P2788" s="119">
        <f t="shared" si="45"/>
        <v>0</v>
      </c>
      <c r="Q2788" s="122" t="s">
        <v>332</v>
      </c>
      <c r="R2788" s="121" t="s">
        <v>3727</v>
      </c>
      <c r="S2788" s="120" t="s">
        <v>30</v>
      </c>
      <c r="T2788" s="120" t="s">
        <v>30</v>
      </c>
    </row>
    <row r="2789" spans="7:20" s="145" customFormat="1" hidden="1">
      <c r="G2789" s="152"/>
      <c r="K2789" s="128"/>
      <c r="M2789" s="114" t="s">
        <v>3767</v>
      </c>
      <c r="N2789" s="118">
        <v>27.4</v>
      </c>
      <c r="O2789" s="118">
        <v>0</v>
      </c>
      <c r="P2789" s="119">
        <f t="shared" si="45"/>
        <v>0</v>
      </c>
      <c r="Q2789" s="122" t="s">
        <v>663</v>
      </c>
      <c r="R2789" s="121" t="s">
        <v>4229</v>
      </c>
      <c r="S2789" s="120" t="s">
        <v>30</v>
      </c>
      <c r="T2789" s="120" t="s">
        <v>30</v>
      </c>
    </row>
    <row r="2790" spans="7:20" s="145" customFormat="1" hidden="1">
      <c r="G2790" s="152"/>
      <c r="K2790" s="128"/>
      <c r="M2790" s="114" t="s">
        <v>3768</v>
      </c>
      <c r="N2790" s="118">
        <v>19.7</v>
      </c>
      <c r="O2790" s="118">
        <v>0</v>
      </c>
      <c r="P2790" s="119">
        <f t="shared" si="45"/>
        <v>0</v>
      </c>
      <c r="Q2790" s="122" t="s">
        <v>452</v>
      </c>
      <c r="R2790" s="121" t="s">
        <v>3785</v>
      </c>
      <c r="S2790" s="120" t="s">
        <v>30</v>
      </c>
      <c r="T2790" s="120" t="s">
        <v>30</v>
      </c>
    </row>
    <row r="2791" spans="7:20" s="145" customFormat="1" hidden="1">
      <c r="G2791" s="152"/>
      <c r="K2791" s="128"/>
      <c r="M2791" s="114" t="s">
        <v>3634</v>
      </c>
      <c r="N2791" s="118">
        <v>27.5</v>
      </c>
      <c r="O2791" s="118">
        <v>0</v>
      </c>
      <c r="P2791" s="119">
        <f t="shared" si="45"/>
        <v>0</v>
      </c>
      <c r="Q2791" s="122" t="s">
        <v>223</v>
      </c>
      <c r="R2791" s="121" t="s">
        <v>3726</v>
      </c>
      <c r="S2791" s="120" t="s">
        <v>30</v>
      </c>
      <c r="T2791" s="120" t="s">
        <v>30</v>
      </c>
    </row>
    <row r="2792" spans="7:20" s="145" customFormat="1" hidden="1">
      <c r="G2792" s="152"/>
      <c r="K2792" s="128"/>
      <c r="M2792" s="114" t="s">
        <v>3635</v>
      </c>
      <c r="N2792" s="118">
        <v>24.4</v>
      </c>
      <c r="O2792" s="118">
        <v>0</v>
      </c>
      <c r="P2792" s="119">
        <f t="shared" si="45"/>
        <v>0</v>
      </c>
      <c r="Q2792" s="122" t="s">
        <v>213</v>
      </c>
      <c r="R2792" s="121" t="s">
        <v>3910</v>
      </c>
      <c r="S2792" s="120" t="s">
        <v>30</v>
      </c>
      <c r="T2792" s="120" t="s">
        <v>30</v>
      </c>
    </row>
    <row r="2793" spans="7:20" s="145" customFormat="1" hidden="1">
      <c r="G2793" s="152"/>
      <c r="K2793" s="128"/>
      <c r="M2793" s="114" t="s">
        <v>3502</v>
      </c>
      <c r="N2793" s="118">
        <v>33.700000000000003</v>
      </c>
      <c r="O2793" s="118">
        <v>0</v>
      </c>
      <c r="P2793" s="119">
        <f t="shared" si="45"/>
        <v>0</v>
      </c>
      <c r="Q2793" s="122" t="s">
        <v>466</v>
      </c>
      <c r="R2793" s="121" t="s">
        <v>4230</v>
      </c>
      <c r="S2793" s="120" t="s">
        <v>30</v>
      </c>
      <c r="T2793" s="120" t="s">
        <v>30</v>
      </c>
    </row>
    <row r="2794" spans="7:20" s="145" customFormat="1" hidden="1">
      <c r="G2794" s="152"/>
      <c r="K2794" s="128"/>
      <c r="M2794" s="114" t="s">
        <v>3503</v>
      </c>
      <c r="N2794" s="118">
        <v>22.6</v>
      </c>
      <c r="O2794" s="118">
        <v>0</v>
      </c>
      <c r="P2794" s="119">
        <f t="shared" si="45"/>
        <v>0</v>
      </c>
      <c r="Q2794" s="122" t="s">
        <v>234</v>
      </c>
      <c r="R2794" s="121" t="s">
        <v>3910</v>
      </c>
      <c r="S2794" s="120" t="s">
        <v>30</v>
      </c>
      <c r="T2794" s="122" t="s">
        <v>166</v>
      </c>
    </row>
    <row r="2795" spans="7:20" s="145" customFormat="1" hidden="1">
      <c r="G2795" s="152"/>
      <c r="K2795" s="128"/>
      <c r="M2795" s="114" t="s">
        <v>3504</v>
      </c>
      <c r="N2795" s="118">
        <v>31.2</v>
      </c>
      <c r="O2795" s="118">
        <v>0</v>
      </c>
      <c r="P2795" s="119">
        <f t="shared" si="45"/>
        <v>0</v>
      </c>
      <c r="Q2795" s="122" t="s">
        <v>661</v>
      </c>
      <c r="R2795" s="121" t="s">
        <v>3943</v>
      </c>
      <c r="S2795" s="120" t="s">
        <v>30</v>
      </c>
      <c r="T2795" s="122" t="s">
        <v>166</v>
      </c>
    </row>
    <row r="2796" spans="7:20" s="145" customFormat="1" hidden="1">
      <c r="G2796" s="152"/>
      <c r="K2796" s="128"/>
      <c r="M2796" s="114" t="s">
        <v>3505</v>
      </c>
      <c r="N2796" s="118">
        <v>28.6</v>
      </c>
      <c r="O2796" s="118">
        <v>0</v>
      </c>
      <c r="P2796" s="119">
        <f t="shared" si="45"/>
        <v>0</v>
      </c>
      <c r="Q2796" s="122" t="s">
        <v>332</v>
      </c>
      <c r="R2796" s="121" t="s">
        <v>3936</v>
      </c>
      <c r="S2796" s="120" t="s">
        <v>30</v>
      </c>
      <c r="T2796" s="122" t="s">
        <v>166</v>
      </c>
    </row>
    <row r="2797" spans="7:20" s="145" customFormat="1" hidden="1">
      <c r="G2797" s="152"/>
      <c r="K2797" s="128"/>
      <c r="M2797" s="114" t="s">
        <v>3381</v>
      </c>
      <c r="N2797" s="118">
        <v>31.7</v>
      </c>
      <c r="O2797" s="118">
        <v>0</v>
      </c>
      <c r="P2797" s="119">
        <f t="shared" si="45"/>
        <v>0</v>
      </c>
      <c r="Q2797" s="122" t="s">
        <v>797</v>
      </c>
      <c r="R2797" s="121" t="s">
        <v>4260</v>
      </c>
      <c r="S2797" s="120" t="s">
        <v>30</v>
      </c>
      <c r="T2797" s="120" t="s">
        <v>30</v>
      </c>
    </row>
    <row r="2798" spans="7:20" s="145" customFormat="1" hidden="1">
      <c r="G2798" s="152"/>
      <c r="K2798" s="128"/>
      <c r="M2798" s="114" t="s">
        <v>3382</v>
      </c>
      <c r="N2798" s="118">
        <v>29.9</v>
      </c>
      <c r="O2798" s="118">
        <v>0</v>
      </c>
      <c r="P2798" s="119">
        <f t="shared" si="45"/>
        <v>0</v>
      </c>
      <c r="Q2798" s="122" t="s">
        <v>2099</v>
      </c>
      <c r="R2798" s="121" t="s">
        <v>4493</v>
      </c>
      <c r="S2798" s="120" t="s">
        <v>30</v>
      </c>
      <c r="T2798" s="120" t="s">
        <v>30</v>
      </c>
    </row>
    <row r="2799" spans="7:20" s="145" customFormat="1" hidden="1">
      <c r="G2799" s="152"/>
      <c r="K2799" s="128"/>
      <c r="M2799" s="114" t="s">
        <v>3383</v>
      </c>
      <c r="N2799" s="118">
        <v>21.6</v>
      </c>
      <c r="O2799" s="118">
        <v>0</v>
      </c>
      <c r="P2799" s="119">
        <f t="shared" si="45"/>
        <v>0</v>
      </c>
      <c r="Q2799" s="122" t="s">
        <v>2154</v>
      </c>
      <c r="R2799" s="121" t="s">
        <v>4494</v>
      </c>
      <c r="S2799" s="120" t="s">
        <v>30</v>
      </c>
      <c r="T2799" s="120" t="s">
        <v>30</v>
      </c>
    </row>
    <row r="2800" spans="7:20" s="145" customFormat="1" hidden="1">
      <c r="G2800" s="152"/>
      <c r="K2800" s="128"/>
      <c r="M2800" s="114" t="s">
        <v>3384</v>
      </c>
      <c r="N2800" s="118">
        <v>14</v>
      </c>
      <c r="O2800" s="118">
        <v>0</v>
      </c>
      <c r="P2800" s="119">
        <f t="shared" si="45"/>
        <v>0</v>
      </c>
      <c r="Q2800" s="122" t="s">
        <v>963</v>
      </c>
      <c r="R2800" s="121" t="s">
        <v>4074</v>
      </c>
      <c r="S2800" s="120" t="s">
        <v>30</v>
      </c>
      <c r="T2800" s="120" t="s">
        <v>30</v>
      </c>
    </row>
    <row r="2801" spans="7:20" s="145" customFormat="1" hidden="1">
      <c r="G2801" s="152"/>
      <c r="K2801" s="128"/>
      <c r="M2801" s="114" t="s">
        <v>3645</v>
      </c>
      <c r="N2801" s="118">
        <v>11.1</v>
      </c>
      <c r="O2801" s="118">
        <v>3.6</v>
      </c>
      <c r="P2801" s="119">
        <f t="shared" si="45"/>
        <v>0</v>
      </c>
      <c r="Q2801" s="122" t="s">
        <v>499</v>
      </c>
      <c r="R2801" s="121" t="s">
        <v>3995</v>
      </c>
      <c r="S2801" s="120" t="s">
        <v>30</v>
      </c>
      <c r="T2801" s="120" t="s">
        <v>30</v>
      </c>
    </row>
    <row r="2802" spans="7:20" s="145" customFormat="1" hidden="1">
      <c r="G2802" s="152"/>
      <c r="K2802" s="128"/>
      <c r="M2802" s="114" t="s">
        <v>3801</v>
      </c>
      <c r="N2802" s="118">
        <v>31</v>
      </c>
      <c r="O2802" s="118">
        <v>0</v>
      </c>
      <c r="P2802" s="119">
        <f t="shared" si="45"/>
        <v>0</v>
      </c>
      <c r="Q2802" s="120" t="s">
        <v>147</v>
      </c>
      <c r="R2802" s="121" t="s">
        <v>4252</v>
      </c>
      <c r="S2802" s="120" t="s">
        <v>30</v>
      </c>
      <c r="T2802" s="120" t="s">
        <v>30</v>
      </c>
    </row>
    <row r="2803" spans="7:20" s="145" customFormat="1" hidden="1">
      <c r="G2803" s="152"/>
      <c r="K2803" s="128"/>
      <c r="M2803" s="114" t="s">
        <v>3802</v>
      </c>
      <c r="N2803" s="118">
        <v>28.3</v>
      </c>
      <c r="O2803" s="118">
        <v>0</v>
      </c>
      <c r="P2803" s="119">
        <f t="shared" si="45"/>
        <v>0</v>
      </c>
      <c r="Q2803" s="122" t="s">
        <v>217</v>
      </c>
      <c r="R2803" s="121" t="s">
        <v>3737</v>
      </c>
      <c r="S2803" s="120" t="s">
        <v>30</v>
      </c>
      <c r="T2803" s="120" t="s">
        <v>30</v>
      </c>
    </row>
    <row r="2804" spans="7:20" s="145" customFormat="1" hidden="1">
      <c r="G2804" s="152"/>
      <c r="K2804" s="128"/>
      <c r="M2804" s="114" t="s">
        <v>3665</v>
      </c>
      <c r="N2804" s="118">
        <v>21.6</v>
      </c>
      <c r="O2804" s="118">
        <v>0</v>
      </c>
      <c r="P2804" s="119">
        <f t="shared" si="45"/>
        <v>0</v>
      </c>
      <c r="Q2804" s="122" t="s">
        <v>223</v>
      </c>
      <c r="R2804" s="121" t="s">
        <v>4027</v>
      </c>
      <c r="S2804" s="120" t="s">
        <v>30</v>
      </c>
      <c r="T2804" s="120" t="s">
        <v>30</v>
      </c>
    </row>
    <row r="2805" spans="7:20" s="145" customFormat="1" hidden="1">
      <c r="G2805" s="152"/>
      <c r="K2805" s="128"/>
      <c r="M2805" s="114" t="s">
        <v>3524</v>
      </c>
      <c r="N2805" s="118">
        <v>15.1</v>
      </c>
      <c r="O2805" s="118">
        <v>0</v>
      </c>
      <c r="P2805" s="119">
        <f t="shared" si="45"/>
        <v>0</v>
      </c>
      <c r="Q2805" s="122" t="s">
        <v>543</v>
      </c>
      <c r="R2805" s="121" t="s">
        <v>4300</v>
      </c>
      <c r="S2805" s="120" t="s">
        <v>30</v>
      </c>
      <c r="T2805" s="120" t="s">
        <v>30</v>
      </c>
    </row>
    <row r="2806" spans="7:20" s="145" customFormat="1" hidden="1">
      <c r="G2806" s="152"/>
      <c r="K2806" s="128"/>
      <c r="M2806" s="114" t="s">
        <v>3668</v>
      </c>
      <c r="N2806" s="118">
        <v>30.9</v>
      </c>
      <c r="O2806" s="118">
        <v>0</v>
      </c>
      <c r="P2806" s="119">
        <f t="shared" si="45"/>
        <v>0</v>
      </c>
      <c r="Q2806" s="122" t="s">
        <v>285</v>
      </c>
      <c r="R2806" s="121" t="s">
        <v>3784</v>
      </c>
      <c r="S2806" s="120" t="s">
        <v>147</v>
      </c>
      <c r="T2806" s="120" t="s">
        <v>147</v>
      </c>
    </row>
    <row r="2807" spans="7:20" s="145" customFormat="1" hidden="1">
      <c r="G2807" s="152"/>
      <c r="K2807" s="128"/>
      <c r="M2807" s="114" t="s">
        <v>3669</v>
      </c>
      <c r="N2807" s="118">
        <v>20.100000000000001</v>
      </c>
      <c r="O2807" s="118">
        <v>0</v>
      </c>
      <c r="P2807" s="119">
        <f t="shared" si="45"/>
        <v>0</v>
      </c>
      <c r="Q2807" s="122" t="s">
        <v>338</v>
      </c>
      <c r="R2807" s="121" t="s">
        <v>4075</v>
      </c>
      <c r="S2807" s="120" t="s">
        <v>30</v>
      </c>
      <c r="T2807" s="120" t="s">
        <v>30</v>
      </c>
    </row>
    <row r="2808" spans="7:20" s="145" customFormat="1" hidden="1">
      <c r="G2808" s="152"/>
      <c r="K2808" s="128"/>
      <c r="M2808" s="114" t="s">
        <v>3670</v>
      </c>
      <c r="N2808" s="118">
        <v>4.0999999999999996</v>
      </c>
      <c r="O2808" s="118">
        <v>82</v>
      </c>
      <c r="P2808" s="119">
        <f t="shared" si="45"/>
        <v>0</v>
      </c>
      <c r="Q2808" s="122" t="s">
        <v>503</v>
      </c>
      <c r="R2808" s="121" t="s">
        <v>4199</v>
      </c>
      <c r="S2808" s="120" t="s">
        <v>30</v>
      </c>
      <c r="T2808" s="120" t="s">
        <v>30</v>
      </c>
    </row>
    <row r="2809" spans="7:20" s="145" customFormat="1" hidden="1">
      <c r="G2809" s="152"/>
      <c r="K2809" s="128"/>
      <c r="M2809" s="114" t="s">
        <v>3671</v>
      </c>
      <c r="N2809" s="118">
        <v>0.6</v>
      </c>
      <c r="O2809" s="118">
        <v>77.900000000000006</v>
      </c>
      <c r="P2809" s="119">
        <f t="shared" si="45"/>
        <v>0</v>
      </c>
      <c r="Q2809" s="122" t="s">
        <v>418</v>
      </c>
      <c r="R2809" s="121" t="s">
        <v>4424</v>
      </c>
      <c r="S2809" s="120" t="s">
        <v>30</v>
      </c>
      <c r="T2809" s="122" t="s">
        <v>166</v>
      </c>
    </row>
    <row r="2810" spans="7:20" s="145" customFormat="1" hidden="1">
      <c r="G2810" s="152"/>
      <c r="K2810" s="128"/>
      <c r="M2810" s="114" t="s">
        <v>3672</v>
      </c>
      <c r="N2810" s="118">
        <v>6.7</v>
      </c>
      <c r="O2810" s="120" t="s">
        <v>147</v>
      </c>
      <c r="P2810" s="119">
        <f t="shared" si="45"/>
        <v>0</v>
      </c>
      <c r="Q2810" s="122" t="s">
        <v>369</v>
      </c>
      <c r="R2810" s="120" t="s">
        <v>147</v>
      </c>
      <c r="S2810" s="120" t="s">
        <v>30</v>
      </c>
      <c r="T2810" s="122" t="s">
        <v>166</v>
      </c>
    </row>
    <row r="2811" spans="7:20" s="145" customFormat="1" hidden="1">
      <c r="G2811" s="152"/>
      <c r="K2811" s="128"/>
      <c r="M2811" s="114" t="s">
        <v>3521</v>
      </c>
      <c r="N2811" s="118">
        <v>2.7</v>
      </c>
      <c r="O2811" s="118">
        <v>0.2</v>
      </c>
      <c r="P2811" s="119">
        <f t="shared" si="45"/>
        <v>0</v>
      </c>
      <c r="Q2811" s="120" t="s">
        <v>147</v>
      </c>
      <c r="R2811" s="121" t="s">
        <v>4313</v>
      </c>
      <c r="S2811" s="120" t="s">
        <v>30</v>
      </c>
      <c r="T2811" s="120" t="s">
        <v>30</v>
      </c>
    </row>
    <row r="2812" spans="7:20" s="145" customFormat="1" hidden="1">
      <c r="G2812" s="152"/>
      <c r="K2812" s="128"/>
      <c r="M2812" s="114" t="s">
        <v>3525</v>
      </c>
      <c r="N2812" s="118">
        <v>0.6</v>
      </c>
      <c r="O2812" s="118">
        <v>2</v>
      </c>
      <c r="P2812" s="119">
        <f t="shared" si="45"/>
        <v>0</v>
      </c>
      <c r="Q2812" s="120" t="s">
        <v>30</v>
      </c>
      <c r="R2812" s="121" t="s">
        <v>4052</v>
      </c>
      <c r="S2812" s="120" t="s">
        <v>30</v>
      </c>
      <c r="T2812" s="120" t="s">
        <v>30</v>
      </c>
    </row>
    <row r="2813" spans="7:20" s="145" customFormat="1" hidden="1">
      <c r="G2813" s="152"/>
      <c r="K2813" s="128"/>
      <c r="M2813" s="114" t="s">
        <v>3526</v>
      </c>
      <c r="N2813" s="118">
        <v>0.9</v>
      </c>
      <c r="O2813" s="118">
        <v>4.7</v>
      </c>
      <c r="P2813" s="119">
        <f t="shared" si="45"/>
        <v>0</v>
      </c>
      <c r="Q2813" s="120" t="s">
        <v>30</v>
      </c>
      <c r="R2813" s="121" t="s">
        <v>4041</v>
      </c>
      <c r="S2813" s="120" t="s">
        <v>30</v>
      </c>
      <c r="T2813" s="120" t="s">
        <v>30</v>
      </c>
    </row>
    <row r="2814" spans="7:20" s="145" customFormat="1" hidden="1">
      <c r="G2814" s="152"/>
      <c r="K2814" s="128"/>
      <c r="M2814" s="114" t="s">
        <v>3527</v>
      </c>
      <c r="N2814" s="118">
        <v>12.3</v>
      </c>
      <c r="O2814" s="118">
        <v>63.3</v>
      </c>
      <c r="P2814" s="119">
        <f t="shared" si="45"/>
        <v>0</v>
      </c>
      <c r="Q2814" s="122" t="s">
        <v>283</v>
      </c>
      <c r="R2814" s="121" t="s">
        <v>4522</v>
      </c>
      <c r="S2814" s="120" t="s">
        <v>30</v>
      </c>
      <c r="T2814" s="120" t="s">
        <v>30</v>
      </c>
    </row>
    <row r="2815" spans="7:20" s="145" customFormat="1" hidden="1">
      <c r="G2815" s="152"/>
      <c r="K2815" s="128"/>
      <c r="M2815" s="114" t="s">
        <v>3528</v>
      </c>
      <c r="N2815" s="118">
        <v>3.4</v>
      </c>
      <c r="O2815" s="118">
        <v>3.4</v>
      </c>
      <c r="P2815" s="119">
        <f t="shared" si="45"/>
        <v>0</v>
      </c>
      <c r="Q2815" s="122" t="s">
        <v>1557</v>
      </c>
      <c r="R2815" s="121" t="s">
        <v>4081</v>
      </c>
      <c r="S2815" s="120" t="s">
        <v>30</v>
      </c>
      <c r="T2815" s="120" t="s">
        <v>30</v>
      </c>
    </row>
    <row r="2816" spans="7:20" s="145" customFormat="1" hidden="1">
      <c r="G2816" s="152"/>
      <c r="K2816" s="128"/>
      <c r="M2816" s="114" t="s">
        <v>3529</v>
      </c>
      <c r="N2816" s="118">
        <v>4.8</v>
      </c>
      <c r="O2816" s="118">
        <v>8.6999999999999993</v>
      </c>
      <c r="P2816" s="119">
        <f t="shared" si="45"/>
        <v>0</v>
      </c>
      <c r="Q2816" s="122" t="s">
        <v>1495</v>
      </c>
      <c r="R2816" s="121" t="s">
        <v>4555</v>
      </c>
      <c r="S2816" s="120" t="s">
        <v>30</v>
      </c>
      <c r="T2816" s="122" t="s">
        <v>166</v>
      </c>
    </row>
    <row r="2817" spans="7:20" s="145" customFormat="1" hidden="1">
      <c r="G2817" s="152"/>
      <c r="K2817" s="128"/>
      <c r="M2817" s="114" t="s">
        <v>3530</v>
      </c>
      <c r="N2817" s="118">
        <v>33.700000000000003</v>
      </c>
      <c r="O2817" s="118">
        <v>0</v>
      </c>
      <c r="P2817" s="119">
        <f t="shared" si="45"/>
        <v>0</v>
      </c>
      <c r="Q2817" s="122" t="s">
        <v>3531</v>
      </c>
      <c r="R2817" s="121" t="s">
        <v>4025</v>
      </c>
      <c r="S2817" s="120" t="s">
        <v>30</v>
      </c>
      <c r="T2817" s="120" t="s">
        <v>30</v>
      </c>
    </row>
    <row r="2818" spans="7:20" s="145" customFormat="1" hidden="1">
      <c r="G2818" s="152"/>
      <c r="K2818" s="128"/>
      <c r="M2818" s="114" t="s">
        <v>3532</v>
      </c>
      <c r="N2818" s="118">
        <v>22.7</v>
      </c>
      <c r="O2818" s="118">
        <v>0</v>
      </c>
      <c r="P2818" s="119">
        <f t="shared" si="45"/>
        <v>0</v>
      </c>
      <c r="Q2818" s="122" t="s">
        <v>719</v>
      </c>
      <c r="R2818" s="121" t="s">
        <v>3960</v>
      </c>
      <c r="S2818" s="120" t="s">
        <v>30</v>
      </c>
      <c r="T2818" s="120" t="s">
        <v>30</v>
      </c>
    </row>
    <row r="2819" spans="7:20" s="145" customFormat="1" hidden="1">
      <c r="G2819" s="152"/>
      <c r="K2819" s="128"/>
      <c r="M2819" s="114" t="s">
        <v>3533</v>
      </c>
      <c r="N2819" s="118">
        <v>20.3</v>
      </c>
      <c r="O2819" s="118">
        <v>0</v>
      </c>
      <c r="P2819" s="119">
        <f t="shared" si="45"/>
        <v>0</v>
      </c>
      <c r="Q2819" s="122" t="s">
        <v>369</v>
      </c>
      <c r="R2819" s="121" t="s">
        <v>4276</v>
      </c>
      <c r="S2819" s="120" t="s">
        <v>30</v>
      </c>
      <c r="T2819" s="120" t="s">
        <v>30</v>
      </c>
    </row>
    <row r="2820" spans="7:20" s="145" customFormat="1" hidden="1">
      <c r="G2820" s="152"/>
      <c r="K2820" s="128"/>
      <c r="M2820" s="114" t="s">
        <v>3534</v>
      </c>
      <c r="N2820" s="118">
        <v>26.3</v>
      </c>
      <c r="O2820" s="118">
        <v>0</v>
      </c>
      <c r="P2820" s="119">
        <f t="shared" si="45"/>
        <v>0</v>
      </c>
      <c r="Q2820" s="122" t="s">
        <v>221</v>
      </c>
      <c r="R2820" s="121" t="s">
        <v>4262</v>
      </c>
      <c r="S2820" s="120" t="s">
        <v>30</v>
      </c>
      <c r="T2820" s="120" t="s">
        <v>30</v>
      </c>
    </row>
    <row r="2821" spans="7:20" s="145" customFormat="1" hidden="1">
      <c r="G2821" s="152"/>
      <c r="K2821" s="128"/>
      <c r="M2821" s="114" t="s">
        <v>3535</v>
      </c>
      <c r="N2821" s="118">
        <v>16.600000000000001</v>
      </c>
      <c r="O2821" s="118">
        <v>8</v>
      </c>
      <c r="P2821" s="119">
        <f t="shared" si="45"/>
        <v>0</v>
      </c>
      <c r="Q2821" s="120" t="s">
        <v>147</v>
      </c>
      <c r="R2821" s="121" t="s">
        <v>3970</v>
      </c>
      <c r="S2821" s="120" t="s">
        <v>30</v>
      </c>
      <c r="T2821" s="122" t="s">
        <v>166</v>
      </c>
    </row>
    <row r="2822" spans="7:20" s="145" customFormat="1" hidden="1">
      <c r="G2822" s="152"/>
      <c r="K2822" s="128"/>
      <c r="M2822" s="114" t="s">
        <v>3861</v>
      </c>
      <c r="N2822" s="118">
        <v>7</v>
      </c>
      <c r="O2822" s="118">
        <v>23</v>
      </c>
      <c r="P2822" s="119">
        <f t="shared" si="45"/>
        <v>0</v>
      </c>
      <c r="Q2822" s="122" t="s">
        <v>918</v>
      </c>
      <c r="R2822" s="121" t="s">
        <v>4391</v>
      </c>
      <c r="S2822" s="120" t="s">
        <v>30</v>
      </c>
      <c r="T2822" s="122" t="s">
        <v>343</v>
      </c>
    </row>
    <row r="2823" spans="7:20" s="145" customFormat="1" hidden="1">
      <c r="G2823" s="152"/>
      <c r="K2823" s="128"/>
      <c r="M2823" s="114" t="s">
        <v>3872</v>
      </c>
      <c r="N2823" s="118">
        <v>4.3</v>
      </c>
      <c r="O2823" s="118">
        <v>13.7</v>
      </c>
      <c r="P2823" s="119">
        <f t="shared" si="45"/>
        <v>0</v>
      </c>
      <c r="Q2823" s="122" t="s">
        <v>786</v>
      </c>
      <c r="R2823" s="121" t="s">
        <v>3896</v>
      </c>
      <c r="S2823" s="120" t="s">
        <v>30</v>
      </c>
      <c r="T2823" s="120" t="s">
        <v>30</v>
      </c>
    </row>
    <row r="2824" spans="7:20" s="145" customFormat="1" hidden="1">
      <c r="G2824" s="152"/>
      <c r="K2824" s="128"/>
      <c r="M2824" s="114" t="s">
        <v>3873</v>
      </c>
      <c r="N2824" s="118">
        <v>2</v>
      </c>
      <c r="O2824" s="118">
        <v>6.4</v>
      </c>
      <c r="P2824" s="119">
        <f t="shared" si="45"/>
        <v>0</v>
      </c>
      <c r="Q2824" s="122" t="s">
        <v>234</v>
      </c>
      <c r="R2824" s="121" t="s">
        <v>3781</v>
      </c>
      <c r="S2824" s="120" t="s">
        <v>30</v>
      </c>
      <c r="T2824" s="120" t="s">
        <v>30</v>
      </c>
    </row>
    <row r="2825" spans="7:20" s="145" customFormat="1" hidden="1">
      <c r="G2825" s="152"/>
      <c r="K2825" s="128"/>
      <c r="M2825" s="114" t="s">
        <v>4105</v>
      </c>
      <c r="N2825" s="118">
        <v>2</v>
      </c>
      <c r="O2825" s="118">
        <v>6.4</v>
      </c>
      <c r="P2825" s="119">
        <f t="shared" si="45"/>
        <v>0</v>
      </c>
      <c r="Q2825" s="122" t="s">
        <v>438</v>
      </c>
      <c r="R2825" s="121" t="s">
        <v>3781</v>
      </c>
      <c r="S2825" s="120" t="s">
        <v>30</v>
      </c>
      <c r="T2825" s="120" t="s">
        <v>30</v>
      </c>
    </row>
    <row r="2826" spans="7:20" s="145" customFormat="1" hidden="1">
      <c r="G2826" s="152"/>
      <c r="K2826" s="128"/>
      <c r="M2826" s="114" t="s">
        <v>4106</v>
      </c>
      <c r="N2826" s="118">
        <v>2</v>
      </c>
      <c r="O2826" s="118">
        <v>6.4</v>
      </c>
      <c r="P2826" s="119">
        <f t="shared" ref="P2826:P2889" si="46">SUM(S2826:T2826)</f>
        <v>0</v>
      </c>
      <c r="Q2826" s="122" t="s">
        <v>468</v>
      </c>
      <c r="R2826" s="121" t="s">
        <v>3781</v>
      </c>
      <c r="S2826" s="120" t="s">
        <v>30</v>
      </c>
      <c r="T2826" s="120" t="s">
        <v>30</v>
      </c>
    </row>
    <row r="2827" spans="7:20" s="145" customFormat="1" hidden="1">
      <c r="G2827" s="152"/>
      <c r="K2827" s="128"/>
      <c r="M2827" s="114" t="s">
        <v>4363</v>
      </c>
      <c r="N2827" s="118">
        <v>2.4</v>
      </c>
      <c r="O2827" s="118">
        <v>6.6</v>
      </c>
      <c r="P2827" s="119">
        <f t="shared" si="46"/>
        <v>0</v>
      </c>
      <c r="Q2827" s="122" t="s">
        <v>873</v>
      </c>
      <c r="R2827" s="121" t="s">
        <v>3995</v>
      </c>
      <c r="S2827" s="120" t="s">
        <v>30</v>
      </c>
      <c r="T2827" s="120" t="s">
        <v>30</v>
      </c>
    </row>
    <row r="2828" spans="7:20" s="145" customFormat="1" hidden="1">
      <c r="G2828" s="152"/>
      <c r="K2828" s="128"/>
      <c r="M2828" s="114" t="s">
        <v>4364</v>
      </c>
      <c r="N2828" s="118">
        <v>3.3</v>
      </c>
      <c r="O2828" s="118">
        <v>6.6</v>
      </c>
      <c r="P2828" s="119">
        <f t="shared" si="46"/>
        <v>0</v>
      </c>
      <c r="Q2828" s="120" t="s">
        <v>147</v>
      </c>
      <c r="R2828" s="121" t="s">
        <v>3953</v>
      </c>
      <c r="S2828" s="120" t="s">
        <v>30</v>
      </c>
      <c r="T2828" s="120" t="s">
        <v>30</v>
      </c>
    </row>
    <row r="2829" spans="7:20" s="145" customFormat="1" hidden="1">
      <c r="G2829" s="152"/>
      <c r="K2829" s="128"/>
      <c r="M2829" s="114" t="s">
        <v>4112</v>
      </c>
      <c r="N2829" s="118">
        <v>2</v>
      </c>
      <c r="O2829" s="118">
        <v>6.4</v>
      </c>
      <c r="P2829" s="119">
        <f t="shared" si="46"/>
        <v>0</v>
      </c>
      <c r="Q2829" s="120" t="s">
        <v>147</v>
      </c>
      <c r="R2829" s="121" t="s">
        <v>3781</v>
      </c>
      <c r="S2829" s="120" t="s">
        <v>30</v>
      </c>
      <c r="T2829" s="120" t="s">
        <v>30</v>
      </c>
    </row>
    <row r="2830" spans="7:20" s="145" customFormat="1" hidden="1">
      <c r="G2830" s="152"/>
      <c r="K2830" s="128"/>
      <c r="M2830" s="114" t="s">
        <v>4113</v>
      </c>
      <c r="N2830" s="118">
        <v>1.8</v>
      </c>
      <c r="O2830" s="118">
        <v>2.1</v>
      </c>
      <c r="P2830" s="119">
        <f t="shared" si="46"/>
        <v>0</v>
      </c>
      <c r="Q2830" s="122" t="s">
        <v>894</v>
      </c>
      <c r="R2830" s="121" t="s">
        <v>4459</v>
      </c>
      <c r="S2830" s="120" t="s">
        <v>30</v>
      </c>
      <c r="T2830" s="122" t="s">
        <v>166</v>
      </c>
    </row>
    <row r="2831" spans="7:20" s="145" customFormat="1" hidden="1">
      <c r="G2831" s="152"/>
      <c r="K2831" s="128"/>
      <c r="M2831" s="114" t="s">
        <v>4114</v>
      </c>
      <c r="N2831" s="118">
        <v>9.6999999999999993</v>
      </c>
      <c r="O2831" s="118">
        <v>3.4</v>
      </c>
      <c r="P2831" s="119">
        <f t="shared" si="46"/>
        <v>0</v>
      </c>
      <c r="Q2831" s="122" t="s">
        <v>1123</v>
      </c>
      <c r="R2831" s="121" t="s">
        <v>4197</v>
      </c>
      <c r="S2831" s="120" t="s">
        <v>30</v>
      </c>
      <c r="T2831" s="122" t="s">
        <v>343</v>
      </c>
    </row>
    <row r="2832" spans="7:20" s="145" customFormat="1" hidden="1">
      <c r="G2832" s="152"/>
      <c r="K2832" s="128"/>
      <c r="M2832" s="114" t="s">
        <v>4115</v>
      </c>
      <c r="N2832" s="118">
        <v>22.2</v>
      </c>
      <c r="O2832" s="118">
        <v>0</v>
      </c>
      <c r="P2832" s="119">
        <f t="shared" si="46"/>
        <v>0</v>
      </c>
      <c r="Q2832" s="122" t="s">
        <v>728</v>
      </c>
      <c r="R2832" s="121" t="s">
        <v>3891</v>
      </c>
      <c r="S2832" s="120" t="s">
        <v>30</v>
      </c>
      <c r="T2832" s="120" t="s">
        <v>30</v>
      </c>
    </row>
    <row r="2833" spans="7:20" s="145" customFormat="1" hidden="1">
      <c r="G2833" s="152"/>
      <c r="K2833" s="128"/>
      <c r="M2833" s="114" t="s">
        <v>4116</v>
      </c>
      <c r="N2833" s="118">
        <v>35.6</v>
      </c>
      <c r="O2833" s="118">
        <v>0</v>
      </c>
      <c r="P2833" s="119">
        <f t="shared" si="46"/>
        <v>0</v>
      </c>
      <c r="Q2833" s="120" t="s">
        <v>147</v>
      </c>
      <c r="R2833" s="121" t="s">
        <v>4458</v>
      </c>
      <c r="S2833" s="120" t="s">
        <v>30</v>
      </c>
      <c r="T2833" s="120" t="s">
        <v>30</v>
      </c>
    </row>
    <row r="2834" spans="7:20" s="145" customFormat="1" hidden="1">
      <c r="G2834" s="152"/>
      <c r="K2834" s="128"/>
      <c r="M2834" s="114" t="s">
        <v>4117</v>
      </c>
      <c r="N2834" s="118">
        <v>0.1</v>
      </c>
      <c r="O2834" s="118">
        <v>3</v>
      </c>
      <c r="P2834" s="119">
        <f t="shared" si="46"/>
        <v>0</v>
      </c>
      <c r="Q2834" s="122" t="s">
        <v>418</v>
      </c>
      <c r="R2834" s="121" t="s">
        <v>4024</v>
      </c>
      <c r="S2834" s="120" t="s">
        <v>30</v>
      </c>
      <c r="T2834" s="120" t="s">
        <v>30</v>
      </c>
    </row>
    <row r="2835" spans="7:20" s="145" customFormat="1" hidden="1">
      <c r="G2835" s="152"/>
      <c r="K2835" s="128"/>
      <c r="M2835" s="114" t="s">
        <v>4118</v>
      </c>
      <c r="N2835" s="118">
        <v>2.6</v>
      </c>
      <c r="O2835" s="118">
        <v>23.8</v>
      </c>
      <c r="P2835" s="119">
        <f t="shared" si="46"/>
        <v>0</v>
      </c>
      <c r="Q2835" s="122" t="s">
        <v>2613</v>
      </c>
      <c r="R2835" s="121" t="s">
        <v>4152</v>
      </c>
      <c r="S2835" s="120" t="s">
        <v>30</v>
      </c>
      <c r="T2835" s="122" t="s">
        <v>166</v>
      </c>
    </row>
    <row r="2836" spans="7:20" s="145" customFormat="1" hidden="1">
      <c r="G2836" s="152"/>
      <c r="K2836" s="128"/>
      <c r="M2836" s="114" t="s">
        <v>3704</v>
      </c>
      <c r="N2836" s="118">
        <v>0.4</v>
      </c>
      <c r="O2836" s="118">
        <v>0.6</v>
      </c>
      <c r="P2836" s="119">
        <f t="shared" si="46"/>
        <v>0</v>
      </c>
      <c r="Q2836" s="122" t="s">
        <v>418</v>
      </c>
      <c r="R2836" s="121" t="s">
        <v>3907</v>
      </c>
      <c r="S2836" s="120" t="s">
        <v>30</v>
      </c>
      <c r="T2836" s="120" t="s">
        <v>30</v>
      </c>
    </row>
    <row r="2837" spans="7:20" s="145" customFormat="1" hidden="1">
      <c r="G2837" s="152"/>
      <c r="K2837" s="128"/>
      <c r="M2837" s="114" t="s">
        <v>3705</v>
      </c>
      <c r="N2837" s="118">
        <v>10.5</v>
      </c>
      <c r="O2837" s="118">
        <v>79.7</v>
      </c>
      <c r="P2837" s="119">
        <f t="shared" si="46"/>
        <v>0</v>
      </c>
      <c r="Q2837" s="122" t="s">
        <v>190</v>
      </c>
      <c r="R2837" s="121" t="s">
        <v>4067</v>
      </c>
      <c r="S2837" s="114"/>
      <c r="T2837" s="114"/>
    </row>
    <row r="2838" spans="7:20" s="145" customFormat="1" hidden="1">
      <c r="G2838" s="152"/>
      <c r="K2838" s="128"/>
      <c r="M2838" s="114" t="s">
        <v>3884</v>
      </c>
      <c r="N2838" s="118">
        <v>9</v>
      </c>
      <c r="O2838" s="118">
        <v>43</v>
      </c>
      <c r="P2838" s="119">
        <f t="shared" si="46"/>
        <v>0</v>
      </c>
      <c r="Q2838" s="122" t="s">
        <v>3885</v>
      </c>
      <c r="R2838" s="121" t="s">
        <v>4369</v>
      </c>
      <c r="S2838" s="114"/>
      <c r="T2838" s="114"/>
    </row>
    <row r="2839" spans="7:20" s="145" customFormat="1" hidden="1">
      <c r="G2839" s="152"/>
      <c r="K2839" s="128"/>
      <c r="M2839" s="114" t="s">
        <v>3886</v>
      </c>
      <c r="N2839" s="118">
        <v>14.7</v>
      </c>
      <c r="O2839" s="118">
        <v>3.3</v>
      </c>
      <c r="P2839" s="119">
        <f t="shared" si="46"/>
        <v>0</v>
      </c>
      <c r="Q2839" s="122" t="s">
        <v>3887</v>
      </c>
      <c r="R2839" s="121" t="s">
        <v>4259</v>
      </c>
      <c r="S2839" s="114"/>
      <c r="T2839" s="114"/>
    </row>
    <row r="2840" spans="7:20" s="145" customFormat="1" hidden="1">
      <c r="G2840" s="152"/>
      <c r="K2840" s="128"/>
      <c r="M2840" s="114" t="s">
        <v>3703</v>
      </c>
      <c r="N2840" s="118">
        <v>6.3</v>
      </c>
      <c r="O2840" s="118">
        <v>1.4</v>
      </c>
      <c r="P2840" s="119">
        <f t="shared" si="46"/>
        <v>0</v>
      </c>
      <c r="Q2840" s="122" t="s">
        <v>1381</v>
      </c>
      <c r="R2840" s="121" t="s">
        <v>4424</v>
      </c>
      <c r="S2840" s="114"/>
      <c r="T2840" s="114"/>
    </row>
    <row r="2841" spans="7:20" s="145" customFormat="1" hidden="1">
      <c r="G2841" s="152"/>
      <c r="K2841" s="128"/>
      <c r="M2841" s="114" t="s">
        <v>3563</v>
      </c>
      <c r="N2841" s="118">
        <v>1.4</v>
      </c>
      <c r="O2841" s="118">
        <v>10.4</v>
      </c>
      <c r="P2841" s="119">
        <f t="shared" si="46"/>
        <v>0</v>
      </c>
      <c r="Q2841" s="120" t="s">
        <v>147</v>
      </c>
      <c r="R2841" s="121" t="s">
        <v>3954</v>
      </c>
      <c r="S2841" s="114"/>
      <c r="T2841" s="114"/>
    </row>
    <row r="2842" spans="7:20" s="145" customFormat="1" hidden="1">
      <c r="G2842" s="152"/>
      <c r="K2842" s="128"/>
      <c r="M2842" s="114" t="s">
        <v>3564</v>
      </c>
      <c r="N2842" s="118">
        <v>0</v>
      </c>
      <c r="O2842" s="118">
        <v>0</v>
      </c>
      <c r="P2842" s="119">
        <f t="shared" si="46"/>
        <v>0</v>
      </c>
      <c r="Q2842" s="122" t="s">
        <v>418</v>
      </c>
      <c r="R2842" s="121" t="s">
        <v>4212</v>
      </c>
      <c r="S2842" s="114"/>
      <c r="T2842" s="114"/>
    </row>
    <row r="2843" spans="7:20" s="145" customFormat="1" hidden="1">
      <c r="G2843" s="152"/>
      <c r="K2843" s="128"/>
      <c r="M2843" s="114" t="s">
        <v>3565</v>
      </c>
      <c r="N2843" s="118">
        <v>3</v>
      </c>
      <c r="O2843" s="118">
        <v>0.4</v>
      </c>
      <c r="P2843" s="119">
        <f t="shared" si="46"/>
        <v>0</v>
      </c>
      <c r="Q2843" s="122" t="s">
        <v>213</v>
      </c>
      <c r="R2843" s="121" t="s">
        <v>3907</v>
      </c>
      <c r="S2843" s="114"/>
      <c r="T2843" s="114"/>
    </row>
    <row r="2844" spans="7:20" s="145" customFormat="1" hidden="1">
      <c r="G2844" s="152"/>
      <c r="K2844" s="128"/>
      <c r="M2844" s="114" t="s">
        <v>3566</v>
      </c>
      <c r="N2844" s="118">
        <v>5.5</v>
      </c>
      <c r="O2844" s="118">
        <v>61.9</v>
      </c>
      <c r="P2844" s="119">
        <f t="shared" si="46"/>
        <v>0</v>
      </c>
      <c r="Q2844" s="122" t="s">
        <v>2021</v>
      </c>
      <c r="R2844" s="121" t="s">
        <v>4184</v>
      </c>
      <c r="S2844" s="114"/>
      <c r="T2844" s="114"/>
    </row>
    <row r="2845" spans="7:20" s="145" customFormat="1" hidden="1">
      <c r="G2845" s="152"/>
      <c r="K2845" s="128"/>
      <c r="M2845" s="114" t="s">
        <v>3567</v>
      </c>
      <c r="N2845" s="118">
        <v>5.3</v>
      </c>
      <c r="O2845" s="118">
        <v>49.2</v>
      </c>
      <c r="P2845" s="119">
        <f t="shared" si="46"/>
        <v>0</v>
      </c>
      <c r="Q2845" s="122" t="s">
        <v>3568</v>
      </c>
      <c r="R2845" s="121" t="s">
        <v>4523</v>
      </c>
      <c r="S2845" s="114"/>
      <c r="T2845" s="114"/>
    </row>
    <row r="2846" spans="7:20" s="145" customFormat="1" hidden="1">
      <c r="G2846" s="152"/>
      <c r="K2846" s="128"/>
      <c r="M2846" s="114" t="s">
        <v>3569</v>
      </c>
      <c r="N2846" s="118">
        <v>13.9</v>
      </c>
      <c r="O2846" s="118">
        <v>23.1</v>
      </c>
      <c r="P2846" s="119">
        <f t="shared" si="46"/>
        <v>0</v>
      </c>
      <c r="Q2846" s="122" t="s">
        <v>3570</v>
      </c>
      <c r="R2846" s="121" t="s">
        <v>4057</v>
      </c>
      <c r="S2846" s="114"/>
      <c r="T2846" s="114"/>
    </row>
    <row r="2847" spans="7:20" s="145" customFormat="1" hidden="1">
      <c r="G2847" s="152"/>
      <c r="K2847" s="128"/>
      <c r="M2847" s="114" t="s">
        <v>3571</v>
      </c>
      <c r="N2847" s="118">
        <v>14.4</v>
      </c>
      <c r="O2847" s="118">
        <v>22.1</v>
      </c>
      <c r="P2847" s="119">
        <f t="shared" si="46"/>
        <v>0</v>
      </c>
      <c r="Q2847" s="122" t="s">
        <v>3572</v>
      </c>
      <c r="R2847" s="121" t="s">
        <v>4506</v>
      </c>
      <c r="S2847" s="114"/>
      <c r="T2847" s="114"/>
    </row>
    <row r="2848" spans="7:20" s="145" customFormat="1" hidden="1">
      <c r="G2848" s="152"/>
      <c r="K2848" s="128"/>
      <c r="M2848" s="114" t="s">
        <v>3573</v>
      </c>
      <c r="N2848" s="118">
        <v>10.6</v>
      </c>
      <c r="O2848" s="118">
        <v>77.8</v>
      </c>
      <c r="P2848" s="119">
        <f t="shared" si="46"/>
        <v>0</v>
      </c>
      <c r="Q2848" s="122" t="s">
        <v>1626</v>
      </c>
      <c r="R2848" s="121" t="s">
        <v>4065</v>
      </c>
      <c r="S2848" s="114"/>
      <c r="T2848" s="114"/>
    </row>
    <row r="2849" spans="7:20" s="145" customFormat="1" hidden="1">
      <c r="G2849" s="152"/>
      <c r="K2849" s="128"/>
      <c r="M2849" s="114" t="s">
        <v>3574</v>
      </c>
      <c r="N2849" s="118">
        <v>27.3</v>
      </c>
      <c r="O2849" s="118">
        <v>44.7</v>
      </c>
      <c r="P2849" s="119">
        <f t="shared" si="46"/>
        <v>0</v>
      </c>
      <c r="Q2849" s="122" t="s">
        <v>3575</v>
      </c>
      <c r="R2849" s="121" t="s">
        <v>4065</v>
      </c>
      <c r="S2849" s="114"/>
      <c r="T2849" s="114"/>
    </row>
    <row r="2850" spans="7:20" s="145" customFormat="1" hidden="1">
      <c r="G2850" s="152"/>
      <c r="K2850" s="128"/>
      <c r="M2850" s="114" t="s">
        <v>3442</v>
      </c>
      <c r="N2850" s="118">
        <v>19.5</v>
      </c>
      <c r="O2850" s="120" t="s">
        <v>30</v>
      </c>
      <c r="P2850" s="119">
        <f t="shared" si="46"/>
        <v>0</v>
      </c>
      <c r="Q2850" s="122" t="s">
        <v>343</v>
      </c>
      <c r="R2850" s="121" t="s">
        <v>4220</v>
      </c>
      <c r="S2850" s="114"/>
      <c r="T2850" s="114"/>
    </row>
    <row r="2851" spans="7:20" s="145" customFormat="1" hidden="1">
      <c r="G2851" s="152"/>
      <c r="K2851" s="128"/>
      <c r="M2851" s="114" t="s">
        <v>3443</v>
      </c>
      <c r="N2851" s="118">
        <v>6.6</v>
      </c>
      <c r="O2851" s="120" t="s">
        <v>30</v>
      </c>
      <c r="P2851" s="119">
        <f t="shared" si="46"/>
        <v>0</v>
      </c>
      <c r="Q2851" s="122" t="s">
        <v>166</v>
      </c>
      <c r="R2851" s="121" t="s">
        <v>3951</v>
      </c>
      <c r="S2851" s="122">
        <v>0</v>
      </c>
      <c r="T2851" s="122" t="s">
        <v>418</v>
      </c>
    </row>
    <row r="2852" spans="7:20" s="145" customFormat="1" hidden="1">
      <c r="G2852" s="152"/>
      <c r="K2852" s="128"/>
      <c r="M2852" s="114" t="s">
        <v>3577</v>
      </c>
      <c r="N2852" s="118">
        <v>34.5</v>
      </c>
      <c r="O2852" s="118">
        <v>0</v>
      </c>
      <c r="P2852" s="119">
        <f t="shared" si="46"/>
        <v>0</v>
      </c>
      <c r="Q2852" s="120" t="s">
        <v>147</v>
      </c>
      <c r="R2852" s="121" t="s">
        <v>4277</v>
      </c>
      <c r="S2852" s="122">
        <v>0</v>
      </c>
      <c r="T2852" s="122" t="s">
        <v>418</v>
      </c>
    </row>
    <row r="2853" spans="7:20" s="145" customFormat="1" hidden="1">
      <c r="G2853" s="152"/>
      <c r="K2853" s="128"/>
      <c r="M2853" s="114" t="s">
        <v>3715</v>
      </c>
      <c r="N2853" s="118">
        <v>4.4000000000000004</v>
      </c>
      <c r="O2853" s="118">
        <v>11.1</v>
      </c>
      <c r="P2853" s="119">
        <f t="shared" si="46"/>
        <v>0</v>
      </c>
      <c r="Q2853" s="122" t="s">
        <v>2239</v>
      </c>
      <c r="R2853" s="121" t="s">
        <v>4031</v>
      </c>
      <c r="S2853" s="122">
        <v>0</v>
      </c>
      <c r="T2853" s="122" t="s">
        <v>418</v>
      </c>
    </row>
    <row r="2854" spans="7:20" s="145" customFormat="1" hidden="1">
      <c r="G2854" s="152"/>
      <c r="K2854" s="128"/>
      <c r="M2854" s="114" t="s">
        <v>3930</v>
      </c>
      <c r="N2854" s="118">
        <v>4.5</v>
      </c>
      <c r="O2854" s="118">
        <v>11.1</v>
      </c>
      <c r="P2854" s="119">
        <f t="shared" si="46"/>
        <v>0</v>
      </c>
      <c r="Q2854" s="122" t="s">
        <v>3931</v>
      </c>
      <c r="R2854" s="121" t="s">
        <v>3902</v>
      </c>
      <c r="S2854" s="122">
        <v>0</v>
      </c>
      <c r="T2854" s="122" t="s">
        <v>418</v>
      </c>
    </row>
    <row r="2855" spans="7:20" s="145" customFormat="1" hidden="1">
      <c r="G2855" s="152"/>
      <c r="K2855" s="128"/>
      <c r="M2855" s="114" t="s">
        <v>3593</v>
      </c>
      <c r="N2855" s="118">
        <v>4.4000000000000004</v>
      </c>
      <c r="O2855" s="118">
        <v>11.6</v>
      </c>
      <c r="P2855" s="119">
        <f t="shared" si="46"/>
        <v>0</v>
      </c>
      <c r="Q2855" s="122" t="s">
        <v>245</v>
      </c>
      <c r="R2855" s="121" t="s">
        <v>4564</v>
      </c>
      <c r="S2855" s="122">
        <v>0</v>
      </c>
      <c r="T2855" s="122" t="s">
        <v>418</v>
      </c>
    </row>
    <row r="2856" spans="7:20" s="145" customFormat="1" hidden="1">
      <c r="G2856" s="152"/>
      <c r="K2856" s="128"/>
      <c r="M2856" s="114" t="s">
        <v>3739</v>
      </c>
      <c r="N2856" s="118">
        <v>4</v>
      </c>
      <c r="O2856" s="118">
        <v>18.600000000000001</v>
      </c>
      <c r="P2856" s="119">
        <f t="shared" si="46"/>
        <v>0</v>
      </c>
      <c r="Q2856" s="122" t="s">
        <v>1462</v>
      </c>
      <c r="R2856" s="121" t="s">
        <v>3735</v>
      </c>
      <c r="S2856" s="122">
        <v>0</v>
      </c>
      <c r="T2856" s="122" t="s">
        <v>418</v>
      </c>
    </row>
    <row r="2857" spans="7:20" s="145" customFormat="1" hidden="1">
      <c r="G2857" s="152"/>
      <c r="K2857" s="128"/>
      <c r="M2857" s="114" t="s">
        <v>3740</v>
      </c>
      <c r="N2857" s="118">
        <v>4.0999999999999996</v>
      </c>
      <c r="O2857" s="118">
        <v>18.7</v>
      </c>
      <c r="P2857" s="119">
        <f t="shared" si="46"/>
        <v>0</v>
      </c>
      <c r="Q2857" s="122" t="s">
        <v>950</v>
      </c>
      <c r="R2857" s="121" t="s">
        <v>3785</v>
      </c>
      <c r="S2857" s="122">
        <v>0</v>
      </c>
      <c r="T2857" s="122" t="s">
        <v>418</v>
      </c>
    </row>
    <row r="2858" spans="7:20" s="145" customFormat="1" hidden="1">
      <c r="G2858" s="152"/>
      <c r="K2858" s="128"/>
      <c r="M2858" s="114" t="s">
        <v>3741</v>
      </c>
      <c r="N2858" s="118">
        <v>4</v>
      </c>
      <c r="O2858" s="118">
        <v>18.600000000000001</v>
      </c>
      <c r="P2858" s="119">
        <f t="shared" si="46"/>
        <v>0</v>
      </c>
      <c r="Q2858" s="122" t="s">
        <v>3742</v>
      </c>
      <c r="R2858" s="121" t="s">
        <v>4260</v>
      </c>
      <c r="S2858" s="122">
        <v>0</v>
      </c>
      <c r="T2858" s="122" t="s">
        <v>418</v>
      </c>
    </row>
    <row r="2859" spans="7:20" s="145" customFormat="1" hidden="1">
      <c r="G2859" s="152"/>
      <c r="K2859" s="128"/>
      <c r="M2859" s="114" t="s">
        <v>3743</v>
      </c>
      <c r="N2859" s="118">
        <v>19.5</v>
      </c>
      <c r="O2859" s="118">
        <v>5.3</v>
      </c>
      <c r="P2859" s="119">
        <f t="shared" si="46"/>
        <v>0</v>
      </c>
      <c r="Q2859" s="120" t="s">
        <v>147</v>
      </c>
      <c r="R2859" s="121" t="s">
        <v>4495</v>
      </c>
      <c r="S2859" s="122">
        <v>0</v>
      </c>
      <c r="T2859" s="122" t="s">
        <v>418</v>
      </c>
    </row>
    <row r="2860" spans="7:20" s="145" customFormat="1" hidden="1">
      <c r="G2860" s="152"/>
      <c r="K2860" s="128"/>
      <c r="M2860" s="114" t="s">
        <v>3744</v>
      </c>
      <c r="N2860" s="118">
        <v>1.3</v>
      </c>
      <c r="O2860" s="118">
        <v>5.6</v>
      </c>
      <c r="P2860" s="119">
        <f t="shared" si="46"/>
        <v>0</v>
      </c>
      <c r="Q2860" s="120" t="s">
        <v>30</v>
      </c>
      <c r="R2860" s="121" t="s">
        <v>3778</v>
      </c>
      <c r="S2860" s="122">
        <v>0</v>
      </c>
      <c r="T2860" s="122" t="s">
        <v>418</v>
      </c>
    </row>
    <row r="2861" spans="7:20" s="145" customFormat="1" hidden="1">
      <c r="G2861" s="152"/>
      <c r="K2861" s="128"/>
      <c r="M2861" s="114" t="s">
        <v>3597</v>
      </c>
      <c r="N2861" s="118">
        <v>1</v>
      </c>
      <c r="O2861" s="118">
        <v>14.2</v>
      </c>
      <c r="P2861" s="119">
        <f t="shared" si="46"/>
        <v>0</v>
      </c>
      <c r="Q2861" s="120" t="s">
        <v>30</v>
      </c>
      <c r="R2861" s="121" t="s">
        <v>4551</v>
      </c>
      <c r="S2861" s="122">
        <v>0</v>
      </c>
      <c r="T2861" s="122" t="s">
        <v>418</v>
      </c>
    </row>
    <row r="2862" spans="7:20" s="145" customFormat="1" hidden="1">
      <c r="G2862" s="152"/>
      <c r="K2862" s="128"/>
      <c r="M2862" s="114" t="s">
        <v>3598</v>
      </c>
      <c r="N2862" s="118">
        <v>1.1000000000000001</v>
      </c>
      <c r="O2862" s="118">
        <v>4.8</v>
      </c>
      <c r="P2862" s="119">
        <f t="shared" si="46"/>
        <v>0</v>
      </c>
      <c r="Q2862" s="120" t="s">
        <v>30</v>
      </c>
      <c r="R2862" s="121" t="s">
        <v>3907</v>
      </c>
      <c r="S2862" s="122">
        <v>0</v>
      </c>
      <c r="T2862" s="122" t="s">
        <v>418</v>
      </c>
    </row>
    <row r="2863" spans="7:20" s="145" customFormat="1" hidden="1">
      <c r="G2863" s="152"/>
      <c r="K2863" s="128"/>
      <c r="M2863" s="114" t="s">
        <v>3599</v>
      </c>
      <c r="N2863" s="118">
        <v>18.7</v>
      </c>
      <c r="O2863" s="118">
        <v>0</v>
      </c>
      <c r="P2863" s="119">
        <f t="shared" si="46"/>
        <v>0</v>
      </c>
      <c r="Q2863" s="122" t="s">
        <v>166</v>
      </c>
      <c r="R2863" s="121" t="s">
        <v>4555</v>
      </c>
      <c r="S2863" s="122">
        <v>0</v>
      </c>
      <c r="T2863" s="122" t="s">
        <v>418</v>
      </c>
    </row>
    <row r="2864" spans="7:20" s="145" customFormat="1" hidden="1">
      <c r="G2864" s="152"/>
      <c r="K2864" s="128"/>
      <c r="M2864" s="114" t="s">
        <v>3600</v>
      </c>
      <c r="N2864" s="118">
        <v>20.9</v>
      </c>
      <c r="O2864" s="118">
        <v>0</v>
      </c>
      <c r="P2864" s="119">
        <f t="shared" si="46"/>
        <v>0</v>
      </c>
      <c r="Q2864" s="122" t="s">
        <v>166</v>
      </c>
      <c r="R2864" s="121" t="s">
        <v>4560</v>
      </c>
      <c r="S2864" s="122">
        <v>0</v>
      </c>
      <c r="T2864" s="122" t="s">
        <v>418</v>
      </c>
    </row>
    <row r="2865" spans="7:20" s="145" customFormat="1" hidden="1">
      <c r="G2865" s="152"/>
      <c r="K2865" s="128"/>
      <c r="M2865" s="114" t="s">
        <v>3601</v>
      </c>
      <c r="N2865" s="118">
        <v>19.399999999999999</v>
      </c>
      <c r="O2865" s="118">
        <v>0</v>
      </c>
      <c r="P2865" s="119">
        <f t="shared" si="46"/>
        <v>0</v>
      </c>
      <c r="Q2865" s="122" t="s">
        <v>166</v>
      </c>
      <c r="R2865" s="121" t="s">
        <v>3965</v>
      </c>
      <c r="S2865" s="122">
        <v>0</v>
      </c>
      <c r="T2865" s="122" t="s">
        <v>418</v>
      </c>
    </row>
    <row r="2866" spans="7:20" s="145" customFormat="1" hidden="1">
      <c r="G2866" s="152"/>
      <c r="K2866" s="128"/>
      <c r="M2866" s="114" t="s">
        <v>3745</v>
      </c>
      <c r="N2866" s="118">
        <v>18.100000000000001</v>
      </c>
      <c r="O2866" s="118">
        <v>7</v>
      </c>
      <c r="P2866" s="119">
        <f t="shared" si="46"/>
        <v>0</v>
      </c>
      <c r="Q2866" s="122" t="s">
        <v>543</v>
      </c>
      <c r="R2866" s="121" t="s">
        <v>4546</v>
      </c>
      <c r="S2866" s="122">
        <v>0</v>
      </c>
      <c r="T2866" s="122" t="s">
        <v>418</v>
      </c>
    </row>
    <row r="2867" spans="7:20" s="145" customFormat="1" hidden="1">
      <c r="G2867" s="152"/>
      <c r="K2867" s="128"/>
      <c r="M2867" s="114" t="s">
        <v>4214</v>
      </c>
      <c r="N2867" s="118">
        <v>16.3</v>
      </c>
      <c r="O2867" s="118">
        <v>6.3</v>
      </c>
      <c r="P2867" s="119">
        <f t="shared" si="46"/>
        <v>0</v>
      </c>
      <c r="Q2867" s="122" t="s">
        <v>377</v>
      </c>
      <c r="R2867" s="121" t="s">
        <v>3942</v>
      </c>
      <c r="S2867" s="122">
        <v>0</v>
      </c>
      <c r="T2867" s="122" t="s">
        <v>418</v>
      </c>
    </row>
    <row r="2868" spans="7:20" s="145" customFormat="1" hidden="1">
      <c r="G2868" s="152"/>
      <c r="K2868" s="128"/>
      <c r="M2868" s="114" t="s">
        <v>4215</v>
      </c>
      <c r="N2868" s="118">
        <v>18.100000000000001</v>
      </c>
      <c r="O2868" s="118">
        <v>7</v>
      </c>
      <c r="P2868" s="119">
        <f t="shared" si="46"/>
        <v>0</v>
      </c>
      <c r="Q2868" s="122" t="s">
        <v>315</v>
      </c>
      <c r="R2868" s="121" t="s">
        <v>4546</v>
      </c>
      <c r="S2868" s="122">
        <v>0</v>
      </c>
      <c r="T2868" s="122" t="s">
        <v>418</v>
      </c>
    </row>
    <row r="2869" spans="7:20" s="145" customFormat="1" hidden="1">
      <c r="G2869" s="152"/>
      <c r="K2869" s="128"/>
      <c r="M2869" s="114" t="s">
        <v>4234</v>
      </c>
      <c r="N2869" s="118">
        <v>16.3</v>
      </c>
      <c r="O2869" s="118">
        <v>6.3</v>
      </c>
      <c r="P2869" s="119">
        <f t="shared" si="46"/>
        <v>0</v>
      </c>
      <c r="Q2869" s="122" t="s">
        <v>681</v>
      </c>
      <c r="R2869" s="121" t="s">
        <v>3942</v>
      </c>
      <c r="S2869" s="122">
        <v>0</v>
      </c>
      <c r="T2869" s="122" t="s">
        <v>418</v>
      </c>
    </row>
    <row r="2870" spans="7:20" s="145" customFormat="1" hidden="1">
      <c r="G2870" s="152"/>
      <c r="K2870" s="128"/>
      <c r="M2870" s="114" t="s">
        <v>4235</v>
      </c>
      <c r="N2870" s="118">
        <v>18.100000000000001</v>
      </c>
      <c r="O2870" s="118">
        <v>7</v>
      </c>
      <c r="P2870" s="119">
        <f t="shared" si="46"/>
        <v>0</v>
      </c>
      <c r="Q2870" s="122" t="s">
        <v>797</v>
      </c>
      <c r="R2870" s="121" t="s">
        <v>4546</v>
      </c>
      <c r="S2870" s="122">
        <v>0</v>
      </c>
      <c r="T2870" s="122" t="s">
        <v>418</v>
      </c>
    </row>
    <row r="2871" spans="7:20" s="145" customFormat="1" hidden="1">
      <c r="G2871" s="152"/>
      <c r="K2871" s="128"/>
      <c r="M2871" s="114" t="s">
        <v>4236</v>
      </c>
      <c r="N2871" s="118">
        <v>16.3</v>
      </c>
      <c r="O2871" s="118">
        <v>6.3</v>
      </c>
      <c r="P2871" s="119">
        <f t="shared" si="46"/>
        <v>0</v>
      </c>
      <c r="Q2871" s="122" t="s">
        <v>543</v>
      </c>
      <c r="R2871" s="121" t="s">
        <v>3942</v>
      </c>
      <c r="S2871" s="122">
        <v>0</v>
      </c>
      <c r="T2871" s="122" t="s">
        <v>418</v>
      </c>
    </row>
    <row r="2872" spans="7:20" s="145" customFormat="1" hidden="1">
      <c r="G2872" s="152"/>
      <c r="K2872" s="128"/>
      <c r="M2872" s="114" t="s">
        <v>4207</v>
      </c>
      <c r="N2872" s="118">
        <v>21.2</v>
      </c>
      <c r="O2872" s="118">
        <v>13.4</v>
      </c>
      <c r="P2872" s="119">
        <f t="shared" si="46"/>
        <v>0</v>
      </c>
      <c r="Q2872" s="122" t="s">
        <v>1392</v>
      </c>
      <c r="R2872" s="121" t="s">
        <v>4422</v>
      </c>
      <c r="S2872" s="122">
        <v>0</v>
      </c>
      <c r="T2872" s="122" t="s">
        <v>418</v>
      </c>
    </row>
    <row r="2873" spans="7:20" s="145" customFormat="1" hidden="1">
      <c r="G2873" s="152"/>
      <c r="K2873" s="128"/>
      <c r="M2873" s="114" t="s">
        <v>4208</v>
      </c>
      <c r="N2873" s="118">
        <v>0.3</v>
      </c>
      <c r="O2873" s="118">
        <v>20.2</v>
      </c>
      <c r="P2873" s="119">
        <f t="shared" si="46"/>
        <v>0</v>
      </c>
      <c r="Q2873" s="122" t="s">
        <v>176</v>
      </c>
      <c r="R2873" s="121" t="s">
        <v>4125</v>
      </c>
      <c r="S2873" s="122">
        <v>0</v>
      </c>
      <c r="T2873" s="122" t="s">
        <v>418</v>
      </c>
    </row>
    <row r="2874" spans="7:20" s="145" customFormat="1" hidden="1">
      <c r="G2874" s="152"/>
      <c r="K2874" s="128"/>
      <c r="M2874" s="114" t="s">
        <v>4209</v>
      </c>
      <c r="N2874" s="118">
        <v>0.1</v>
      </c>
      <c r="O2874" s="118">
        <v>0.2</v>
      </c>
      <c r="P2874" s="119">
        <f t="shared" si="46"/>
        <v>0</v>
      </c>
      <c r="Q2874" s="122" t="s">
        <v>418</v>
      </c>
      <c r="R2874" s="121" t="s">
        <v>4081</v>
      </c>
      <c r="S2874" s="122">
        <v>0</v>
      </c>
      <c r="T2874" s="122" t="s">
        <v>418</v>
      </c>
    </row>
    <row r="2875" spans="7:20" s="145" customFormat="1" hidden="1">
      <c r="G2875" s="152"/>
      <c r="K2875" s="128"/>
      <c r="M2875" s="114" t="s">
        <v>4210</v>
      </c>
      <c r="N2875" s="118">
        <v>0.1</v>
      </c>
      <c r="O2875" s="118">
        <v>2.5</v>
      </c>
      <c r="P2875" s="119">
        <f t="shared" si="46"/>
        <v>0</v>
      </c>
      <c r="Q2875" s="122" t="s">
        <v>418</v>
      </c>
      <c r="R2875" s="121" t="s">
        <v>4549</v>
      </c>
      <c r="S2875" s="122">
        <v>0</v>
      </c>
      <c r="T2875" s="122" t="s">
        <v>418</v>
      </c>
    </row>
    <row r="2876" spans="7:20" s="145" customFormat="1" hidden="1">
      <c r="G2876" s="152"/>
      <c r="K2876" s="128"/>
      <c r="M2876" s="114" t="s">
        <v>4211</v>
      </c>
      <c r="N2876" s="118">
        <v>0.1</v>
      </c>
      <c r="O2876" s="118">
        <v>0.6</v>
      </c>
      <c r="P2876" s="119">
        <f t="shared" si="46"/>
        <v>0</v>
      </c>
      <c r="Q2876" s="122" t="s">
        <v>418</v>
      </c>
      <c r="R2876" s="121" t="s">
        <v>4419</v>
      </c>
      <c r="S2876" s="122">
        <v>0</v>
      </c>
      <c r="T2876" s="122" t="s">
        <v>418</v>
      </c>
    </row>
    <row r="2877" spans="7:20" s="145" customFormat="1" hidden="1">
      <c r="G2877" s="152"/>
      <c r="K2877" s="128"/>
      <c r="M2877" s="114" t="s">
        <v>4476</v>
      </c>
      <c r="N2877" s="118">
        <v>0.1</v>
      </c>
      <c r="O2877" s="118">
        <v>3</v>
      </c>
      <c r="P2877" s="119">
        <f t="shared" si="46"/>
        <v>0</v>
      </c>
      <c r="Q2877" s="122" t="s">
        <v>418</v>
      </c>
      <c r="R2877" s="121" t="s">
        <v>4419</v>
      </c>
      <c r="S2877" s="122">
        <v>0</v>
      </c>
      <c r="T2877" s="122" t="s">
        <v>418</v>
      </c>
    </row>
    <row r="2878" spans="7:20" s="145" customFormat="1" hidden="1">
      <c r="G2878" s="152"/>
      <c r="K2878" s="128"/>
      <c r="M2878" s="114" t="s">
        <v>4477</v>
      </c>
      <c r="N2878" s="118">
        <v>0.3</v>
      </c>
      <c r="O2878" s="118">
        <v>5.0999999999999996</v>
      </c>
      <c r="P2878" s="119">
        <f t="shared" si="46"/>
        <v>0</v>
      </c>
      <c r="Q2878" s="122" t="s">
        <v>418</v>
      </c>
      <c r="R2878" s="121" t="s">
        <v>3964</v>
      </c>
      <c r="S2878" s="122">
        <v>0</v>
      </c>
      <c r="T2878" s="122" t="s">
        <v>418</v>
      </c>
    </row>
    <row r="2879" spans="7:20" s="145" customFormat="1" hidden="1">
      <c r="G2879" s="152"/>
      <c r="K2879" s="128"/>
      <c r="M2879" s="114" t="s">
        <v>4240</v>
      </c>
      <c r="N2879" s="118">
        <v>0.2</v>
      </c>
      <c r="O2879" s="118">
        <v>5.9</v>
      </c>
      <c r="P2879" s="119">
        <f t="shared" si="46"/>
        <v>0</v>
      </c>
      <c r="Q2879" s="122" t="s">
        <v>418</v>
      </c>
      <c r="R2879" s="121" t="s">
        <v>4461</v>
      </c>
      <c r="S2879" s="122">
        <v>0</v>
      </c>
      <c r="T2879" s="122" t="s">
        <v>418</v>
      </c>
    </row>
    <row r="2880" spans="7:20" s="145" customFormat="1" hidden="1">
      <c r="G2880" s="152"/>
      <c r="K2880" s="128"/>
      <c r="M2880" s="114" t="s">
        <v>4241</v>
      </c>
      <c r="N2880" s="118">
        <v>15.4</v>
      </c>
      <c r="O2880" s="120" t="s">
        <v>30</v>
      </c>
      <c r="P2880" s="119">
        <f t="shared" si="46"/>
        <v>0</v>
      </c>
      <c r="Q2880" s="122" t="s">
        <v>343</v>
      </c>
      <c r="R2880" s="121" t="s">
        <v>4565</v>
      </c>
      <c r="S2880" s="122">
        <v>0</v>
      </c>
      <c r="T2880" s="122" t="s">
        <v>418</v>
      </c>
    </row>
    <row r="2881" spans="7:20" s="145" customFormat="1" hidden="1">
      <c r="G2881" s="152"/>
      <c r="K2881" s="128"/>
      <c r="M2881" s="114" t="s">
        <v>4242</v>
      </c>
      <c r="N2881" s="118">
        <v>2.9</v>
      </c>
      <c r="O2881" s="120" t="s">
        <v>30</v>
      </c>
      <c r="P2881" s="119">
        <f t="shared" si="46"/>
        <v>0</v>
      </c>
      <c r="Q2881" s="120" t="s">
        <v>30</v>
      </c>
      <c r="R2881" s="121" t="s">
        <v>4376</v>
      </c>
      <c r="S2881" s="122">
        <v>0</v>
      </c>
      <c r="T2881" s="122" t="s">
        <v>418</v>
      </c>
    </row>
    <row r="2882" spans="7:20" s="145" customFormat="1" hidden="1">
      <c r="G2882" s="152"/>
      <c r="K2882" s="128"/>
      <c r="M2882" s="114" t="s">
        <v>4243</v>
      </c>
      <c r="N2882" s="118">
        <v>1.4</v>
      </c>
      <c r="O2882" s="118">
        <v>28.3</v>
      </c>
      <c r="P2882" s="119">
        <f t="shared" si="46"/>
        <v>0</v>
      </c>
      <c r="Q2882" s="120" t="s">
        <v>30</v>
      </c>
      <c r="R2882" s="121" t="s">
        <v>3935</v>
      </c>
      <c r="S2882" s="122">
        <v>0</v>
      </c>
      <c r="T2882" s="122" t="s">
        <v>418</v>
      </c>
    </row>
    <row r="2883" spans="7:20" s="145" customFormat="1" hidden="1">
      <c r="G2883" s="152"/>
      <c r="K2883" s="128"/>
      <c r="M2883" s="114" t="s">
        <v>4244</v>
      </c>
      <c r="N2883" s="118">
        <v>2.1</v>
      </c>
      <c r="O2883" s="118">
        <v>37.5</v>
      </c>
      <c r="P2883" s="119">
        <f t="shared" si="46"/>
        <v>0</v>
      </c>
      <c r="Q2883" s="122" t="s">
        <v>166</v>
      </c>
      <c r="R2883" s="121" t="s">
        <v>4230</v>
      </c>
      <c r="S2883" s="122">
        <v>0</v>
      </c>
      <c r="T2883" s="122" t="s">
        <v>418</v>
      </c>
    </row>
    <row r="2884" spans="7:20" s="145" customFormat="1" hidden="1">
      <c r="G2884" s="152"/>
      <c r="K2884" s="128"/>
      <c r="M2884" s="114" t="s">
        <v>4245</v>
      </c>
      <c r="N2884" s="118">
        <v>1.7</v>
      </c>
      <c r="O2884" s="118">
        <v>33</v>
      </c>
      <c r="P2884" s="119">
        <f t="shared" si="46"/>
        <v>0</v>
      </c>
      <c r="Q2884" s="122" t="s">
        <v>166</v>
      </c>
      <c r="R2884" s="121" t="s">
        <v>4027</v>
      </c>
      <c r="S2884" s="122">
        <v>0</v>
      </c>
      <c r="T2884" s="122" t="s">
        <v>418</v>
      </c>
    </row>
    <row r="2885" spans="7:20" s="145" customFormat="1" hidden="1">
      <c r="G2885" s="152"/>
      <c r="K2885" s="128"/>
      <c r="M2885" s="114" t="s">
        <v>3769</v>
      </c>
      <c r="N2885" s="118">
        <v>1.5</v>
      </c>
      <c r="O2885" s="118">
        <v>28.2</v>
      </c>
      <c r="P2885" s="119">
        <f t="shared" si="46"/>
        <v>0</v>
      </c>
      <c r="Q2885" s="122" t="s">
        <v>166</v>
      </c>
      <c r="R2885" s="121" t="s">
        <v>3894</v>
      </c>
      <c r="S2885" s="122">
        <v>0</v>
      </c>
      <c r="T2885" s="122" t="s">
        <v>418</v>
      </c>
    </row>
    <row r="2886" spans="7:20" s="145" customFormat="1" hidden="1">
      <c r="G2886" s="152"/>
      <c r="K2886" s="128"/>
      <c r="M2886" s="114" t="s">
        <v>3770</v>
      </c>
      <c r="N2886" s="118">
        <v>1.5</v>
      </c>
      <c r="O2886" s="118">
        <v>28.2</v>
      </c>
      <c r="P2886" s="119">
        <f t="shared" si="46"/>
        <v>0</v>
      </c>
      <c r="Q2886" s="122" t="s">
        <v>166</v>
      </c>
      <c r="R2886" s="121" t="s">
        <v>3894</v>
      </c>
      <c r="S2886" s="122">
        <v>0</v>
      </c>
      <c r="T2886" s="122" t="s">
        <v>418</v>
      </c>
    </row>
    <row r="2887" spans="7:20" s="145" customFormat="1" hidden="1">
      <c r="G2887" s="152"/>
      <c r="K2887" s="128"/>
      <c r="M2887" s="114" t="s">
        <v>3771</v>
      </c>
      <c r="N2887" s="118">
        <v>40.700000000000003</v>
      </c>
      <c r="O2887" s="118">
        <v>3.5</v>
      </c>
      <c r="P2887" s="119">
        <f t="shared" si="46"/>
        <v>0</v>
      </c>
      <c r="Q2887" s="120" t="s">
        <v>147</v>
      </c>
      <c r="R2887" s="121" t="s">
        <v>3959</v>
      </c>
      <c r="S2887" s="122">
        <v>0</v>
      </c>
      <c r="T2887" s="122" t="s">
        <v>418</v>
      </c>
    </row>
    <row r="2888" spans="7:20" s="145" customFormat="1" hidden="1">
      <c r="G2888" s="152"/>
      <c r="K2888" s="128"/>
      <c r="M2888" s="114" t="s">
        <v>3636</v>
      </c>
      <c r="N2888" s="118">
        <v>11.4</v>
      </c>
      <c r="O2888" s="118">
        <v>1.1000000000000001</v>
      </c>
      <c r="P2888" s="119">
        <f t="shared" si="46"/>
        <v>0</v>
      </c>
      <c r="Q2888" s="120" t="s">
        <v>147</v>
      </c>
      <c r="R2888" s="121" t="s">
        <v>4386</v>
      </c>
      <c r="S2888" s="122">
        <v>0</v>
      </c>
      <c r="T2888" s="122" t="s">
        <v>418</v>
      </c>
    </row>
    <row r="2889" spans="7:20" s="145" customFormat="1" hidden="1">
      <c r="G2889" s="152"/>
      <c r="K2889" s="128"/>
      <c r="M2889" s="114" t="s">
        <v>3637</v>
      </c>
      <c r="N2889" s="118">
        <v>35.6</v>
      </c>
      <c r="O2889" s="118">
        <v>3.5</v>
      </c>
      <c r="P2889" s="119">
        <f t="shared" si="46"/>
        <v>0</v>
      </c>
      <c r="Q2889" s="120" t="s">
        <v>147</v>
      </c>
      <c r="R2889" s="121" t="s">
        <v>3969</v>
      </c>
      <c r="S2889" s="122">
        <v>0</v>
      </c>
      <c r="T2889" s="122" t="s">
        <v>418</v>
      </c>
    </row>
    <row r="2890" spans="7:20" s="145" customFormat="1" hidden="1">
      <c r="G2890" s="152"/>
      <c r="K2890" s="128"/>
      <c r="M2890" s="114" t="s">
        <v>3638</v>
      </c>
      <c r="N2890" s="118">
        <v>4.8</v>
      </c>
      <c r="O2890" s="118">
        <v>11.2</v>
      </c>
      <c r="P2890" s="119">
        <f t="shared" ref="P2890:P2906" si="47">SUM(S2890:T2890)</f>
        <v>0</v>
      </c>
      <c r="Q2890" s="122" t="s">
        <v>3639</v>
      </c>
      <c r="R2890" s="121" t="s">
        <v>4274</v>
      </c>
      <c r="S2890" s="122">
        <v>0</v>
      </c>
      <c r="T2890" s="122" t="s">
        <v>418</v>
      </c>
    </row>
    <row r="2891" spans="7:20" s="145" customFormat="1" hidden="1">
      <c r="G2891" s="152"/>
      <c r="K2891" s="128"/>
      <c r="M2891" s="114" t="s">
        <v>3640</v>
      </c>
      <c r="N2891" s="118">
        <v>5.7</v>
      </c>
      <c r="O2891" s="118">
        <v>4.8</v>
      </c>
      <c r="P2891" s="119">
        <f t="shared" si="47"/>
        <v>0</v>
      </c>
      <c r="Q2891" s="122" t="s">
        <v>655</v>
      </c>
      <c r="R2891" s="121" t="s">
        <v>4027</v>
      </c>
      <c r="S2891" s="122">
        <v>0</v>
      </c>
      <c r="T2891" s="122" t="s">
        <v>418</v>
      </c>
    </row>
    <row r="2892" spans="7:20" s="145" customFormat="1" hidden="1">
      <c r="G2892" s="152"/>
      <c r="K2892" s="128"/>
      <c r="M2892" s="114" t="s">
        <v>3641</v>
      </c>
      <c r="N2892" s="118">
        <v>4.2</v>
      </c>
      <c r="O2892" s="118">
        <v>13.7</v>
      </c>
      <c r="P2892" s="119">
        <f t="shared" si="47"/>
        <v>0</v>
      </c>
      <c r="Q2892" s="120" t="s">
        <v>728</v>
      </c>
      <c r="R2892" s="121" t="s">
        <v>4000</v>
      </c>
      <c r="S2892" s="122">
        <v>0</v>
      </c>
      <c r="T2892" s="122" t="s">
        <v>418</v>
      </c>
    </row>
    <row r="2893" spans="7:20" s="145" customFormat="1" hidden="1">
      <c r="G2893" s="152"/>
      <c r="K2893" s="128"/>
      <c r="M2893" s="114" t="s">
        <v>3642</v>
      </c>
      <c r="N2893" s="118">
        <v>4.4000000000000004</v>
      </c>
      <c r="O2893" s="118">
        <v>16</v>
      </c>
      <c r="P2893" s="119">
        <f t="shared" si="47"/>
        <v>0</v>
      </c>
      <c r="Q2893" s="122" t="s">
        <v>737</v>
      </c>
      <c r="R2893" s="121" t="s">
        <v>3773</v>
      </c>
      <c r="S2893" s="122">
        <v>0</v>
      </c>
      <c r="T2893" s="122" t="s">
        <v>418</v>
      </c>
    </row>
    <row r="2894" spans="7:20" s="145" customFormat="1" hidden="1">
      <c r="G2894" s="152"/>
      <c r="K2894" s="128"/>
      <c r="M2894" s="114" t="s">
        <v>3643</v>
      </c>
      <c r="N2894" s="118">
        <v>4.8</v>
      </c>
      <c r="O2894" s="118">
        <v>7.8</v>
      </c>
      <c r="P2894" s="119">
        <f t="shared" si="47"/>
        <v>0</v>
      </c>
      <c r="Q2894" s="122" t="s">
        <v>977</v>
      </c>
      <c r="R2894" s="121" t="s">
        <v>4551</v>
      </c>
      <c r="S2894" s="122">
        <v>0</v>
      </c>
      <c r="T2894" s="122" t="s">
        <v>418</v>
      </c>
    </row>
    <row r="2895" spans="7:20" s="145" customFormat="1" hidden="1">
      <c r="G2895" s="152"/>
      <c r="K2895" s="128"/>
      <c r="M2895" s="114" t="s">
        <v>3644</v>
      </c>
      <c r="N2895" s="118">
        <v>3.8</v>
      </c>
      <c r="O2895" s="118">
        <v>18</v>
      </c>
      <c r="P2895" s="119">
        <f t="shared" si="47"/>
        <v>0</v>
      </c>
      <c r="Q2895" s="122" t="s">
        <v>982</v>
      </c>
      <c r="R2895" s="121" t="s">
        <v>3773</v>
      </c>
      <c r="S2895" s="122">
        <v>0</v>
      </c>
      <c r="T2895" s="122" t="s">
        <v>418</v>
      </c>
    </row>
    <row r="2896" spans="7:20" s="145" customFormat="1" hidden="1">
      <c r="G2896" s="152"/>
      <c r="K2896" s="128"/>
      <c r="M2896" s="114" t="s">
        <v>3797</v>
      </c>
      <c r="N2896" s="118">
        <v>3.3</v>
      </c>
      <c r="O2896" s="118">
        <v>11</v>
      </c>
      <c r="P2896" s="119">
        <f t="shared" si="47"/>
        <v>0</v>
      </c>
      <c r="Q2896" s="122" t="s">
        <v>454</v>
      </c>
      <c r="R2896" s="121" t="s">
        <v>4565</v>
      </c>
      <c r="S2896" s="122">
        <v>0</v>
      </c>
      <c r="T2896" s="122" t="s">
        <v>418</v>
      </c>
    </row>
    <row r="2897" spans="7:20" s="145" customFormat="1" hidden="1">
      <c r="G2897" s="152"/>
      <c r="K2897" s="128"/>
      <c r="M2897" s="114" t="s">
        <v>3798</v>
      </c>
      <c r="N2897" s="118">
        <v>4.8</v>
      </c>
      <c r="O2897" s="118">
        <v>10.1</v>
      </c>
      <c r="P2897" s="119">
        <f t="shared" si="47"/>
        <v>0</v>
      </c>
      <c r="Q2897" s="120" t="s">
        <v>166</v>
      </c>
      <c r="R2897" s="121" t="s">
        <v>3890</v>
      </c>
      <c r="S2897" s="122">
        <v>0</v>
      </c>
      <c r="T2897" s="122" t="s">
        <v>418</v>
      </c>
    </row>
    <row r="2898" spans="7:20" s="145" customFormat="1" hidden="1">
      <c r="G2898" s="152"/>
      <c r="K2898" s="128"/>
      <c r="M2898" s="114" t="s">
        <v>3799</v>
      </c>
      <c r="N2898" s="118">
        <v>5.4</v>
      </c>
      <c r="O2898" s="118">
        <v>8.1999999999999993</v>
      </c>
      <c r="P2898" s="119">
        <f t="shared" si="47"/>
        <v>0</v>
      </c>
      <c r="Q2898" s="120" t="s">
        <v>166</v>
      </c>
      <c r="R2898" s="121" t="s">
        <v>4337</v>
      </c>
      <c r="S2898" s="122">
        <v>0</v>
      </c>
      <c r="T2898" s="122" t="s">
        <v>418</v>
      </c>
    </row>
    <row r="2899" spans="7:20" s="145" customFormat="1" hidden="1">
      <c r="G2899" s="152"/>
      <c r="K2899" s="128"/>
      <c r="M2899" s="114" t="s">
        <v>4012</v>
      </c>
      <c r="N2899" s="118">
        <v>4</v>
      </c>
      <c r="O2899" s="118">
        <v>17.7</v>
      </c>
      <c r="P2899" s="119">
        <f t="shared" si="47"/>
        <v>0</v>
      </c>
      <c r="Q2899" s="122" t="s">
        <v>384</v>
      </c>
      <c r="R2899" s="121" t="s">
        <v>4024</v>
      </c>
      <c r="S2899" s="122">
        <v>0</v>
      </c>
      <c r="T2899" s="122" t="s">
        <v>418</v>
      </c>
    </row>
    <row r="2900" spans="7:20" s="145" customFormat="1" hidden="1">
      <c r="G2900" s="152"/>
      <c r="K2900" s="128"/>
      <c r="M2900" s="114" t="s">
        <v>3506</v>
      </c>
      <c r="N2900" s="118">
        <v>3.8</v>
      </c>
      <c r="O2900" s="118">
        <v>11.1</v>
      </c>
      <c r="P2900" s="119">
        <f t="shared" si="47"/>
        <v>0</v>
      </c>
      <c r="Q2900" s="122" t="s">
        <v>1730</v>
      </c>
      <c r="R2900" s="121" t="s">
        <v>4269</v>
      </c>
      <c r="S2900" s="122">
        <v>0</v>
      </c>
      <c r="T2900" s="122" t="s">
        <v>418</v>
      </c>
    </row>
    <row r="2901" spans="7:20" s="145" customFormat="1" hidden="1">
      <c r="G2901" s="152"/>
      <c r="K2901" s="128"/>
      <c r="M2901" s="114" t="s">
        <v>3507</v>
      </c>
      <c r="N2901" s="118">
        <v>5.7</v>
      </c>
      <c r="O2901" s="118">
        <v>7.8</v>
      </c>
      <c r="P2901" s="119">
        <f t="shared" si="47"/>
        <v>0</v>
      </c>
      <c r="Q2901" s="122" t="s">
        <v>3508</v>
      </c>
      <c r="R2901" s="121" t="s">
        <v>4549</v>
      </c>
      <c r="S2901" s="122">
        <v>0</v>
      </c>
      <c r="T2901" s="122" t="s">
        <v>418</v>
      </c>
    </row>
    <row r="2902" spans="7:20" s="145" customFormat="1" hidden="1">
      <c r="G2902" s="152"/>
      <c r="K2902" s="128"/>
      <c r="M2902" s="114" t="s">
        <v>3509</v>
      </c>
      <c r="N2902" s="118">
        <v>4.2</v>
      </c>
      <c r="O2902" s="118">
        <v>21.5</v>
      </c>
      <c r="P2902" s="119">
        <f t="shared" si="47"/>
        <v>0</v>
      </c>
      <c r="Q2902" s="120" t="s">
        <v>551</v>
      </c>
      <c r="R2902" s="121" t="s">
        <v>4277</v>
      </c>
      <c r="S2902" s="122">
        <v>0</v>
      </c>
      <c r="T2902" s="122" t="s">
        <v>418</v>
      </c>
    </row>
    <row r="2903" spans="7:20" s="145" customFormat="1" hidden="1">
      <c r="G2903" s="152"/>
      <c r="K2903" s="128"/>
      <c r="M2903" s="114" t="s">
        <v>3800</v>
      </c>
      <c r="N2903" s="118">
        <v>4.0999999999999996</v>
      </c>
      <c r="O2903" s="118">
        <v>16.2</v>
      </c>
      <c r="P2903" s="119">
        <f t="shared" si="47"/>
        <v>0</v>
      </c>
      <c r="Q2903" s="120" t="s">
        <v>147</v>
      </c>
      <c r="R2903" s="121" t="s">
        <v>3960</v>
      </c>
      <c r="S2903" s="122">
        <v>0</v>
      </c>
      <c r="T2903" s="122" t="s">
        <v>418</v>
      </c>
    </row>
    <row r="2904" spans="7:20" s="145" customFormat="1" hidden="1">
      <c r="G2904" s="152"/>
      <c r="K2904" s="128"/>
      <c r="M2904" s="114" t="s">
        <v>4441</v>
      </c>
      <c r="N2904" s="118">
        <v>6.7</v>
      </c>
      <c r="O2904" s="118">
        <v>25.6</v>
      </c>
      <c r="P2904" s="119">
        <f t="shared" si="47"/>
        <v>0</v>
      </c>
      <c r="Q2904" s="122" t="s">
        <v>1754</v>
      </c>
      <c r="R2904" s="121" t="s">
        <v>4135</v>
      </c>
      <c r="S2904" s="122">
        <v>0</v>
      </c>
      <c r="T2904" s="122" t="s">
        <v>418</v>
      </c>
    </row>
    <row r="2905" spans="7:20" s="145" customFormat="1" hidden="1">
      <c r="G2905" s="152"/>
      <c r="K2905" s="128"/>
      <c r="M2905" s="114" t="s">
        <v>4365</v>
      </c>
      <c r="N2905" s="118">
        <v>6.8</v>
      </c>
      <c r="O2905" s="118">
        <v>25.9</v>
      </c>
      <c r="P2905" s="119">
        <f t="shared" si="47"/>
        <v>0</v>
      </c>
      <c r="Q2905" s="122" t="s">
        <v>1447</v>
      </c>
      <c r="R2905" s="121" t="s">
        <v>3784</v>
      </c>
      <c r="S2905" s="122">
        <v>0</v>
      </c>
      <c r="T2905" s="122" t="s">
        <v>418</v>
      </c>
    </row>
    <row r="2906" spans="7:20" s="145" customFormat="1" hidden="1">
      <c r="G2906" s="152"/>
      <c r="K2906" s="128"/>
      <c r="M2906" s="114" t="s">
        <v>4366</v>
      </c>
      <c r="N2906" s="118">
        <v>6.7</v>
      </c>
      <c r="O2906" s="118">
        <v>25.8</v>
      </c>
      <c r="P2906" s="119">
        <f t="shared" si="47"/>
        <v>0</v>
      </c>
      <c r="Q2906" s="122" t="s">
        <v>4367</v>
      </c>
      <c r="R2906" s="121" t="s">
        <v>3963</v>
      </c>
      <c r="S2906" s="122">
        <v>0</v>
      </c>
      <c r="T2906" s="122" t="s">
        <v>418</v>
      </c>
    </row>
    <row r="2907" spans="7:20" s="145" customFormat="1" hidden="1">
      <c r="G2907" s="152"/>
      <c r="K2907" s="128"/>
      <c r="M2907" s="114" t="s">
        <v>3821</v>
      </c>
      <c r="N2907" s="114">
        <v>5</v>
      </c>
      <c r="O2907" s="114">
        <v>14</v>
      </c>
      <c r="P2907" s="114">
        <v>0.2</v>
      </c>
      <c r="Q2907" s="114">
        <v>0.1</v>
      </c>
      <c r="R2907" s="114"/>
      <c r="S2907" s="114"/>
      <c r="T2907" s="114"/>
    </row>
    <row r="2908" spans="7:20" s="145" customFormat="1" hidden="1">
      <c r="G2908" s="152"/>
      <c r="K2908" s="128"/>
      <c r="M2908" s="114" t="s">
        <v>206</v>
      </c>
      <c r="N2908" s="114">
        <v>12.3</v>
      </c>
      <c r="O2908" s="114">
        <v>56</v>
      </c>
      <c r="P2908" s="114">
        <v>11.2</v>
      </c>
      <c r="Q2908" s="114">
        <v>3.4</v>
      </c>
      <c r="R2908" s="114"/>
      <c r="S2908" s="114"/>
      <c r="T2908" s="114"/>
    </row>
  </sheetData>
  <sheetCalcPr fullCalcOnLoad="1"/>
  <sheetProtection password="CA51" sheet="1" objects="1" scenarios="1"/>
  <phoneticPr fontId="5" type="noConversion"/>
  <dataValidations count="3">
    <dataValidation type="list" allowBlank="1" showInputMessage="1" showErrorMessage="1" sqref="D3">
      <formula1>$M$3:$M$4</formula1>
    </dataValidation>
    <dataValidation type="list" allowBlank="1" showInputMessage="1" showErrorMessage="1" sqref="K3">
      <formula1>V4:V11</formula1>
    </dataValidation>
    <dataValidation type="list" allowBlank="1" showInputMessage="1" showErrorMessage="1" sqref="K25">
      <formula1>$V$12:$V$13</formula1>
    </dataValidation>
  </dataValidations>
  <printOptions horizontalCentered="1"/>
  <pageMargins left="0.25" right="0.25" top="0.35000000000000003" bottom="0.35000000000000003" header="0.30000000000000004" footer="0.30000000000000004"/>
  <pageSetup orientation="landscape"/>
  <drawing r:id="rId1"/>
  <extLst>
    <ext xmlns:mx="http://schemas.microsoft.com/office/mac/excel/2008/main" uri="http://schemas.microsoft.com/office/mac/excel/2008/main">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B1:I49"/>
  <sheetViews>
    <sheetView view="pageLayout" workbookViewId="0">
      <selection activeCell="C20" sqref="C20"/>
    </sheetView>
  </sheetViews>
  <sheetFormatPr baseColWidth="10" defaultRowHeight="18"/>
  <cols>
    <col min="1" max="1" width="3.1640625" style="45" customWidth="1"/>
    <col min="2" max="3" width="37.33203125" style="48" customWidth="1"/>
    <col min="4" max="4" width="3.1640625" style="45" customWidth="1"/>
    <col min="5" max="6" width="10.83203125" hidden="1" customWidth="1"/>
    <col min="7" max="7" width="13.83203125" style="45" hidden="1" customWidth="1"/>
    <col min="8" max="8" width="22" style="45" hidden="1" customWidth="1"/>
    <col min="9" max="9" width="10.83203125" style="45" hidden="1" customWidth="1"/>
    <col min="10" max="13" width="10.83203125" style="45" customWidth="1"/>
    <col min="14" max="16384" width="10.83203125" style="45"/>
  </cols>
  <sheetData>
    <row r="1" spans="2:9" ht="72" customHeight="1">
      <c r="B1" s="65"/>
      <c r="C1" s="65"/>
    </row>
    <row r="2" spans="2:9" ht="47" customHeight="1">
      <c r="B2" s="64" t="s">
        <v>117</v>
      </c>
      <c r="C2" s="64"/>
    </row>
    <row r="3" spans="2:9">
      <c r="B3" s="51" t="s">
        <v>96</v>
      </c>
      <c r="C3" s="52"/>
      <c r="D3"/>
      <c r="G3"/>
      <c r="H3" s="45" t="s">
        <v>115</v>
      </c>
      <c r="I3" s="45" t="s">
        <v>116</v>
      </c>
    </row>
    <row r="4" spans="2:9">
      <c r="B4" s="53" t="s">
        <v>67</v>
      </c>
      <c r="C4" s="52" t="s">
        <v>88</v>
      </c>
      <c r="D4"/>
      <c r="G4" s="50" t="s">
        <v>291</v>
      </c>
      <c r="H4" s="45" t="str">
        <f>IF('Breakfast 1'!$K$25="yes",'Breakfast 1'!B6,0)</f>
        <v>Eggs whole</v>
      </c>
      <c r="I4" s="46">
        <f>IF('Breakfast 1'!$K$25="yes",'Breakfast 1'!H6,0)</f>
        <v>56.25</v>
      </c>
    </row>
    <row r="5" spans="2:9">
      <c r="B5" s="51" t="s">
        <v>89</v>
      </c>
      <c r="C5" s="52">
        <v>29.09090909090909</v>
      </c>
      <c r="D5"/>
      <c r="G5" s="50"/>
      <c r="H5" s="48" t="str">
        <f>IF('Breakfast 1'!$K$25="yes",'Breakfast 1'!B7,0)</f>
        <v>Egg whites</v>
      </c>
      <c r="I5" s="47">
        <f>IF('Breakfast 1'!$K$25="yes",'Breakfast 1'!H7,0)</f>
        <v>123.75</v>
      </c>
    </row>
    <row r="6" spans="2:9">
      <c r="B6" s="54" t="s">
        <v>90</v>
      </c>
      <c r="C6" s="55">
        <v>76.666666666666671</v>
      </c>
      <c r="D6"/>
      <c r="G6"/>
      <c r="H6" s="48" t="str">
        <f>IF('Breakfast 1'!$K$25="yes",'Breakfast 1'!B8,0)</f>
        <v>Wholemeal tortilla</v>
      </c>
      <c r="I6" s="47">
        <f>IF('Breakfast 1'!$K$25="yes",'Breakfast 1'!H8,0)</f>
        <v>32.200000000000003</v>
      </c>
    </row>
    <row r="7" spans="2:9">
      <c r="B7" s="54" t="s">
        <v>91</v>
      </c>
      <c r="C7" s="55">
        <v>1.5333333333333334</v>
      </c>
      <c r="D7"/>
      <c r="G7"/>
      <c r="H7" s="48" t="str">
        <f>IF('Breakfast 1'!$K$25="yes",'Breakfast 1'!B9,0)</f>
        <v>Cherry tomatoes</v>
      </c>
      <c r="I7" s="47">
        <f>IF('Breakfast 1'!$K$25="yes",'Breakfast 1'!H9,0)</f>
        <v>76.666666666666671</v>
      </c>
    </row>
    <row r="8" spans="2:9">
      <c r="B8" s="54" t="s">
        <v>92</v>
      </c>
      <c r="C8" s="55">
        <v>123.75</v>
      </c>
      <c r="D8"/>
      <c r="G8"/>
      <c r="H8" s="48" t="str">
        <f>IF('Breakfast 1'!$K$25="yes",'Breakfast 1'!B10,0)</f>
        <v>Broccoli</v>
      </c>
      <c r="I8" s="47">
        <f>IF('Breakfast 1'!$K$25="yes",'Breakfast 1'!H10,0)</f>
        <v>29.09090909090909</v>
      </c>
    </row>
    <row r="9" spans="2:9">
      <c r="B9" s="54" t="s">
        <v>93</v>
      </c>
      <c r="C9" s="55">
        <v>56.25</v>
      </c>
      <c r="D9"/>
      <c r="G9"/>
      <c r="H9" s="48" t="str">
        <f>IF('Breakfast 1'!$K$25="yes",'Breakfast 1'!B11,0)</f>
        <v>Olive oil</v>
      </c>
      <c r="I9" s="47">
        <f>IF('Breakfast 1'!$K$25="yes",'Breakfast 1'!H11,0)</f>
        <v>5</v>
      </c>
    </row>
    <row r="10" spans="2:9">
      <c r="B10" s="54" t="s">
        <v>140</v>
      </c>
      <c r="C10" s="55">
        <v>5</v>
      </c>
      <c r="D10"/>
      <c r="G10"/>
      <c r="H10" s="48" t="str">
        <f>IF('Breakfast 1'!$K$25="yes",'Breakfast 1'!B12,0)</f>
        <v>Pumpkin seeds</v>
      </c>
      <c r="I10" s="47">
        <f>IF('Breakfast 1'!$K$25="yes",'Breakfast 1'!H12,0)</f>
        <v>6</v>
      </c>
    </row>
    <row r="11" spans="2:9">
      <c r="B11" s="54" t="s">
        <v>3202</v>
      </c>
      <c r="C11" s="55">
        <v>6</v>
      </c>
      <c r="D11"/>
      <c r="G11"/>
      <c r="H11" s="48" t="str">
        <f>IF('Breakfast 1'!$K$25="yes",'Breakfast 1'!B13,0)</f>
        <v>Chilli flakes</v>
      </c>
      <c r="I11" s="47">
        <f>IF('Breakfast 1'!$K$25="yes",'Breakfast 1'!H13,0)</f>
        <v>1.5333333333333334</v>
      </c>
    </row>
    <row r="12" spans="2:9">
      <c r="B12" s="54" t="s">
        <v>94</v>
      </c>
      <c r="C12" s="55">
        <v>32.200000000000003</v>
      </c>
      <c r="D12"/>
      <c r="G12"/>
      <c r="H12" s="48">
        <f>IF('Lunch 1'!$K$25="yes",'Lunch 1'!B6,0)</f>
        <v>0</v>
      </c>
      <c r="I12" s="46">
        <f>IF('Lunch 1'!$K$25="yes",'Lunch 1'!H6,0)</f>
        <v>0</v>
      </c>
    </row>
    <row r="13" spans="2:9">
      <c r="B13" s="56" t="s">
        <v>95</v>
      </c>
      <c r="C13" s="57">
        <v>330.4909090909091</v>
      </c>
      <c r="D13"/>
      <c r="G13"/>
      <c r="H13" s="49">
        <f>IF('Lunch 1'!$K$25="yes",'Lunch 1'!B7,0)</f>
        <v>0</v>
      </c>
      <c r="I13" s="47">
        <f>IF('Lunch 1'!$K$25="yes",'Lunch 1'!H7,0)</f>
        <v>0</v>
      </c>
    </row>
    <row r="14" spans="2:9">
      <c r="B14"/>
      <c r="C14"/>
      <c r="D14"/>
      <c r="G14"/>
      <c r="H14" s="49">
        <f>IF('Lunch 1'!$K$25="yes",'Lunch 1'!B8,0)</f>
        <v>0</v>
      </c>
      <c r="I14" s="47">
        <f>IF('Lunch 1'!$K$25="yes",'Lunch 1'!H8,0)</f>
        <v>0</v>
      </c>
    </row>
    <row r="15" spans="2:9">
      <c r="B15"/>
      <c r="C15"/>
      <c r="D15"/>
      <c r="G15"/>
      <c r="H15" s="49">
        <f>IF('Lunch 1'!$K$25="yes",'Lunch 1'!B9,0)</f>
        <v>0</v>
      </c>
      <c r="I15" s="47">
        <f>IF('Lunch 1'!$K$25="yes",'Lunch 1'!H9,0)</f>
        <v>0</v>
      </c>
    </row>
    <row r="16" spans="2:9">
      <c r="B16"/>
      <c r="C16"/>
      <c r="D16"/>
      <c r="G16"/>
      <c r="H16" s="49">
        <f>IF('Lunch 1'!$K$25="yes",'Lunch 1'!B10,0)</f>
        <v>0</v>
      </c>
      <c r="I16" s="47">
        <f>IF('Lunch 1'!$K$25="yes",'Lunch 1'!H10,0)</f>
        <v>0</v>
      </c>
    </row>
    <row r="17" spans="2:9">
      <c r="B17"/>
      <c r="C17"/>
      <c r="D17"/>
      <c r="G17"/>
      <c r="H17" s="49">
        <f>IF('Lunch 1'!$K$25="yes",'Lunch 1'!B11,0)</f>
        <v>0</v>
      </c>
      <c r="I17" s="47">
        <f>IF('Lunch 1'!$K$25="yes",'Lunch 1'!H11,0)</f>
        <v>0</v>
      </c>
    </row>
    <row r="18" spans="2:9">
      <c r="B18"/>
      <c r="C18"/>
      <c r="H18" s="49">
        <f>IF('Lunch 1'!$K$25="yes",'Lunch 1'!B12,0)</f>
        <v>0</v>
      </c>
      <c r="I18" s="47">
        <f>IF('Lunch 1'!$K$25="yes",'Lunch 1'!H12,0)</f>
        <v>0</v>
      </c>
    </row>
    <row r="19" spans="2:9">
      <c r="B19"/>
      <c r="C19"/>
      <c r="H19" s="49">
        <f>IF('Lunch 1'!$K$25="yes",'Lunch 1'!B13,0)</f>
        <v>0</v>
      </c>
      <c r="I19" s="47">
        <f>IF('Lunch 1'!$K$25="yes",'Lunch 1'!H13,0)</f>
        <v>0</v>
      </c>
    </row>
    <row r="20" spans="2:9">
      <c r="B20"/>
      <c r="C20"/>
      <c r="H20" s="49">
        <f>IF('Lunch 1'!$K$25="yes",'Lunch 1'!B14,0)</f>
        <v>0</v>
      </c>
      <c r="I20" s="47">
        <f>IF('Lunch 1'!$K$25="yes",'Lunch 1'!H14,0)</f>
        <v>0</v>
      </c>
    </row>
    <row r="21" spans="2:9">
      <c r="B21"/>
      <c r="C21"/>
      <c r="H21" s="49">
        <f>IF('Lunch 1'!$K$25="yes",'Lunch 1'!B15,0)</f>
        <v>0</v>
      </c>
      <c r="I21" s="47">
        <f>IF('Lunch 1'!$K$25="yes",'Lunch 1'!H15,0)</f>
        <v>0</v>
      </c>
    </row>
    <row r="22" spans="2:9">
      <c r="B22"/>
      <c r="C22"/>
      <c r="H22" s="49">
        <f>IF('Lunch 1'!$K$25="yes",'Lunch 1'!B16,0)</f>
        <v>0</v>
      </c>
      <c r="I22" s="47">
        <f>IF('Lunch 1'!$K$25="yes",'Lunch 1'!H16,0)</f>
        <v>0</v>
      </c>
    </row>
    <row r="23" spans="2:9">
      <c r="B23"/>
      <c r="C23"/>
      <c r="G23" s="49" t="s">
        <v>4442</v>
      </c>
      <c r="H23" s="49">
        <f>IF('Dinner 1'!$K$25="yes",'Dinner 1'!B6,0)</f>
        <v>0</v>
      </c>
      <c r="I23" s="46">
        <f>IF('Dinner 1'!$K$25="yes",'Dinner 1'!H6,0)</f>
        <v>0</v>
      </c>
    </row>
    <row r="24" spans="2:9">
      <c r="B24"/>
      <c r="C24"/>
      <c r="H24" s="49">
        <f>IF('Dinner 1'!$K$25="yes",'Dinner 1'!B7,0)</f>
        <v>0</v>
      </c>
      <c r="I24" s="47">
        <f>IF('Dinner 1'!$K$25="yes",'Dinner 1'!H7,0)</f>
        <v>0</v>
      </c>
    </row>
    <row r="25" spans="2:9">
      <c r="B25"/>
      <c r="C25"/>
      <c r="H25" s="49">
        <f>IF('Dinner 1'!$K$25="yes",'Dinner 1'!B8,0)</f>
        <v>0</v>
      </c>
      <c r="I25" s="47">
        <f>IF('Dinner 1'!$K$25="yes",'Dinner 1'!H8,0)</f>
        <v>0</v>
      </c>
    </row>
    <row r="26" spans="2:9">
      <c r="B26"/>
      <c r="C26"/>
      <c r="H26" s="49">
        <f>IF('Dinner 1'!$K$25="yes",'Dinner 1'!B9,0)</f>
        <v>0</v>
      </c>
      <c r="I26" s="47">
        <f>IF('Dinner 1'!$K$25="yes",'Dinner 1'!H9,0)</f>
        <v>0</v>
      </c>
    </row>
    <row r="27" spans="2:9">
      <c r="B27"/>
      <c r="C27"/>
      <c r="H27" s="49">
        <f>IF('Dinner 1'!$K$25="yes",'Dinner 1'!B10,0)</f>
        <v>0</v>
      </c>
      <c r="I27" s="47">
        <f>IF('Dinner 1'!$K$25="yes",'Dinner 1'!H10,0)</f>
        <v>0</v>
      </c>
    </row>
    <row r="28" spans="2:9">
      <c r="B28"/>
      <c r="C28"/>
      <c r="H28" s="49">
        <f>IF('Dinner 1'!$K$25="yes",'Dinner 1'!B11,0)</f>
        <v>0</v>
      </c>
      <c r="I28" s="47">
        <f>IF('Dinner 1'!$K$25="yes",'Dinner 1'!H11,0)</f>
        <v>0</v>
      </c>
    </row>
    <row r="29" spans="2:9">
      <c r="B29"/>
      <c r="C29"/>
      <c r="H29" s="49">
        <f>IF('Dinner 1'!$K$25="yes",'Dinner 1'!B12,0)</f>
        <v>0</v>
      </c>
      <c r="I29" s="47">
        <f>IF('Dinner 1'!$K$25="yes",'Dinner 1'!H12,0)</f>
        <v>0</v>
      </c>
    </row>
    <row r="30" spans="2:9">
      <c r="B30"/>
      <c r="C30"/>
      <c r="H30" s="49">
        <f>IF('Dinner 1'!$K$25="yes",'Dinner 1'!B13,0)</f>
        <v>0</v>
      </c>
      <c r="I30" s="47">
        <f>IF('Dinner 1'!$K$25="yes",'Dinner 1'!H13,0)</f>
        <v>0</v>
      </c>
    </row>
    <row r="31" spans="2:9">
      <c r="B31"/>
      <c r="C31"/>
      <c r="H31" s="49">
        <f>IF('Dinner 1'!$K$25="yes",'Dinner 1'!B14,0)</f>
        <v>0</v>
      </c>
      <c r="I31" s="47">
        <f>IF('Dinner 1'!$K$25="yes",'Dinner 1'!H14,0)</f>
        <v>0</v>
      </c>
    </row>
    <row r="32" spans="2:9">
      <c r="B32"/>
      <c r="C32"/>
      <c r="H32" s="49">
        <f>IF('Dinner 1'!$K$25="yes",'Dinner 1'!B15,0)</f>
        <v>0</v>
      </c>
      <c r="I32" s="47">
        <f>IF('Dinner 1'!$K$25="yes",'Dinner 1'!H15,0)</f>
        <v>0</v>
      </c>
    </row>
    <row r="33" spans="2:9">
      <c r="B33"/>
      <c r="C33"/>
      <c r="H33" s="49">
        <f>IF('Dinner 1'!$K$25="yes",'Dinner 1'!B16,0)</f>
        <v>0</v>
      </c>
      <c r="I33" s="47">
        <f>IF('Dinner 1'!$K$25="yes",'Dinner 1'!H16,0)</f>
        <v>0</v>
      </c>
    </row>
    <row r="34" spans="2:9">
      <c r="B34"/>
      <c r="C34"/>
      <c r="G34" s="49"/>
      <c r="H34" s="49">
        <f>IF('Dinner 1'!$K$25="yes",'Dinner 1'!B17,0)</f>
        <v>0</v>
      </c>
      <c r="I34" s="47">
        <f>IF('Dinner 1'!$K$25="yes",'Dinner 1'!H17,0)</f>
        <v>0</v>
      </c>
    </row>
    <row r="35" spans="2:9">
      <c r="B35"/>
      <c r="C35"/>
      <c r="H35" s="49">
        <f>IF('Dinner 1'!$K$25="yes",'Dinner 1'!B18,0)</f>
        <v>0</v>
      </c>
      <c r="I35" s="47">
        <f>IF('Dinner 1'!$K$25="yes",'Dinner 1'!H18,0)</f>
        <v>0</v>
      </c>
    </row>
    <row r="36" spans="2:9">
      <c r="B36"/>
      <c r="C36"/>
      <c r="H36" s="49">
        <f>IF('Dinner 1'!$K$25="yes",'Dinner 1'!B19,0)</f>
        <v>0</v>
      </c>
      <c r="I36" s="47">
        <f>IF('Dinner 1'!$K$25="yes",'Dinner 1'!H19,0)</f>
        <v>0</v>
      </c>
    </row>
    <row r="37" spans="2:9">
      <c r="B37"/>
      <c r="C37"/>
      <c r="H37" s="49">
        <f>IF('Dinner 1'!$K$25="yes",'Dinner 1'!B20,0)</f>
        <v>0</v>
      </c>
      <c r="I37" s="47">
        <f>IF('Dinner 1'!$K$25="yes",'Dinner 1'!H20,0)</f>
        <v>0</v>
      </c>
    </row>
    <row r="38" spans="2:9">
      <c r="B38"/>
      <c r="C38"/>
      <c r="H38" s="49">
        <f>IF('Dinner 1'!$K$25="yes",'Dinner 1'!B21,0)</f>
        <v>0</v>
      </c>
      <c r="I38" s="47">
        <f>IF('Dinner 1'!$K$25="yes",'Dinner 1'!H21,0)</f>
        <v>0</v>
      </c>
    </row>
    <row r="39" spans="2:9">
      <c r="B39"/>
      <c r="C39"/>
      <c r="G39" s="49" t="s">
        <v>4443</v>
      </c>
      <c r="H39" s="49">
        <f>IF('Snack 1'!$K$25="yes",'Snack 1'!B6,0)</f>
        <v>0</v>
      </c>
      <c r="I39" s="47">
        <f>IF('Snack 1'!$K$25="yes",'Snack 1'!H6,0)</f>
        <v>0</v>
      </c>
    </row>
    <row r="40" spans="2:9">
      <c r="B40"/>
      <c r="C40"/>
      <c r="H40" s="49">
        <f>IF('Snack 1'!$K$25="yes",'Snack 1'!B7,0)</f>
        <v>0</v>
      </c>
      <c r="I40" s="47">
        <f>IF('Snack 1'!$K$25="yes",'Snack 1'!H7,0)</f>
        <v>0</v>
      </c>
    </row>
    <row r="41" spans="2:9">
      <c r="B41"/>
      <c r="C41"/>
      <c r="H41" s="49">
        <f>IF('Snack 1'!$K$25="yes",'Snack 1'!B8,0)</f>
        <v>0</v>
      </c>
      <c r="I41" s="47">
        <f>IF('Snack 1'!$K$25="yes",'Snack 1'!H8,0)</f>
        <v>0</v>
      </c>
    </row>
    <row r="42" spans="2:9">
      <c r="B42"/>
      <c r="C42"/>
      <c r="H42" s="49">
        <f>IF('Snack 1'!$K$25="yes",'Snack 1'!B9,0)</f>
        <v>0</v>
      </c>
      <c r="I42" s="47">
        <f>IF('Snack 1'!$K$25="yes",'Snack 1'!H9,0)</f>
        <v>0</v>
      </c>
    </row>
    <row r="43" spans="2:9">
      <c r="B43"/>
      <c r="C43"/>
      <c r="H43" s="49">
        <f>IF('Snack 1'!$K$25="yes",'Snack 1'!B10,0)</f>
        <v>0</v>
      </c>
      <c r="I43" s="47">
        <f>IF('Snack 1'!$K$25="yes",'Snack 1'!H10,0)</f>
        <v>0</v>
      </c>
    </row>
    <row r="44" spans="2:9">
      <c r="H44" s="49">
        <f>IF('Snack 1'!$K$25="yes",'Snack 1'!B11,0)</f>
        <v>0</v>
      </c>
      <c r="I44" s="47">
        <f>IF('Snack 1'!$K$25="yes",'Snack 1'!H11,0)</f>
        <v>0</v>
      </c>
    </row>
    <row r="45" spans="2:9">
      <c r="H45" s="49">
        <f>IF('Snack 1'!$K$25="yes",'Snack 1'!B12,0)</f>
        <v>0</v>
      </c>
      <c r="I45" s="47">
        <f>IF('Snack 1'!$K$25="yes",'Snack 1'!H12,0)</f>
        <v>0</v>
      </c>
    </row>
    <row r="46" spans="2:9">
      <c r="H46" s="49">
        <f>IF('Snack 1'!$K$25="yes",'Snack 1'!B13,0)</f>
        <v>0</v>
      </c>
      <c r="I46" s="47">
        <f>IF('Snack 1'!$K$25="yes",'Snack 1'!H13,0)</f>
        <v>0</v>
      </c>
    </row>
    <row r="47" spans="2:9">
      <c r="H47" s="49">
        <f>IF('Snack 1'!$K$25="yes",'Snack 1'!B14,0)</f>
        <v>0</v>
      </c>
      <c r="I47" s="47">
        <f>IF('Snack 1'!$K$25="yes",'Snack 1'!H14,0)</f>
        <v>0</v>
      </c>
    </row>
    <row r="48" spans="2:9">
      <c r="H48" s="49">
        <f>IF('Snack 1'!$K$25="yes",'Snack 1'!B15,0)</f>
        <v>0</v>
      </c>
      <c r="I48" s="47">
        <f>IF('Snack 1'!$K$25="yes",'Snack 1'!H15,0)</f>
        <v>0</v>
      </c>
    </row>
    <row r="49" spans="8:8">
      <c r="H49" s="49"/>
    </row>
  </sheetData>
  <sheetCalcPr fullCalcOnLoad="1"/>
  <mergeCells count="2">
    <mergeCell ref="B2:C2"/>
    <mergeCell ref="B1:C1"/>
  </mergeCells>
  <phoneticPr fontId="5" type="noConversion"/>
  <pageMargins left="0.75" right="0.75" top="1" bottom="1" header="0.5" footer="0.5"/>
  <pageSetup paperSize="0" orientation="portrait" horizontalDpi="4294967292" verticalDpi="4294967292"/>
  <drawing r:id="rId2"/>
  <extLst>
    <ext xmlns:mx="http://schemas.microsoft.com/office/mac/excel/2008/main" uri="http://schemas.microsoft.com/office/mac/excel/2008/main">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B1:R55"/>
  <sheetViews>
    <sheetView showGridLines="0" view="pageLayout" topLeftCell="A2" zoomScale="75" workbookViewId="0">
      <selection activeCell="D11" sqref="A1:XFD1048576"/>
    </sheetView>
  </sheetViews>
  <sheetFormatPr baseColWidth="10" defaultColWidth="8.83203125" defaultRowHeight="18"/>
  <cols>
    <col min="1" max="1" width="2.83203125" style="145" customWidth="1"/>
    <col min="2" max="2" width="19" style="145" hidden="1" customWidth="1"/>
    <col min="3" max="3" width="14.83203125" style="145" customWidth="1"/>
    <col min="4" max="4" width="14.1640625" style="188" customWidth="1"/>
    <col min="5" max="10" width="14.1640625" style="145" customWidth="1"/>
    <col min="11" max="11" width="2.6640625" style="145" customWidth="1"/>
    <col min="12" max="12" width="21.5" style="115" hidden="1" customWidth="1"/>
    <col min="13" max="18" width="8.83203125" style="115"/>
    <col min="19" max="16384" width="8.83203125" style="145"/>
  </cols>
  <sheetData>
    <row r="1" spans="2:18" s="109" customFormat="1" ht="67" customHeight="1">
      <c r="C1" s="107"/>
      <c r="D1" s="172"/>
      <c r="E1" s="108"/>
      <c r="F1" s="108"/>
      <c r="G1" s="108"/>
      <c r="H1" s="110"/>
      <c r="I1" s="110"/>
      <c r="J1" s="111" t="s">
        <v>3989</v>
      </c>
      <c r="L1" s="173"/>
      <c r="M1" s="115"/>
      <c r="N1" s="115"/>
      <c r="O1" s="115"/>
      <c r="P1" s="115"/>
      <c r="Q1" s="115"/>
      <c r="R1" s="115"/>
    </row>
    <row r="2" spans="2:18" s="109" customFormat="1" ht="16" customHeight="1">
      <c r="D2" s="174"/>
      <c r="E2" s="116"/>
      <c r="F2" s="116"/>
      <c r="G2" s="116"/>
      <c r="H2" s="116"/>
      <c r="I2" s="116"/>
      <c r="J2" s="116"/>
      <c r="L2" s="173"/>
      <c r="M2" s="115"/>
      <c r="N2" s="115"/>
      <c r="O2" s="115"/>
      <c r="P2" s="115"/>
      <c r="Q2" s="115"/>
      <c r="R2" s="115"/>
    </row>
    <row r="3" spans="2:18" s="109" customFormat="1" ht="21" customHeight="1">
      <c r="C3" s="175" t="s">
        <v>4</v>
      </c>
      <c r="D3" s="176" t="s">
        <v>5</v>
      </c>
      <c r="E3" s="176" t="s">
        <v>6</v>
      </c>
      <c r="F3" s="176" t="s">
        <v>133</v>
      </c>
      <c r="G3" s="176" t="s">
        <v>134</v>
      </c>
      <c r="H3" s="176" t="s">
        <v>135</v>
      </c>
      <c r="I3" s="176" t="s">
        <v>148</v>
      </c>
      <c r="J3" s="176" t="s">
        <v>149</v>
      </c>
      <c r="L3" s="173"/>
      <c r="M3" s="115"/>
      <c r="N3" s="115"/>
      <c r="O3" s="115"/>
      <c r="P3" s="115"/>
      <c r="Q3" s="115"/>
      <c r="R3" s="115"/>
    </row>
    <row r="4" spans="2:18" s="145" customFormat="1" ht="17" customHeight="1">
      <c r="D4" s="177"/>
      <c r="E4" s="177"/>
      <c r="F4" s="177"/>
      <c r="G4" s="177"/>
      <c r="H4" s="177"/>
      <c r="I4" s="177"/>
      <c r="J4" s="177"/>
      <c r="L4" s="178"/>
      <c r="M4" s="115"/>
      <c r="N4" s="115"/>
      <c r="O4" s="115"/>
      <c r="P4" s="115"/>
      <c r="Q4" s="115"/>
      <c r="R4" s="115"/>
    </row>
    <row r="5" spans="2:18" s="145" customFormat="1" ht="54" customHeight="1">
      <c r="C5" s="176" t="s">
        <v>152</v>
      </c>
      <c r="D5" s="179" t="s">
        <v>291</v>
      </c>
      <c r="E5" s="180" t="s">
        <v>291</v>
      </c>
      <c r="F5" s="179" t="s">
        <v>291</v>
      </c>
      <c r="G5" s="180" t="s">
        <v>291</v>
      </c>
      <c r="H5" s="179" t="s">
        <v>291</v>
      </c>
      <c r="I5" s="180" t="s">
        <v>291</v>
      </c>
      <c r="J5" s="179" t="s">
        <v>291</v>
      </c>
      <c r="L5" s="115" t="s">
        <v>114</v>
      </c>
      <c r="M5" s="115"/>
      <c r="N5" s="115"/>
      <c r="O5" s="115"/>
      <c r="P5" s="115"/>
      <c r="Q5" s="115"/>
      <c r="R5" s="115"/>
    </row>
    <row r="6" spans="2:18" s="145" customFormat="1" ht="54" customHeight="1">
      <c r="C6" s="176" t="s">
        <v>153</v>
      </c>
      <c r="D6" s="180" t="s">
        <v>288</v>
      </c>
      <c r="E6" s="179" t="s">
        <v>288</v>
      </c>
      <c r="F6" s="180" t="s">
        <v>288</v>
      </c>
      <c r="G6" s="179" t="s">
        <v>288</v>
      </c>
      <c r="H6" s="180" t="s">
        <v>288</v>
      </c>
      <c r="I6" s="179" t="s">
        <v>288</v>
      </c>
      <c r="J6" s="180" t="s">
        <v>288</v>
      </c>
      <c r="L6" s="115" t="s">
        <v>8</v>
      </c>
      <c r="M6" s="115"/>
      <c r="N6" s="115"/>
      <c r="O6" s="115"/>
      <c r="P6" s="115"/>
      <c r="Q6" s="115"/>
      <c r="R6" s="115"/>
    </row>
    <row r="7" spans="2:18" s="145" customFormat="1" ht="54" customHeight="1">
      <c r="C7" s="176" t="s">
        <v>154</v>
      </c>
      <c r="D7" s="179" t="s">
        <v>289</v>
      </c>
      <c r="E7" s="180" t="s">
        <v>289</v>
      </c>
      <c r="F7" s="179" t="s">
        <v>289</v>
      </c>
      <c r="G7" s="180" t="s">
        <v>289</v>
      </c>
      <c r="H7" s="179" t="s">
        <v>289</v>
      </c>
      <c r="I7" s="180" t="s">
        <v>289</v>
      </c>
      <c r="J7" s="179" t="s">
        <v>289</v>
      </c>
      <c r="L7" s="181" t="s">
        <v>9</v>
      </c>
      <c r="M7" s="115"/>
      <c r="N7" s="115"/>
      <c r="O7" s="115"/>
      <c r="P7" s="115"/>
      <c r="Q7" s="115"/>
      <c r="R7" s="115"/>
    </row>
    <row r="8" spans="2:18" s="145" customFormat="1" ht="54" customHeight="1">
      <c r="C8" s="176" t="s">
        <v>155</v>
      </c>
      <c r="D8" s="180" t="s">
        <v>288</v>
      </c>
      <c r="E8" s="179" t="s">
        <v>288</v>
      </c>
      <c r="F8" s="180" t="s">
        <v>288</v>
      </c>
      <c r="G8" s="179" t="s">
        <v>288</v>
      </c>
      <c r="H8" s="180" t="s">
        <v>288</v>
      </c>
      <c r="I8" s="179" t="s">
        <v>288</v>
      </c>
      <c r="J8" s="180" t="s">
        <v>288</v>
      </c>
      <c r="L8" s="181" t="s">
        <v>10</v>
      </c>
      <c r="M8" s="115"/>
      <c r="N8" s="115"/>
      <c r="O8" s="115"/>
      <c r="P8" s="115"/>
      <c r="Q8" s="115"/>
      <c r="R8" s="115"/>
    </row>
    <row r="9" spans="2:18" s="145" customFormat="1" ht="54" customHeight="1">
      <c r="C9" s="176" t="s">
        <v>156</v>
      </c>
      <c r="D9" s="179" t="s">
        <v>290</v>
      </c>
      <c r="E9" s="180" t="s">
        <v>290</v>
      </c>
      <c r="F9" s="179" t="s">
        <v>290</v>
      </c>
      <c r="G9" s="180" t="s">
        <v>290</v>
      </c>
      <c r="H9" s="179" t="s">
        <v>290</v>
      </c>
      <c r="I9" s="180" t="s">
        <v>290</v>
      </c>
      <c r="J9" s="179" t="s">
        <v>290</v>
      </c>
      <c r="L9" s="181" t="s">
        <v>7</v>
      </c>
      <c r="M9" s="115"/>
      <c r="N9" s="115"/>
      <c r="O9" s="115"/>
      <c r="P9" s="115"/>
      <c r="Q9" s="115"/>
      <c r="R9" s="115"/>
    </row>
    <row r="10" spans="2:18" s="145" customFormat="1" ht="54" customHeight="1">
      <c r="C10" s="176" t="s">
        <v>157</v>
      </c>
      <c r="D10" s="180" t="s">
        <v>288</v>
      </c>
      <c r="E10" s="179" t="s">
        <v>288</v>
      </c>
      <c r="F10" s="180" t="s">
        <v>288</v>
      </c>
      <c r="G10" s="179" t="s">
        <v>288</v>
      </c>
      <c r="H10" s="180" t="s">
        <v>288</v>
      </c>
      <c r="I10" s="179" t="s">
        <v>288</v>
      </c>
      <c r="J10" s="180" t="s">
        <v>288</v>
      </c>
      <c r="L10" s="178"/>
      <c r="M10" s="115"/>
      <c r="N10" s="115"/>
      <c r="O10" s="115"/>
      <c r="P10" s="115"/>
      <c r="Q10" s="115"/>
      <c r="R10" s="115"/>
    </row>
    <row r="11" spans="2:18" s="145" customFormat="1" ht="54" customHeight="1">
      <c r="C11" s="176" t="s">
        <v>158</v>
      </c>
      <c r="D11" s="179" t="s">
        <v>113</v>
      </c>
      <c r="E11" s="180" t="s">
        <v>113</v>
      </c>
      <c r="F11" s="179" t="s">
        <v>113</v>
      </c>
      <c r="G11" s="180" t="s">
        <v>113</v>
      </c>
      <c r="H11" s="179" t="s">
        <v>113</v>
      </c>
      <c r="I11" s="180" t="s">
        <v>113</v>
      </c>
      <c r="J11" s="179" t="s">
        <v>113</v>
      </c>
      <c r="L11" s="178"/>
      <c r="M11" s="115"/>
      <c r="N11" s="115"/>
      <c r="O11" s="115"/>
      <c r="P11" s="115"/>
      <c r="Q11" s="115"/>
      <c r="R11" s="115"/>
    </row>
    <row r="12" spans="2:18" s="145" customFormat="1" ht="54" customHeight="1">
      <c r="C12" s="176" t="s">
        <v>68</v>
      </c>
      <c r="D12" s="180" t="s">
        <v>113</v>
      </c>
      <c r="E12" s="179" t="s">
        <v>113</v>
      </c>
      <c r="F12" s="180" t="s">
        <v>113</v>
      </c>
      <c r="G12" s="179" t="s">
        <v>113</v>
      </c>
      <c r="H12" s="180" t="s">
        <v>113</v>
      </c>
      <c r="I12" s="179" t="s">
        <v>113</v>
      </c>
      <c r="J12" s="180" t="s">
        <v>113</v>
      </c>
      <c r="L12" s="178"/>
      <c r="M12" s="115"/>
      <c r="N12" s="115"/>
      <c r="O12" s="115"/>
      <c r="P12" s="115"/>
      <c r="Q12" s="115"/>
      <c r="R12" s="115"/>
    </row>
    <row r="13" spans="2:18" s="182" customFormat="1" ht="25" customHeight="1">
      <c r="C13" s="183" t="s">
        <v>112</v>
      </c>
      <c r="D13" s="180"/>
      <c r="E13" s="180"/>
      <c r="F13" s="180"/>
      <c r="G13" s="180"/>
      <c r="H13" s="180"/>
      <c r="I13" s="180"/>
      <c r="J13" s="180"/>
      <c r="L13" s="184"/>
      <c r="M13" s="185"/>
      <c r="N13" s="185"/>
      <c r="O13" s="185"/>
      <c r="P13" s="185"/>
      <c r="Q13" s="185"/>
      <c r="R13" s="185"/>
    </row>
    <row r="14" spans="2:18" s="145" customFormat="1" ht="14" customHeight="1">
      <c r="B14" s="145" t="s">
        <v>103</v>
      </c>
      <c r="C14" s="186" t="s">
        <v>104</v>
      </c>
      <c r="D14" s="187">
        <f>SUM(D18,D22,D26+D30+D34+D38+D42+D46)</f>
        <v>180.67723655476186</v>
      </c>
      <c r="E14" s="187">
        <f t="shared" ref="E14:J14" si="0">SUM(E18,E22,E26+E30+E34+E38+E42+E46)</f>
        <v>180.67723655476186</v>
      </c>
      <c r="F14" s="187">
        <f t="shared" si="0"/>
        <v>180.67723655476186</v>
      </c>
      <c r="G14" s="187">
        <f t="shared" si="0"/>
        <v>180.67723655476186</v>
      </c>
      <c r="H14" s="187">
        <f t="shared" si="0"/>
        <v>180.67723655476186</v>
      </c>
      <c r="I14" s="187">
        <f t="shared" si="0"/>
        <v>180.67723655476186</v>
      </c>
      <c r="J14" s="187">
        <f t="shared" si="0"/>
        <v>180.67723655476186</v>
      </c>
      <c r="L14" s="115"/>
      <c r="M14" s="115"/>
      <c r="N14" s="115"/>
      <c r="O14" s="115"/>
      <c r="P14" s="115"/>
      <c r="Q14" s="115"/>
      <c r="R14" s="115"/>
    </row>
    <row r="15" spans="2:18" s="145" customFormat="1" ht="14" customHeight="1">
      <c r="C15" s="186" t="s">
        <v>105</v>
      </c>
      <c r="D15" s="187">
        <f t="shared" ref="D15:J17" si="1">SUM(D19,D23,D27+D31+D35+D39+D43+D47)</f>
        <v>152.30215625173159</v>
      </c>
      <c r="E15" s="187">
        <f t="shared" si="1"/>
        <v>152.30215625173159</v>
      </c>
      <c r="F15" s="187">
        <f t="shared" si="1"/>
        <v>152.30215625173159</v>
      </c>
      <c r="G15" s="187">
        <f t="shared" si="1"/>
        <v>152.30215625173159</v>
      </c>
      <c r="H15" s="187">
        <f t="shared" si="1"/>
        <v>152.30215625173159</v>
      </c>
      <c r="I15" s="187">
        <f t="shared" si="1"/>
        <v>152.30215625173159</v>
      </c>
      <c r="J15" s="187">
        <f t="shared" si="1"/>
        <v>152.30215625173159</v>
      </c>
      <c r="L15" s="115"/>
      <c r="M15" s="115"/>
      <c r="N15" s="115"/>
      <c r="O15" s="115"/>
      <c r="P15" s="115"/>
      <c r="Q15" s="115"/>
      <c r="R15" s="115"/>
    </row>
    <row r="16" spans="2:18" s="145" customFormat="1" ht="14" customHeight="1">
      <c r="C16" s="186" t="s">
        <v>106</v>
      </c>
      <c r="D16" s="187">
        <f t="shared" si="1"/>
        <v>48.420150793650791</v>
      </c>
      <c r="E16" s="187">
        <f t="shared" si="1"/>
        <v>48.420150793650791</v>
      </c>
      <c r="F16" s="187">
        <f t="shared" si="1"/>
        <v>48.420150793650791</v>
      </c>
      <c r="G16" s="187">
        <f t="shared" si="1"/>
        <v>48.420150793650791</v>
      </c>
      <c r="H16" s="187">
        <f t="shared" si="1"/>
        <v>48.420150793650791</v>
      </c>
      <c r="I16" s="187">
        <f t="shared" si="1"/>
        <v>48.420150793650791</v>
      </c>
      <c r="J16" s="187">
        <f t="shared" si="1"/>
        <v>48.420150793650791</v>
      </c>
      <c r="L16" s="115"/>
      <c r="M16" s="115"/>
      <c r="N16" s="115"/>
      <c r="O16" s="115"/>
      <c r="P16" s="115"/>
      <c r="Q16" s="115"/>
      <c r="R16" s="115"/>
    </row>
    <row r="17" spans="2:18" s="145" customFormat="1" ht="14" customHeight="1">
      <c r="C17" s="186" t="s">
        <v>107</v>
      </c>
      <c r="D17" s="187">
        <f t="shared" si="1"/>
        <v>11.68403015873016</v>
      </c>
      <c r="E17" s="187">
        <f t="shared" si="1"/>
        <v>11.68403015873016</v>
      </c>
      <c r="F17" s="187">
        <f t="shared" si="1"/>
        <v>11.68403015873016</v>
      </c>
      <c r="G17" s="187">
        <f t="shared" si="1"/>
        <v>11.68403015873016</v>
      </c>
      <c r="H17" s="187">
        <f t="shared" si="1"/>
        <v>11.68403015873016</v>
      </c>
      <c r="I17" s="187">
        <f t="shared" si="1"/>
        <v>11.68403015873016</v>
      </c>
      <c r="J17" s="187">
        <f t="shared" si="1"/>
        <v>11.68403015873016</v>
      </c>
      <c r="L17" s="115"/>
      <c r="M17" s="115"/>
      <c r="N17" s="115"/>
      <c r="O17" s="115"/>
      <c r="P17" s="115"/>
      <c r="Q17" s="115"/>
      <c r="R17" s="115"/>
    </row>
    <row r="18" spans="2:18" s="145" customFormat="1" hidden="1">
      <c r="B18" s="145" t="s">
        <v>102</v>
      </c>
      <c r="C18" s="186" t="s">
        <v>108</v>
      </c>
      <c r="D18" s="187">
        <f>IF(D5="Breakfast 1",('Breakfast 1'!$C$25),IF(D5="lunch 1",('Lunch 1'!$C$25),IF(D5="Dinner 1",('Dinner 1'!$C$25),IF(D5="Snack 1",('Snack 1'!$C$25)))))</f>
        <v>29.769010606060604</v>
      </c>
      <c r="E18" s="187">
        <f>IF(E5="Breakfast 1",('Breakfast 1'!$C$25),IF(E5="lunch 1",('Lunch 1'!$C$25),IF(E5="Dinner 1",('Dinner 1'!$C$25),IF(E5="Snack 1",('Snack 1'!$C$25)))))</f>
        <v>29.769010606060604</v>
      </c>
      <c r="F18" s="187">
        <f>IF(F5="Breakfast 1",('Breakfast 1'!$C$25),IF(F5="lunch 1",('Lunch 1'!$C$25),IF(F5="Dinner 1",('Dinner 1'!$C$25),IF(F5="Snack 1",('Snack 1'!$C$25)))))</f>
        <v>29.769010606060604</v>
      </c>
      <c r="G18" s="187">
        <f>IF(G5="Breakfast 1",('Breakfast 1'!$C$25),IF(G5="lunch 1",('Lunch 1'!$C$25),IF(G5="Dinner 1",('Dinner 1'!$C$25),IF(G5="Snack 1",('Snack 1'!$C$25)))))</f>
        <v>29.769010606060604</v>
      </c>
      <c r="H18" s="187">
        <f>IF(H5="Breakfast 1",('Breakfast 1'!$C$25),IF(H5="lunch 1",('Lunch 1'!$C$25),IF(H5="Dinner 1",('Dinner 1'!$C$25),IF(H5="Snack 1",('Snack 1'!$C$25)))))</f>
        <v>29.769010606060604</v>
      </c>
      <c r="I18" s="187">
        <f>IF(I5="Breakfast 1",('Breakfast 1'!$C$25),IF(I5="lunch 1",('Lunch 1'!$C$25),IF(I5="Dinner 1",('Dinner 1'!$C$25),IF(I5="Snack 1",('Snack 1'!$C$25)))))</f>
        <v>29.769010606060604</v>
      </c>
      <c r="J18" s="187">
        <f>IF(J5="Breakfast 1",('Breakfast 1'!$C$25),IF(J5="lunch 1",('Lunch 1'!$C$25),IF(J5="Dinner 1",('Dinner 1'!$C$25),IF(J5="Snack 1",('Snack 1'!$C$25)))))</f>
        <v>29.769010606060604</v>
      </c>
      <c r="L18" s="115"/>
      <c r="M18" s="115"/>
      <c r="N18" s="115"/>
      <c r="O18" s="115"/>
      <c r="P18" s="115"/>
      <c r="Q18" s="115"/>
      <c r="R18" s="115"/>
    </row>
    <row r="19" spans="2:18" s="145" customFormat="1" hidden="1">
      <c r="C19" s="186" t="s">
        <v>109</v>
      </c>
      <c r="D19" s="187">
        <f>IF(D5="Breakfast 1",('Breakfast 1'!$D$26),IF(D5="lunch 1",('Lunch 1'!$D$26),IF(D5="Dinner 1",('Dinner 1'!$D$27),IF(D5="Snack 1",('Snack 1'!$D$26)))))</f>
        <v>23</v>
      </c>
      <c r="E19" s="187">
        <f>IF(E5="Breakfast 1",('Breakfast 1'!$D$26),IF(E5="lunch 1",('Lunch 1'!$D$26),IF(E5="Dinner 1",('Dinner 1'!$D$27),IF(E5="Snack 1",('Snack 1'!$D$26)))))</f>
        <v>23</v>
      </c>
      <c r="F19" s="187">
        <f>IF(F5="Breakfast 1",('Breakfast 1'!$D$26),IF(F5="lunch 1",('Lunch 1'!$D$26),IF(F5="Dinner 1",('Dinner 1'!$D$27),IF(F5="Snack 1",('Snack 1'!$D$26)))))</f>
        <v>23</v>
      </c>
      <c r="G19" s="187">
        <f>IF(G5="Breakfast 1",('Breakfast 1'!$D$26),IF(G5="lunch 1",('Lunch 1'!$D$26),IF(G5="Dinner 1",('Dinner 1'!$D$27),IF(G5="Snack 1",('Snack 1'!$D$26)))))</f>
        <v>23</v>
      </c>
      <c r="H19" s="187">
        <f>IF(H5="Breakfast 1",('Breakfast 1'!$D$26),IF(H5="lunch 1",('Lunch 1'!$D$26),IF(H5="Dinner 1",('Dinner 1'!$D$27),IF(H5="Snack 1",('Snack 1'!$D$26)))))</f>
        <v>23</v>
      </c>
      <c r="I19" s="187">
        <f>IF(I5="Breakfast 1",('Breakfast 1'!$D$26),IF(I5="lunch 1",('Lunch 1'!$D$26),IF(I5="Dinner 1",('Dinner 1'!$D$27),IF(I5="Snack 1",('Snack 1'!$D$26)))))</f>
        <v>23</v>
      </c>
      <c r="J19" s="187">
        <f>IF(J5="Breakfast 1",('Breakfast 1'!$D$26),IF(J5="lunch 1",('Lunch 1'!$D$26),IF(J5="Dinner 1",('Dinner 1'!$D$27),IF(J5="Snack 1",('Snack 1'!$D$26)))))</f>
        <v>23</v>
      </c>
      <c r="L19" s="115"/>
      <c r="M19" s="115"/>
      <c r="N19" s="115"/>
      <c r="O19" s="115"/>
      <c r="P19" s="115"/>
      <c r="Q19" s="115"/>
      <c r="R19" s="115"/>
    </row>
    <row r="20" spans="2:18" s="145" customFormat="1" hidden="1">
      <c r="C20" s="186" t="s">
        <v>110</v>
      </c>
      <c r="D20" s="187">
        <f>IF(D5="Breakfast 1",('Breakfast 1'!$E$26),IF(D5="lunch 1",('Lunch 1'!$E$26),IF(D5="Dinner 1",('Dinner 1'!$E$27),IF(D5="Snack 1",('Snack 1'!$E$26)))))</f>
        <v>8</v>
      </c>
      <c r="E20" s="187">
        <f>IF(E5="Breakfast 1",('Breakfast 1'!$E$26),IF(E5="lunch 1",('Lunch 1'!$E$26),IF(E5="Dinner 1",('Dinner 1'!$E$27),IF(E5="Snack 1",('Snack 1'!$E$26)))))</f>
        <v>8</v>
      </c>
      <c r="F20" s="187">
        <f>IF(F5="Breakfast 1",('Breakfast 1'!$E$26),IF(F5="lunch 1",('Lunch 1'!$E$26),IF(F5="Dinner 1",('Dinner 1'!$E$27),IF(F5="Snack 1",('Snack 1'!$E$26)))))</f>
        <v>8</v>
      </c>
      <c r="G20" s="187">
        <f>IF(G5="Breakfast 1",('Breakfast 1'!$E$26),IF(G5="lunch 1",('Lunch 1'!$E$26),IF(G5="Dinner 1",('Dinner 1'!$E$27),IF(G5="Snack 1",('Snack 1'!$E$26)))))</f>
        <v>8</v>
      </c>
      <c r="H20" s="187">
        <f>IF(H5="Breakfast 1",('Breakfast 1'!$E$26),IF(H5="lunch 1",('Lunch 1'!$E$26),IF(H5="Dinner 1",('Dinner 1'!$E$27),IF(H5="Snack 1",('Snack 1'!$E$26)))))</f>
        <v>8</v>
      </c>
      <c r="I20" s="187">
        <f>IF(I5="Breakfast 1",('Breakfast 1'!$E$26),IF(I5="lunch 1",('Lunch 1'!$E$26),IF(I5="Dinner 1",('Dinner 1'!$E$27),IF(I5="Snack 1",('Snack 1'!$E$26)))))</f>
        <v>8</v>
      </c>
      <c r="J20" s="187">
        <f>IF(J5="Breakfast 1",('Breakfast 1'!$E$26),IF(J5="lunch 1",('Lunch 1'!$E$26),IF(J5="Dinner 1",('Dinner 1'!$E$27),IF(J5="Snack 1",('Snack 1'!$E$26)))))</f>
        <v>8</v>
      </c>
      <c r="L20" s="115"/>
      <c r="M20" s="115"/>
      <c r="N20" s="115"/>
      <c r="O20" s="115"/>
      <c r="P20" s="115"/>
      <c r="Q20" s="115"/>
      <c r="R20" s="115"/>
    </row>
    <row r="21" spans="2:18" s="145" customFormat="1" hidden="1">
      <c r="C21" s="186" t="s">
        <v>107</v>
      </c>
      <c r="D21" s="187">
        <f>IF(D5="Breakfast 1",('Breakfast 1'!$F$26),IF(D5="lunch 1",('Lunch 1'!$F$26),IF(D5="Dinner 1",('Dinner 1'!$F$27),IF(D5="Snack 1",('Snack 1'!$F$26)))))</f>
        <v>2</v>
      </c>
      <c r="E21" s="187">
        <f>IF(E5="Breakfast 1",('Breakfast 1'!$F$26),IF(E5="lunch 1",('Lunch 1'!$F$26),IF(E5="Dinner 1",('Dinner 1'!$F$27),IF(E5="Snack 1",('Snack 1'!$F$26)))))</f>
        <v>2</v>
      </c>
      <c r="F21" s="187">
        <f>IF(F5="Breakfast 1",('Breakfast 1'!$F$26),IF(F5="lunch 1",('Lunch 1'!$F$26),IF(F5="Dinner 1",('Dinner 1'!$F$27),IF(F5="Snack 1",('Snack 1'!$F$26)))))</f>
        <v>2</v>
      </c>
      <c r="G21" s="187">
        <f>IF(G5="Breakfast 1",('Breakfast 1'!$F$26),IF(G5="lunch 1",('Lunch 1'!$F$26),IF(G5="Dinner 1",('Dinner 1'!$F$27),IF(G5="Snack 1",('Snack 1'!$F$26)))))</f>
        <v>2</v>
      </c>
      <c r="H21" s="187">
        <f>IF(H5="Breakfast 1",('Breakfast 1'!$F$26),IF(H5="lunch 1",('Lunch 1'!$F$26),IF(H5="Dinner 1",('Dinner 1'!$F$27),IF(H5="Snack 1",('Snack 1'!$F$26)))))</f>
        <v>2</v>
      </c>
      <c r="I21" s="187">
        <f>IF(I5="Breakfast 1",('Breakfast 1'!$F$26),IF(I5="lunch 1",('Lunch 1'!$F$26),IF(I5="Dinner 1",('Dinner 1'!$F$27),IF(I5="Snack 1",('Snack 1'!$F$26)))))</f>
        <v>2</v>
      </c>
      <c r="J21" s="187">
        <f>IF(J5="Breakfast 1",('Breakfast 1'!$F$26),IF(J5="lunch 1",('Lunch 1'!$F$26),IF(J5="Dinner 1",('Dinner 1'!$F$27),IF(J5="Snack 1",('Snack 1'!$F$26)))))</f>
        <v>2</v>
      </c>
      <c r="L21" s="115"/>
      <c r="M21" s="115"/>
      <c r="N21" s="115"/>
      <c r="O21" s="115"/>
      <c r="P21" s="115"/>
      <c r="Q21" s="115"/>
      <c r="R21" s="115"/>
    </row>
    <row r="22" spans="2:18" s="145" customFormat="1" hidden="1">
      <c r="C22" s="186" t="s">
        <v>108</v>
      </c>
      <c r="D22" s="187">
        <f>IF(D6="Breakfast 1",('Breakfast 1'!$C$25),IF(D6="lunch 1",('Lunch 1'!$C$25),IF(D6="Dinner 1",('Dinner 1'!$C$25),IF(D6="Snack 1",('Snack 1'!$C$25)))))</f>
        <v>30.540483333333331</v>
      </c>
      <c r="E22" s="187">
        <f>IF(E6="Breakfast 1",('Breakfast 1'!$C$25),IF(E6="lunch 1",('Lunch 1'!$C$25),IF(E6="Dinner 1",('Dinner 1'!$C$25),IF(E6="Snack 1",('Snack 1'!$C$25)))))</f>
        <v>30.540483333333331</v>
      </c>
      <c r="F22" s="187">
        <f>IF(F6="Breakfast 1",('Breakfast 1'!$C$25),IF(F6="lunch 1",('Lunch 1'!$C$25),IF(F6="Dinner 1",('Dinner 1'!$C$25),IF(F6="Snack 1",('Snack 1'!$C$25)))))</f>
        <v>30.540483333333331</v>
      </c>
      <c r="G22" s="187">
        <f>IF(G6="Breakfast 1",('Breakfast 1'!$C$25),IF(G6="lunch 1",('Lunch 1'!$C$25),IF(G6="Dinner 1",('Dinner 1'!$C$25),IF(G6="Snack 1",('Snack 1'!$C$25)))))</f>
        <v>30.540483333333331</v>
      </c>
      <c r="H22" s="187">
        <f>IF(H6="Breakfast 1",('Breakfast 1'!$C$25),IF(H6="lunch 1",('Lunch 1'!$C$25),IF(H6="Dinner 1",('Dinner 1'!$C$25),IF(H6="Snack 1",('Snack 1'!$C$25)))))</f>
        <v>30.540483333333331</v>
      </c>
      <c r="I22" s="187">
        <f>IF(I6="Breakfast 1",('Breakfast 1'!$C$25),IF(I6="lunch 1",('Lunch 1'!$C$25),IF(I6="Dinner 1",('Dinner 1'!$C$25),IF(I6="Snack 1",('Snack 1'!$C$25)))))</f>
        <v>30.540483333333331</v>
      </c>
      <c r="J22" s="187">
        <f>IF(J6="Breakfast 1",('Breakfast 1'!$C$25),IF(J6="lunch 1",('Lunch 1'!$C$25),IF(J6="Dinner 1",('Dinner 1'!$C$25),IF(J6="Snack 1",('Snack 1'!$C$25)))))</f>
        <v>30.540483333333331</v>
      </c>
      <c r="L22" s="115"/>
      <c r="M22" s="115"/>
      <c r="N22" s="115"/>
      <c r="O22" s="115"/>
      <c r="P22" s="115"/>
      <c r="Q22" s="115"/>
      <c r="R22" s="115"/>
    </row>
    <row r="23" spans="2:18" s="145" customFormat="1" hidden="1">
      <c r="C23" s="186" t="s">
        <v>109</v>
      </c>
      <c r="D23" s="187">
        <f>IF(D6="Breakfast 1",('Breakfast 1'!$D$26),IF(D6="lunch 1",('Lunch 1'!$D$26),IF(D6="Dinner 1",('Dinner 1'!$D$27),IF(D6="Snack 1",('Snack 1'!$D$26)))))</f>
        <v>23</v>
      </c>
      <c r="E23" s="187">
        <f>IF(E6="Breakfast 1",('Breakfast 1'!$D$26),IF(E6="lunch 1",('Lunch 1'!$D$26),IF(E6="Dinner 1",('Dinner 1'!$D$27),IF(E6="Snack 1",('Snack 1'!$D$26)))))</f>
        <v>23</v>
      </c>
      <c r="F23" s="187">
        <f>IF(F6="Breakfast 1",('Breakfast 1'!$D$26),IF(F6="lunch 1",('Lunch 1'!$D$26),IF(F6="Dinner 1",('Dinner 1'!$D$27),IF(F6="Snack 1",('Snack 1'!$D$26)))))</f>
        <v>23</v>
      </c>
      <c r="G23" s="187">
        <f>IF(G6="Breakfast 1",('Breakfast 1'!$D$26),IF(G6="lunch 1",('Lunch 1'!$D$26),IF(G6="Dinner 1",('Dinner 1'!$D$27),IF(G6="Snack 1",('Snack 1'!$D$26)))))</f>
        <v>23</v>
      </c>
      <c r="H23" s="187">
        <f>IF(H6="Breakfast 1",('Breakfast 1'!$D$26),IF(H6="lunch 1",('Lunch 1'!$D$26),IF(H6="Dinner 1",('Dinner 1'!$D$27),IF(H6="Snack 1",('Snack 1'!$D$26)))))</f>
        <v>23</v>
      </c>
      <c r="I23" s="187">
        <f>IF(I6="Breakfast 1",('Breakfast 1'!$D$26),IF(I6="lunch 1",('Lunch 1'!$D$26),IF(I6="Dinner 1",('Dinner 1'!$D$27),IF(I6="Snack 1",('Snack 1'!$D$26)))))</f>
        <v>23</v>
      </c>
      <c r="J23" s="187">
        <f>IF(J6="Breakfast 1",('Breakfast 1'!$D$26),IF(J6="lunch 1",('Lunch 1'!$D$26),IF(J6="Dinner 1",('Dinner 1'!$D$27),IF(J6="Snack 1",('Snack 1'!$D$26)))))</f>
        <v>23</v>
      </c>
      <c r="L23" s="115"/>
      <c r="M23" s="115"/>
      <c r="N23" s="115"/>
      <c r="O23" s="115"/>
      <c r="P23" s="115"/>
      <c r="Q23" s="115"/>
      <c r="R23" s="115"/>
    </row>
    <row r="24" spans="2:18" s="145" customFormat="1" hidden="1">
      <c r="C24" s="186" t="s">
        <v>106</v>
      </c>
      <c r="D24" s="187">
        <f>IF(D6="Breakfast 1",('Breakfast 1'!$E$26),IF(D6="lunch 1",('Lunch 1'!$E$26),IF(D6="Dinner 1",('Dinner 1'!$E$27),IF(D6="Snack 1",('Snack 1'!$E$26)))))</f>
        <v>8</v>
      </c>
      <c r="E24" s="187">
        <f>IF(E6="Breakfast 1",('Breakfast 1'!$E$26),IF(E6="lunch 1",('Lunch 1'!$E$26),IF(E6="Dinner 1",('Dinner 1'!$E$27),IF(E6="Snack 1",('Snack 1'!$E$26)))))</f>
        <v>8</v>
      </c>
      <c r="F24" s="187">
        <f>IF(F6="Breakfast 1",('Breakfast 1'!$E$26),IF(F6="lunch 1",('Lunch 1'!$E$26),IF(F6="Dinner 1",('Dinner 1'!$E$27),IF(F6="Snack 1",('Snack 1'!$E$26)))))</f>
        <v>8</v>
      </c>
      <c r="G24" s="187">
        <f>IF(G6="Breakfast 1",('Breakfast 1'!$E$26),IF(G6="lunch 1",('Lunch 1'!$E$26),IF(G6="Dinner 1",('Dinner 1'!$E$27),IF(G6="Snack 1",('Snack 1'!$E$26)))))</f>
        <v>8</v>
      </c>
      <c r="H24" s="187">
        <f>IF(H6="Breakfast 1",('Breakfast 1'!$E$26),IF(H6="lunch 1",('Lunch 1'!$E$26),IF(H6="Dinner 1",('Dinner 1'!$E$27),IF(H6="Snack 1",('Snack 1'!$E$26)))))</f>
        <v>8</v>
      </c>
      <c r="I24" s="187">
        <f>IF(I6="Breakfast 1",('Breakfast 1'!$E$26),IF(I6="lunch 1",('Lunch 1'!$E$26),IF(I6="Dinner 1",('Dinner 1'!$E$27),IF(I6="Snack 1",('Snack 1'!$E$26)))))</f>
        <v>8</v>
      </c>
      <c r="J24" s="187">
        <f>IF(J6="Breakfast 1",('Breakfast 1'!$E$26),IF(J6="lunch 1",('Lunch 1'!$E$26),IF(J6="Dinner 1",('Dinner 1'!$E$27),IF(J6="Snack 1",('Snack 1'!$E$26)))))</f>
        <v>8</v>
      </c>
      <c r="L24" s="115"/>
      <c r="M24" s="115"/>
      <c r="N24" s="115"/>
      <c r="O24" s="115"/>
      <c r="P24" s="115"/>
      <c r="Q24" s="115"/>
      <c r="R24" s="115"/>
    </row>
    <row r="25" spans="2:18" s="145" customFormat="1" hidden="1">
      <c r="C25" s="186" t="s">
        <v>107</v>
      </c>
      <c r="D25" s="187">
        <f>IF(D6="Breakfast 1",('Breakfast 1'!$F$26),IF(D6="lunch 1",('Lunch 1'!$F$26),IF(D6="Dinner 1",('Dinner 1'!$F$27),IF(D6="Snack 1",('Snack 1'!$F$26)))))</f>
        <v>2</v>
      </c>
      <c r="E25" s="187">
        <f>IF(E6="Breakfast 1",('Breakfast 1'!$F$26),IF(E6="lunch 1",('Lunch 1'!$F$26),IF(E6="Dinner 1",('Dinner 1'!$F$27),IF(E6="Snack 1",('Snack 1'!$F$26)))))</f>
        <v>2</v>
      </c>
      <c r="F25" s="187">
        <f>IF(F6="Breakfast 1",('Breakfast 1'!$F$26),IF(F6="lunch 1",('Lunch 1'!$F$26),IF(F6="Dinner 1",('Dinner 1'!$F$27),IF(F6="Snack 1",('Snack 1'!$F$26)))))</f>
        <v>2</v>
      </c>
      <c r="G25" s="187">
        <f>IF(G6="Breakfast 1",('Breakfast 1'!$F$26),IF(G6="lunch 1",('Lunch 1'!$F$26),IF(G6="Dinner 1",('Dinner 1'!$F$27),IF(G6="Snack 1",('Snack 1'!$F$26)))))</f>
        <v>2</v>
      </c>
      <c r="H25" s="187">
        <f>IF(H6="Breakfast 1",('Breakfast 1'!$F$26),IF(H6="lunch 1",('Lunch 1'!$F$26),IF(H6="Dinner 1",('Dinner 1'!$F$27),IF(H6="Snack 1",('Snack 1'!$F$26)))))</f>
        <v>2</v>
      </c>
      <c r="I25" s="187">
        <f>IF(I6="Breakfast 1",('Breakfast 1'!$F$26),IF(I6="lunch 1",('Lunch 1'!$F$26),IF(I6="Dinner 1",('Dinner 1'!$F$27),IF(I6="Snack 1",('Snack 1'!$F$26)))))</f>
        <v>2</v>
      </c>
      <c r="J25" s="187">
        <f>IF(J6="Breakfast 1",('Breakfast 1'!$F$26),IF(J6="lunch 1",('Lunch 1'!$F$26),IF(J6="Dinner 1",('Dinner 1'!$F$27),IF(J6="Snack 1",('Snack 1'!$F$26)))))</f>
        <v>2</v>
      </c>
      <c r="L25" s="115"/>
      <c r="M25" s="115"/>
      <c r="N25" s="115"/>
      <c r="O25" s="115"/>
      <c r="P25" s="115"/>
      <c r="Q25" s="115"/>
      <c r="R25" s="115"/>
    </row>
    <row r="26" spans="2:18" s="145" customFormat="1" hidden="1">
      <c r="C26" s="186" t="s">
        <v>101</v>
      </c>
      <c r="D26" s="187">
        <f>IF(D7="Breakfast 1",('Breakfast 1'!$C$25),IF(D7="lunch 1",('Lunch 1'!$C$25),IF(D7="Dinner 1",('Dinner 1'!$C$25),IF(D7="Snack 1",('Snack 1'!$C$25)))))</f>
        <v>29.525103030303029</v>
      </c>
      <c r="E26" s="187">
        <f>IF(E7="Breakfast 1",('Breakfast 1'!$C$25),IF(E7="lunch 1",('Lunch 1'!$C$25),IF(E7="Dinner 1",('Dinner 1'!$C$25),IF(E7="Snack 1",('Snack 1'!$C$25)))))</f>
        <v>29.525103030303029</v>
      </c>
      <c r="F26" s="187">
        <f>IF(F7="Breakfast 1",('Breakfast 1'!$C$25),IF(F7="lunch 1",('Lunch 1'!$C$25),IF(F7="Dinner 1",('Dinner 1'!$C$25),IF(F7="Snack 1",('Snack 1'!$C$25)))))</f>
        <v>29.525103030303029</v>
      </c>
      <c r="G26" s="187">
        <f>IF(G7="Breakfast 1",('Breakfast 1'!$C$25),IF(G7="lunch 1",('Lunch 1'!$C$25),IF(G7="Dinner 1",('Dinner 1'!$C$25),IF(G7="Snack 1",('Snack 1'!$C$25)))))</f>
        <v>29.525103030303029</v>
      </c>
      <c r="H26" s="187">
        <f>IF(H7="Breakfast 1",('Breakfast 1'!$C$25),IF(H7="lunch 1",('Lunch 1'!$C$25),IF(H7="Dinner 1",('Dinner 1'!$C$25),IF(H7="Snack 1",('Snack 1'!$C$25)))))</f>
        <v>29.525103030303029</v>
      </c>
      <c r="I26" s="187">
        <f>IF(I7="Breakfast 1",('Breakfast 1'!$C$25),IF(I7="lunch 1",('Lunch 1'!$C$25),IF(I7="Dinner 1",('Dinner 1'!$C$25),IF(I7="Snack 1",('Snack 1'!$C$25)))))</f>
        <v>29.525103030303029</v>
      </c>
      <c r="J26" s="187">
        <f>IF(J7="Breakfast 1",('Breakfast 1'!$C$25),IF(J7="lunch 1",('Lunch 1'!$C$25),IF(J7="Dinner 1",('Dinner 1'!$C$25),IF(J7="Snack 1",('Snack 1'!$C$25)))))</f>
        <v>29.525103030303029</v>
      </c>
      <c r="L26" s="115"/>
      <c r="M26" s="115"/>
      <c r="N26" s="115"/>
      <c r="O26" s="115"/>
      <c r="P26" s="115"/>
      <c r="Q26" s="115"/>
      <c r="R26" s="115"/>
    </row>
    <row r="27" spans="2:18" s="145" customFormat="1" hidden="1">
      <c r="C27" s="186" t="s">
        <v>99</v>
      </c>
      <c r="D27" s="187">
        <f>IF(D7="Breakfast 1",('Breakfast 1'!$D$26),IF(D7="lunch 1",('Lunch 1'!$D$26),IF(D7="Dinner 1",('Dinner 1'!$D$27),IF(D7="Snack 1",('Snack 1'!$D$26)))))</f>
        <v>23</v>
      </c>
      <c r="E27" s="187">
        <f>IF(E7="Breakfast 1",('Breakfast 1'!$D$26),IF(E7="lunch 1",('Lunch 1'!$D$26),IF(E7="Dinner 1",('Dinner 1'!$D$27),IF(E7="Snack 1",('Snack 1'!$D$26)))))</f>
        <v>23</v>
      </c>
      <c r="F27" s="187">
        <f>IF(F7="Breakfast 1",('Breakfast 1'!$D$26),IF(F7="lunch 1",('Lunch 1'!$D$26),IF(F7="Dinner 1",('Dinner 1'!$D$27),IF(F7="Snack 1",('Snack 1'!$D$26)))))</f>
        <v>23</v>
      </c>
      <c r="G27" s="187">
        <f>IF(G7="Breakfast 1",('Breakfast 1'!$D$26),IF(G7="lunch 1",('Lunch 1'!$D$26),IF(G7="Dinner 1",('Dinner 1'!$D$27),IF(G7="Snack 1",('Snack 1'!$D$26)))))</f>
        <v>23</v>
      </c>
      <c r="H27" s="187">
        <f>IF(H7="Breakfast 1",('Breakfast 1'!$D$26),IF(H7="lunch 1",('Lunch 1'!$D$26),IF(H7="Dinner 1",('Dinner 1'!$D$27),IF(H7="Snack 1",('Snack 1'!$D$26)))))</f>
        <v>23</v>
      </c>
      <c r="I27" s="187">
        <f>IF(I7="Breakfast 1",('Breakfast 1'!$D$26),IF(I7="lunch 1",('Lunch 1'!$D$26),IF(I7="Dinner 1",('Dinner 1'!$D$27),IF(I7="Snack 1",('Snack 1'!$D$26)))))</f>
        <v>23</v>
      </c>
      <c r="J27" s="187">
        <f>IF(J7="Breakfast 1",('Breakfast 1'!$D$26),IF(J7="lunch 1",('Lunch 1'!$D$26),IF(J7="Dinner 1",('Dinner 1'!$D$27),IF(J7="Snack 1",('Snack 1'!$D$26)))))</f>
        <v>23</v>
      </c>
      <c r="L27" s="115"/>
      <c r="M27" s="115"/>
      <c r="N27" s="115"/>
      <c r="O27" s="115"/>
      <c r="P27" s="115"/>
      <c r="Q27" s="115"/>
      <c r="R27" s="115"/>
    </row>
    <row r="28" spans="2:18" s="145" customFormat="1" hidden="1">
      <c r="C28" s="186" t="s">
        <v>12</v>
      </c>
      <c r="D28" s="187">
        <f>IF(D7="Breakfast 1",('Breakfast 1'!$E$26),IF(D7="lunch 1",('Lunch 1'!$E$26),IF(D7="Dinner 1",('Dinner 1'!$E$27),IF(D7="Snack 1",('Snack 1'!$E$26)))))</f>
        <v>8</v>
      </c>
      <c r="E28" s="187">
        <f>IF(E7="Breakfast 1",('Breakfast 1'!$E$26),IF(E7="lunch 1",('Lunch 1'!$E$26),IF(E7="Dinner 1",('Dinner 1'!$E$27),IF(E7="Snack 1",('Snack 1'!$E$26)))))</f>
        <v>8</v>
      </c>
      <c r="F28" s="187">
        <f>IF(F7="Breakfast 1",('Breakfast 1'!$E$26),IF(F7="lunch 1",('Lunch 1'!$E$26),IF(F7="Dinner 1",('Dinner 1'!$E$27),IF(F7="Snack 1",('Snack 1'!$E$26)))))</f>
        <v>8</v>
      </c>
      <c r="G28" s="187">
        <f>IF(G7="Breakfast 1",('Breakfast 1'!$E$26),IF(G7="lunch 1",('Lunch 1'!$E$26),IF(G7="Dinner 1",('Dinner 1'!$E$27),IF(G7="Snack 1",('Snack 1'!$E$26)))))</f>
        <v>8</v>
      </c>
      <c r="H28" s="187">
        <f>IF(H7="Breakfast 1",('Breakfast 1'!$E$26),IF(H7="lunch 1",('Lunch 1'!$E$26),IF(H7="Dinner 1",('Dinner 1'!$E$27),IF(H7="Snack 1",('Snack 1'!$E$26)))))</f>
        <v>8</v>
      </c>
      <c r="I28" s="187">
        <f>IF(I7="Breakfast 1",('Breakfast 1'!$E$26),IF(I7="lunch 1",('Lunch 1'!$E$26),IF(I7="Dinner 1",('Dinner 1'!$E$27),IF(I7="Snack 1",('Snack 1'!$E$26)))))</f>
        <v>8</v>
      </c>
      <c r="J28" s="187">
        <f>IF(J7="Breakfast 1",('Breakfast 1'!$E$26),IF(J7="lunch 1",('Lunch 1'!$E$26),IF(J7="Dinner 1",('Dinner 1'!$E$27),IF(J7="Snack 1",('Snack 1'!$E$26)))))</f>
        <v>8</v>
      </c>
      <c r="L28" s="115"/>
      <c r="M28" s="115"/>
      <c r="N28" s="115"/>
      <c r="O28" s="115"/>
      <c r="P28" s="115"/>
      <c r="Q28" s="115"/>
      <c r="R28" s="115"/>
    </row>
    <row r="29" spans="2:18" s="145" customFormat="1" hidden="1">
      <c r="C29" s="186" t="s">
        <v>100</v>
      </c>
      <c r="D29" s="187">
        <f>IF(D7="Breakfast 1",('Breakfast 1'!$F$26),IF(D7="lunch 1",('Lunch 1'!$F$26),IF(D7="Dinner 1",('Dinner 1'!$F$27),IF(D7="Snack 1",('Snack 1'!$F$26)))))</f>
        <v>2</v>
      </c>
      <c r="E29" s="187">
        <f>IF(E7="Breakfast 1",('Breakfast 1'!$F$26),IF(E7="lunch 1",('Lunch 1'!$F$26),IF(E7="Dinner 1",('Dinner 1'!$F$27),IF(E7="Snack 1",('Snack 1'!$F$26)))))</f>
        <v>2</v>
      </c>
      <c r="F29" s="187">
        <f>IF(F7="Breakfast 1",('Breakfast 1'!$F$26),IF(F7="lunch 1",('Lunch 1'!$F$26),IF(F7="Dinner 1",('Dinner 1'!$F$27),IF(F7="Snack 1",('Snack 1'!$F$26)))))</f>
        <v>2</v>
      </c>
      <c r="G29" s="187">
        <f>IF(G7="Breakfast 1",('Breakfast 1'!$F$26),IF(G7="lunch 1",('Lunch 1'!$F$26),IF(G7="Dinner 1",('Dinner 1'!$F$27),IF(G7="Snack 1",('Snack 1'!$F$26)))))</f>
        <v>2</v>
      </c>
      <c r="H29" s="187">
        <f>IF(H7="Breakfast 1",('Breakfast 1'!$F$26),IF(H7="lunch 1",('Lunch 1'!$F$26),IF(H7="Dinner 1",('Dinner 1'!$F$27),IF(H7="Snack 1",('Snack 1'!$F$26)))))</f>
        <v>2</v>
      </c>
      <c r="I29" s="187">
        <f>IF(I7="Breakfast 1",('Breakfast 1'!$F$26),IF(I7="lunch 1",('Lunch 1'!$F$26),IF(I7="Dinner 1",('Dinner 1'!$F$27),IF(I7="Snack 1",('Snack 1'!$F$26)))))</f>
        <v>2</v>
      </c>
      <c r="J29" s="187">
        <f>IF(J7="Breakfast 1",('Breakfast 1'!$F$26),IF(J7="lunch 1",('Lunch 1'!$F$26),IF(J7="Dinner 1",('Dinner 1'!$F$27),IF(J7="Snack 1",('Snack 1'!$F$26)))))</f>
        <v>2</v>
      </c>
      <c r="L29" s="115"/>
      <c r="M29" s="115"/>
      <c r="N29" s="115"/>
      <c r="O29" s="115"/>
      <c r="P29" s="115"/>
      <c r="Q29" s="115"/>
      <c r="R29" s="115"/>
    </row>
    <row r="30" spans="2:18" s="145" customFormat="1" hidden="1">
      <c r="C30" s="186" t="s">
        <v>11</v>
      </c>
      <c r="D30" s="187">
        <f>IF(D8="Breakfast 1",('Breakfast 1'!$C$25),IF(D8="lunch 1",('Lunch 1'!$C$25),IF(D8="Dinner 1",('Dinner 1'!$C$25),IF(D8="Snack 1",('Snack 1'!$C$25)))))</f>
        <v>30.540483333333331</v>
      </c>
      <c r="E30" s="187">
        <f>IF(E8="Breakfast 1",('Breakfast 1'!$C$25),IF(E8="lunch 1",('Lunch 1'!$C$25),IF(E8="Dinner 1",('Dinner 1'!$C$25),IF(E8="Snack 1",('Snack 1'!$C$25)))))</f>
        <v>30.540483333333331</v>
      </c>
      <c r="F30" s="187">
        <f>IF(F8="Breakfast 1",('Breakfast 1'!$C$25),IF(F8="lunch 1",('Lunch 1'!$C$25),IF(F8="Dinner 1",('Dinner 1'!$C$25),IF(F8="Snack 1",('Snack 1'!$C$25)))))</f>
        <v>30.540483333333331</v>
      </c>
      <c r="G30" s="187">
        <f>IF(G8="Breakfast 1",('Breakfast 1'!$C$25),IF(G8="lunch 1",('Lunch 1'!$C$25),IF(G8="Dinner 1",('Dinner 1'!$C$25),IF(G8="Snack 1",('Snack 1'!$C$25)))))</f>
        <v>30.540483333333331</v>
      </c>
      <c r="H30" s="187">
        <f>IF(H8="Breakfast 1",('Breakfast 1'!$C$25),IF(H8="lunch 1",('Lunch 1'!$C$25),IF(H8="Dinner 1",('Dinner 1'!$C$25),IF(H8="Snack 1",('Snack 1'!$C$25)))))</f>
        <v>30.540483333333331</v>
      </c>
      <c r="I30" s="187">
        <f>IF(I8="Breakfast 1",('Breakfast 1'!$C$25),IF(I8="lunch 1",('Lunch 1'!$C$25),IF(I8="Dinner 1",('Dinner 1'!$C$25),IF(I8="Snack 1",('Snack 1'!$C$25)))))</f>
        <v>30.540483333333331</v>
      </c>
      <c r="J30" s="187">
        <f>IF(J8="Breakfast 1",('Breakfast 1'!$C$25),IF(J8="lunch 1",('Lunch 1'!$C$25),IF(J8="Dinner 1",('Dinner 1'!$C$25),IF(J8="Snack 1",('Snack 1'!$C$25)))))</f>
        <v>30.540483333333331</v>
      </c>
      <c r="L30" s="115"/>
      <c r="M30" s="115"/>
      <c r="N30" s="115"/>
      <c r="O30" s="115"/>
      <c r="P30" s="115"/>
      <c r="Q30" s="115"/>
      <c r="R30" s="115"/>
    </row>
    <row r="31" spans="2:18" s="145" customFormat="1" hidden="1">
      <c r="C31" s="186" t="s">
        <v>99</v>
      </c>
      <c r="D31" s="187">
        <f>IF(D8="Breakfast 1",('Breakfast 1'!$D$26),IF(D8="lunch 1",('Lunch 1'!$D$26),IF(D8="Dinner 1",('Dinner 1'!$D$27),IF(D8="Snack 1",('Snack 1'!$D$26)))))</f>
        <v>23</v>
      </c>
      <c r="E31" s="187">
        <f>IF(E8="Breakfast 1",('Breakfast 1'!$D$26),IF(E8="lunch 1",('Lunch 1'!$D$26),IF(E8="Dinner 1",('Dinner 1'!$D$27),IF(E8="Snack 1",('Snack 1'!$D$26)))))</f>
        <v>23</v>
      </c>
      <c r="F31" s="187">
        <f>IF(F8="Breakfast 1",('Breakfast 1'!$D$26),IF(F8="lunch 1",('Lunch 1'!$D$26),IF(F8="Dinner 1",('Dinner 1'!$D$27),IF(F8="Snack 1",('Snack 1'!$D$26)))))</f>
        <v>23</v>
      </c>
      <c r="G31" s="187">
        <f>IF(G8="Breakfast 1",('Breakfast 1'!$D$26),IF(G8="lunch 1",('Lunch 1'!$D$26),IF(G8="Dinner 1",('Dinner 1'!$D$27),IF(G8="Snack 1",('Snack 1'!$D$26)))))</f>
        <v>23</v>
      </c>
      <c r="H31" s="187">
        <f>IF(H8="Breakfast 1",('Breakfast 1'!$D$26),IF(H8="lunch 1",('Lunch 1'!$D$26),IF(H8="Dinner 1",('Dinner 1'!$D$27),IF(H8="Snack 1",('Snack 1'!$D$26)))))</f>
        <v>23</v>
      </c>
      <c r="I31" s="187">
        <f>IF(I8="Breakfast 1",('Breakfast 1'!$D$26),IF(I8="lunch 1",('Lunch 1'!$D$26),IF(I8="Dinner 1",('Dinner 1'!$D$27),IF(I8="Snack 1",('Snack 1'!$D$26)))))</f>
        <v>23</v>
      </c>
      <c r="J31" s="187">
        <f>IF(J8="Breakfast 1",('Breakfast 1'!$D$26),IF(J8="lunch 1",('Lunch 1'!$D$26),IF(J8="Dinner 1",('Dinner 1'!$D$27),IF(J8="Snack 1",('Snack 1'!$D$26)))))</f>
        <v>23</v>
      </c>
      <c r="L31" s="115"/>
      <c r="M31" s="115"/>
      <c r="N31" s="115"/>
      <c r="O31" s="115"/>
      <c r="P31" s="115"/>
      <c r="Q31" s="115"/>
      <c r="R31" s="115"/>
    </row>
    <row r="32" spans="2:18" s="145" customFormat="1" hidden="1">
      <c r="C32" s="186" t="s">
        <v>12</v>
      </c>
      <c r="D32" s="187">
        <f>IF(D8="Breakfast 1",('Breakfast 1'!$E$26),IF(D8="lunch 1",('Lunch 1'!$E$26),IF(D8="Dinner 1",('Dinner 1'!$E$27),IF(D8="Snack 1",('Snack 1'!$E$26)))))</f>
        <v>8</v>
      </c>
      <c r="E32" s="187">
        <f>IF(E8="Breakfast 1",('Breakfast 1'!$E$26),IF(E8="lunch 1",('Lunch 1'!$E$26),IF(E8="Dinner 1",('Dinner 1'!$E$27),IF(E8="Snack 1",('Snack 1'!$E$26)))))</f>
        <v>8</v>
      </c>
      <c r="F32" s="187">
        <f>IF(F8="Breakfast 1",('Breakfast 1'!$E$26),IF(F8="lunch 1",('Lunch 1'!$E$26),IF(F8="Dinner 1",('Dinner 1'!$E$27),IF(F8="Snack 1",('Snack 1'!$E$26)))))</f>
        <v>8</v>
      </c>
      <c r="G32" s="187">
        <f>IF(G8="Breakfast 1",('Breakfast 1'!$E$26),IF(G8="lunch 1",('Lunch 1'!$E$26),IF(G8="Dinner 1",('Dinner 1'!$E$27),IF(G8="Snack 1",('Snack 1'!$E$26)))))</f>
        <v>8</v>
      </c>
      <c r="H32" s="187">
        <f>IF(H8="Breakfast 1",('Breakfast 1'!$E$26),IF(H8="lunch 1",('Lunch 1'!$E$26),IF(H8="Dinner 1",('Dinner 1'!$E$27),IF(H8="Snack 1",('Snack 1'!$E$26)))))</f>
        <v>8</v>
      </c>
      <c r="I32" s="187">
        <f>IF(I8="Breakfast 1",('Breakfast 1'!$E$26),IF(I8="lunch 1",('Lunch 1'!$E$26),IF(I8="Dinner 1",('Dinner 1'!$E$27),IF(I8="Snack 1",('Snack 1'!$E$26)))))</f>
        <v>8</v>
      </c>
      <c r="J32" s="187">
        <f>IF(J8="Breakfast 1",('Breakfast 1'!$E$26),IF(J8="lunch 1",('Lunch 1'!$E$26),IF(J8="Dinner 1",('Dinner 1'!$E$27),IF(J8="Snack 1",('Snack 1'!$E$26)))))</f>
        <v>8</v>
      </c>
      <c r="L32" s="115"/>
      <c r="M32" s="115"/>
      <c r="N32" s="115"/>
      <c r="O32" s="115"/>
      <c r="P32" s="115"/>
      <c r="Q32" s="115"/>
      <c r="R32" s="115"/>
    </row>
    <row r="33" spans="3:18" s="145" customFormat="1" hidden="1">
      <c r="C33" s="186" t="s">
        <v>100</v>
      </c>
      <c r="D33" s="187">
        <f>IF(D8="Breakfast 1",('Breakfast 1'!$F$26),IF(D8="lunch 1",('Lunch 1'!$F$26),IF(D8="Dinner 1",('Dinner 1'!$F$27),IF(D8="Snack 1",('Snack 1'!$F$26)))))</f>
        <v>2</v>
      </c>
      <c r="E33" s="187">
        <f>IF(E8="Breakfast 1",('Breakfast 1'!$F$26),IF(E8="lunch 1",('Lunch 1'!$F$26),IF(E8="Dinner 1",('Dinner 1'!$F$27),IF(E8="Snack 1",('Snack 1'!$F$26)))))</f>
        <v>2</v>
      </c>
      <c r="F33" s="187">
        <f>IF(F8="Breakfast 1",('Breakfast 1'!$F$26),IF(F8="lunch 1",('Lunch 1'!$F$26),IF(F8="Dinner 1",('Dinner 1'!$F$27),IF(F8="Snack 1",('Snack 1'!$F$26)))))</f>
        <v>2</v>
      </c>
      <c r="G33" s="187">
        <f>IF(G8="Breakfast 1",('Breakfast 1'!$F$26),IF(G8="lunch 1",('Lunch 1'!$F$26),IF(G8="Dinner 1",('Dinner 1'!$F$27),IF(G8="Snack 1",('Snack 1'!$F$26)))))</f>
        <v>2</v>
      </c>
      <c r="H33" s="187">
        <f>IF(H8="Breakfast 1",('Breakfast 1'!$F$26),IF(H8="lunch 1",('Lunch 1'!$F$26),IF(H8="Dinner 1",('Dinner 1'!$F$27),IF(H8="Snack 1",('Snack 1'!$F$26)))))</f>
        <v>2</v>
      </c>
      <c r="I33" s="187">
        <f>IF(I8="Breakfast 1",('Breakfast 1'!$F$26),IF(I8="lunch 1",('Lunch 1'!$F$26),IF(I8="Dinner 1",('Dinner 1'!$F$27),IF(I8="Snack 1",('Snack 1'!$F$26)))))</f>
        <v>2</v>
      </c>
      <c r="J33" s="187">
        <f>IF(J8="Breakfast 1",('Breakfast 1'!$F$26),IF(J8="lunch 1",('Lunch 1'!$F$26),IF(J8="Dinner 1",('Dinner 1'!$F$27),IF(J8="Snack 1",('Snack 1'!$F$26)))))</f>
        <v>2</v>
      </c>
      <c r="L33" s="115"/>
      <c r="M33" s="115"/>
      <c r="N33" s="115"/>
      <c r="O33" s="115"/>
      <c r="P33" s="115"/>
      <c r="Q33" s="115"/>
      <c r="R33" s="115"/>
    </row>
    <row r="34" spans="3:18" s="145" customFormat="1" hidden="1">
      <c r="C34" s="186" t="s">
        <v>11</v>
      </c>
      <c r="D34" s="187">
        <f>IF(D9="Breakfast 1",('Breakfast 1'!$C$25),IF(D9="lunch 1",('Lunch 1'!$C$25),IF(D9="Dinner 1",('Dinner 1'!$C$25),IF(D9="Snack 1",('Snack 1'!$C$25)))))</f>
        <v>29.761672918398265</v>
      </c>
      <c r="E34" s="187">
        <f>IF(E9="Breakfast 1",('Breakfast 1'!$C$25),IF(E9="lunch 1",('Lunch 1'!$C$25),IF(E9="Dinner 1",('Dinner 1'!$C$25),IF(E9="Snack 1",('Snack 1'!$C$25)))))</f>
        <v>29.761672918398265</v>
      </c>
      <c r="F34" s="187">
        <f>IF(F9="Breakfast 1",('Breakfast 1'!$C$25),IF(F9="lunch 1",('Lunch 1'!$C$25),IF(F9="Dinner 1",('Dinner 1'!$C$25),IF(F9="Snack 1",('Snack 1'!$C$25)))))</f>
        <v>29.761672918398265</v>
      </c>
      <c r="G34" s="187">
        <f>IF(G9="Breakfast 1",('Breakfast 1'!$C$25),IF(G9="lunch 1",('Lunch 1'!$C$25),IF(G9="Dinner 1",('Dinner 1'!$C$25),IF(G9="Snack 1",('Snack 1'!$C$25)))))</f>
        <v>29.761672918398265</v>
      </c>
      <c r="H34" s="187">
        <f>IF(H9="Breakfast 1",('Breakfast 1'!$C$25),IF(H9="lunch 1",('Lunch 1'!$C$25),IF(H9="Dinner 1",('Dinner 1'!$C$25),IF(H9="Snack 1",('Snack 1'!$C$25)))))</f>
        <v>29.761672918398265</v>
      </c>
      <c r="I34" s="187">
        <f>IF(I9="Breakfast 1",('Breakfast 1'!$C$25),IF(I9="lunch 1",('Lunch 1'!$C$25),IF(I9="Dinner 1",('Dinner 1'!$C$25),IF(I9="Snack 1",('Snack 1'!$C$25)))))</f>
        <v>29.761672918398265</v>
      </c>
      <c r="J34" s="187">
        <f>IF(J9="Breakfast 1",('Breakfast 1'!$C$25),IF(J9="lunch 1",('Lunch 1'!$C$25),IF(J9="Dinner 1",('Dinner 1'!$C$25),IF(J9="Snack 1",('Snack 1'!$C$25)))))</f>
        <v>29.761672918398265</v>
      </c>
      <c r="L34" s="115"/>
      <c r="M34" s="115"/>
      <c r="N34" s="115"/>
      <c r="O34" s="115"/>
      <c r="P34" s="115"/>
      <c r="Q34" s="115"/>
      <c r="R34" s="115"/>
    </row>
    <row r="35" spans="3:18" s="145" customFormat="1" hidden="1">
      <c r="C35" s="186" t="s">
        <v>99</v>
      </c>
      <c r="D35" s="187">
        <f>IF(D9="Breakfast 1",('Breakfast 1'!$C$25),IF(D9="lunch 1",('Lunch 1'!$C$25),IF(D9="Dinner 1",('Dinner 1'!$C$25),IF(D9="Snack 1",('Snack 1'!$C$25)))))</f>
        <v>29.761672918398265</v>
      </c>
      <c r="E35" s="187">
        <f>IF(E9="Breakfast 1",('Breakfast 1'!$C$25),IF(E9="lunch 1",('Lunch 1'!$C$25),IF(E9="Dinner 1",('Dinner 1'!$C$25),IF(E9="Snack 1",('Snack 1'!$C$25)))))</f>
        <v>29.761672918398265</v>
      </c>
      <c r="F35" s="187">
        <f>IF(F9="Breakfast 1",('Breakfast 1'!$C$25),IF(F9="lunch 1",('Lunch 1'!$C$25),IF(F9="Dinner 1",('Dinner 1'!$C$25),IF(F9="Snack 1",('Snack 1'!$C$25)))))</f>
        <v>29.761672918398265</v>
      </c>
      <c r="G35" s="187">
        <f>IF(G9="Breakfast 1",('Breakfast 1'!$C$25),IF(G9="lunch 1",('Lunch 1'!$C$25),IF(G9="Dinner 1",('Dinner 1'!$C$25),IF(G9="Snack 1",('Snack 1'!$C$25)))))</f>
        <v>29.761672918398265</v>
      </c>
      <c r="H35" s="187">
        <f>IF(H9="Breakfast 1",('Breakfast 1'!$C$25),IF(H9="lunch 1",('Lunch 1'!$C$25),IF(H9="Dinner 1",('Dinner 1'!$C$25),IF(H9="Snack 1",('Snack 1'!$C$25)))))</f>
        <v>29.761672918398265</v>
      </c>
      <c r="I35" s="187">
        <f>IF(I9="Breakfast 1",('Breakfast 1'!$C$25),IF(I9="lunch 1",('Lunch 1'!$C$25),IF(I9="Dinner 1",('Dinner 1'!$C$25),IF(I9="Snack 1",('Snack 1'!$C$25)))))</f>
        <v>29.761672918398265</v>
      </c>
      <c r="J35" s="187">
        <f>IF(J9="Breakfast 1",('Breakfast 1'!$C$25),IF(J9="lunch 1",('Lunch 1'!$C$25),IF(J9="Dinner 1",('Dinner 1'!$C$25),IF(J9="Snack 1",('Snack 1'!$C$25)))))</f>
        <v>29.761672918398265</v>
      </c>
      <c r="L35" s="115"/>
      <c r="M35" s="115"/>
      <c r="N35" s="115"/>
      <c r="O35" s="115"/>
      <c r="P35" s="115"/>
      <c r="Q35" s="115"/>
      <c r="R35" s="115"/>
    </row>
    <row r="36" spans="3:18" s="145" customFormat="1" hidden="1">
      <c r="C36" s="186" t="s">
        <v>12</v>
      </c>
      <c r="D36" s="187">
        <f>IF(D9="Breakfast 1",('Breakfast 1'!$E$26),IF(D9="lunch 1",('Lunch 1'!$E$26),IF(D9="Dinner 1",('Dinner 1'!$E$27),IF(D9="Snack 1",('Snack 1'!$E$26)))))</f>
        <v>8.4201507936507927</v>
      </c>
      <c r="E36" s="187">
        <f>IF(E9="Breakfast 1",('Breakfast 1'!$E$26),IF(E9="lunch 1",('Lunch 1'!$E$26),IF(E9="Dinner 1",('Dinner 1'!$E$27),IF(E9="Snack 1",('Snack 1'!$E$26)))))</f>
        <v>8.4201507936507927</v>
      </c>
      <c r="F36" s="187">
        <f>IF(F9="Breakfast 1",('Breakfast 1'!$E$26),IF(F9="lunch 1",('Lunch 1'!$E$26),IF(F9="Dinner 1",('Dinner 1'!$E$27),IF(F9="Snack 1",('Snack 1'!$E$26)))))</f>
        <v>8.4201507936507927</v>
      </c>
      <c r="G36" s="187">
        <f>IF(G9="Breakfast 1",('Breakfast 1'!$E$26),IF(G9="lunch 1",('Lunch 1'!$E$26),IF(G9="Dinner 1",('Dinner 1'!$E$27),IF(G9="Snack 1",('Snack 1'!$E$26)))))</f>
        <v>8.4201507936507927</v>
      </c>
      <c r="H36" s="187">
        <f>IF(H9="Breakfast 1",('Breakfast 1'!$E$26),IF(H9="lunch 1",('Lunch 1'!$E$26),IF(H9="Dinner 1",('Dinner 1'!$E$27),IF(H9="Snack 1",('Snack 1'!$E$26)))))</f>
        <v>8.4201507936507927</v>
      </c>
      <c r="I36" s="187">
        <f>IF(I9="Breakfast 1",('Breakfast 1'!$E$26),IF(I9="lunch 1",('Lunch 1'!$E$26),IF(I9="Dinner 1",('Dinner 1'!$E$27),IF(I9="Snack 1",('Snack 1'!$E$26)))))</f>
        <v>8.4201507936507927</v>
      </c>
      <c r="J36" s="187">
        <f>IF(J9="Breakfast 1",('Breakfast 1'!$E$26),IF(J9="lunch 1",('Lunch 1'!$E$26),IF(J9="Dinner 1",('Dinner 1'!$E$27),IF(J9="Snack 1",('Snack 1'!$E$26)))))</f>
        <v>8.4201507936507927</v>
      </c>
      <c r="L36" s="115"/>
      <c r="M36" s="115"/>
      <c r="N36" s="115"/>
      <c r="O36" s="115"/>
      <c r="P36" s="115"/>
      <c r="Q36" s="115"/>
      <c r="R36" s="115"/>
    </row>
    <row r="37" spans="3:18" s="145" customFormat="1" hidden="1">
      <c r="C37" s="186" t="s">
        <v>100</v>
      </c>
      <c r="D37" s="187">
        <f>IF(D9="Breakfast 1",('Breakfast 1'!$F$26),IF(D9="lunch 1",('Lunch 1'!$F$26),IF(D9="Dinner 1",('Dinner 1'!$F$27),IF(D9="Snack 1",('Snack 1'!$F$26)))))</f>
        <v>1.6840301587301585</v>
      </c>
      <c r="E37" s="187">
        <f>IF(E9="Breakfast 1",('Breakfast 1'!$F$26),IF(E9="lunch 1",('Lunch 1'!$F$26),IF(E9="Dinner 1",('Dinner 1'!$F$27),IF(E9="Snack 1",('Snack 1'!$F$26)))))</f>
        <v>1.6840301587301585</v>
      </c>
      <c r="F37" s="187">
        <f>IF(F9="Breakfast 1",('Breakfast 1'!$F$26),IF(F9="lunch 1",('Lunch 1'!$F$26),IF(F9="Dinner 1",('Dinner 1'!$F$27),IF(F9="Snack 1",('Snack 1'!$F$26)))))</f>
        <v>1.6840301587301585</v>
      </c>
      <c r="G37" s="187">
        <f>IF(G9="Breakfast 1",('Breakfast 1'!$F$26),IF(G9="lunch 1",('Lunch 1'!$F$26),IF(G9="Dinner 1",('Dinner 1'!$F$27),IF(G9="Snack 1",('Snack 1'!$F$26)))))</f>
        <v>1.6840301587301585</v>
      </c>
      <c r="H37" s="187">
        <f>IF(H9="Breakfast 1",('Breakfast 1'!$F$26),IF(H9="lunch 1",('Lunch 1'!$F$26),IF(H9="Dinner 1",('Dinner 1'!$F$27),IF(H9="Snack 1",('Snack 1'!$F$26)))))</f>
        <v>1.6840301587301585</v>
      </c>
      <c r="I37" s="187">
        <f>IF(I9="Breakfast 1",('Breakfast 1'!$F$26),IF(I9="lunch 1",('Lunch 1'!$F$26),IF(I9="Dinner 1",('Dinner 1'!$F$27),IF(I9="Snack 1",('Snack 1'!$F$26)))))</f>
        <v>1.6840301587301585</v>
      </c>
      <c r="J37" s="187">
        <f>IF(J9="Breakfast 1",('Breakfast 1'!$F$26),IF(J9="lunch 1",('Lunch 1'!$F$26),IF(J9="Dinner 1",('Dinner 1'!$F$27),IF(J9="Snack 1",('Snack 1'!$F$26)))))</f>
        <v>1.6840301587301585</v>
      </c>
      <c r="L37" s="115"/>
      <c r="M37" s="115"/>
      <c r="N37" s="115"/>
      <c r="O37" s="115"/>
      <c r="P37" s="115"/>
      <c r="Q37" s="115"/>
      <c r="R37" s="115"/>
    </row>
    <row r="38" spans="3:18" s="145" customFormat="1" hidden="1">
      <c r="C38" s="186" t="s">
        <v>11</v>
      </c>
      <c r="D38" s="187">
        <f>IF(D10="Breakfast 1",('Breakfast 1'!$C$25),IF(D10="lunch 1",('Lunch 1'!$C$25),IF(D10="Dinner 1",('Dinner 1'!$C$25),IF(D10="Snack 1",('Snack 1'!$C$25)))))</f>
        <v>30.540483333333331</v>
      </c>
      <c r="E38" s="187">
        <f>IF(E10="Breakfast 1",('Breakfast 1'!$C$25),IF(E10="lunch 1",('Lunch 1'!$C$25),IF(E10="Dinner 1",('Dinner 1'!$C$25),IF(E10="Snack 1",('Snack 1'!$C$25)))))</f>
        <v>30.540483333333331</v>
      </c>
      <c r="F38" s="187">
        <f>IF(F10="Breakfast 1",('Breakfast 1'!$C$25),IF(F10="lunch 1",('Lunch 1'!$C$25),IF(F10="Dinner 1",('Dinner 1'!$C$25),IF(F10="Snack 1",('Snack 1'!$C$25)))))</f>
        <v>30.540483333333331</v>
      </c>
      <c r="G38" s="187">
        <f>IF(G10="Breakfast 1",('Breakfast 1'!$C$25),IF(G10="lunch 1",('Lunch 1'!$C$25),IF(G10="Dinner 1",('Dinner 1'!$C$25),IF(G10="Snack 1",('Snack 1'!$C$25)))))</f>
        <v>30.540483333333331</v>
      </c>
      <c r="H38" s="187">
        <f>IF(H10="Breakfast 1",('Breakfast 1'!$C$25),IF(H10="lunch 1",('Lunch 1'!$C$25),IF(H10="Dinner 1",('Dinner 1'!$C$25),IF(H10="Snack 1",('Snack 1'!$C$25)))))</f>
        <v>30.540483333333331</v>
      </c>
      <c r="I38" s="187">
        <f>IF(I10="Breakfast 1",('Breakfast 1'!$C$25),IF(I10="lunch 1",('Lunch 1'!$C$25),IF(I10="Dinner 1",('Dinner 1'!$C$25),IF(I10="Snack 1",('Snack 1'!$C$25)))))</f>
        <v>30.540483333333331</v>
      </c>
      <c r="J38" s="187">
        <f>IF(J10="Breakfast 1",('Breakfast 1'!$C$25),IF(J10="lunch 1",('Lunch 1'!$C$25),IF(J10="Dinner 1",('Dinner 1'!$C$25),IF(J10="Snack 1",('Snack 1'!$C$25)))))</f>
        <v>30.540483333333331</v>
      </c>
      <c r="L38" s="115"/>
      <c r="M38" s="115"/>
      <c r="N38" s="115"/>
      <c r="O38" s="115"/>
      <c r="P38" s="115"/>
      <c r="Q38" s="115"/>
      <c r="R38" s="115"/>
    </row>
    <row r="39" spans="3:18" s="145" customFormat="1" hidden="1">
      <c r="C39" s="186" t="s">
        <v>99</v>
      </c>
      <c r="D39" s="187">
        <f>IF(D10="Breakfast 1",('Breakfast 1'!$C$25),IF(D10="lunch 1",('Lunch 1'!$C$25),IF(D10="Dinner 1",('Dinner 1'!$C$25),IF(D10="Snack 1",('Snack 1'!$C$25)))))</f>
        <v>30.540483333333331</v>
      </c>
      <c r="E39" s="187">
        <f>IF(E10="Breakfast 1",('Breakfast 1'!$C$25),IF(E10="lunch 1",('Lunch 1'!$C$25),IF(E10="Dinner 1",('Dinner 1'!$C$25),IF(E10="Snack 1",('Snack 1'!$C$25)))))</f>
        <v>30.540483333333331</v>
      </c>
      <c r="F39" s="187">
        <f>IF(F10="Breakfast 1",('Breakfast 1'!$C$25),IF(F10="lunch 1",('Lunch 1'!$C$25),IF(F10="Dinner 1",('Dinner 1'!$C$25),IF(F10="Snack 1",('Snack 1'!$C$25)))))</f>
        <v>30.540483333333331</v>
      </c>
      <c r="G39" s="187">
        <f>IF(G10="Breakfast 1",('Breakfast 1'!$C$25),IF(G10="lunch 1",('Lunch 1'!$C$25),IF(G10="Dinner 1",('Dinner 1'!$C$25),IF(G10="Snack 1",('Snack 1'!$C$25)))))</f>
        <v>30.540483333333331</v>
      </c>
      <c r="H39" s="187">
        <f>IF(H10="Breakfast 1",('Breakfast 1'!$C$25),IF(H10="lunch 1",('Lunch 1'!$C$25),IF(H10="Dinner 1",('Dinner 1'!$C$25),IF(H10="Snack 1",('Snack 1'!$C$25)))))</f>
        <v>30.540483333333331</v>
      </c>
      <c r="I39" s="187">
        <f>IF(I10="Breakfast 1",('Breakfast 1'!$C$25),IF(I10="lunch 1",('Lunch 1'!$C$25),IF(I10="Dinner 1",('Dinner 1'!$C$25),IF(I10="Snack 1",('Snack 1'!$C$25)))))</f>
        <v>30.540483333333331</v>
      </c>
      <c r="J39" s="187">
        <f>IF(J10="Breakfast 1",('Breakfast 1'!$C$25),IF(J10="lunch 1",('Lunch 1'!$C$25),IF(J10="Dinner 1",('Dinner 1'!$C$25),IF(J10="Snack 1",('Snack 1'!$C$25)))))</f>
        <v>30.540483333333331</v>
      </c>
      <c r="L39" s="115"/>
      <c r="M39" s="115"/>
      <c r="N39" s="115"/>
      <c r="O39" s="115"/>
      <c r="P39" s="115"/>
      <c r="Q39" s="115"/>
      <c r="R39" s="115"/>
    </row>
    <row r="40" spans="3:18" s="145" customFormat="1" hidden="1">
      <c r="C40" s="186" t="s">
        <v>12</v>
      </c>
      <c r="D40" s="187">
        <f>IF(D10="Breakfast 1",('Breakfast 1'!$E$26),IF(D10="lunch 1",('Lunch 1'!$E$26),IF(D10="Dinner 1",('Dinner 1'!$E$27),IF(D10="Snack 1",('Snack 1'!$E$26)))))</f>
        <v>8</v>
      </c>
      <c r="E40" s="187">
        <f>IF(E10="Breakfast 1",('Breakfast 1'!$E$26),IF(E10="lunch 1",('Lunch 1'!$E$26),IF(E10="Dinner 1",('Dinner 1'!$E$27),IF(E10="Snack 1",('Snack 1'!$E$26)))))</f>
        <v>8</v>
      </c>
      <c r="F40" s="187">
        <f>IF(F10="Breakfast 1",('Breakfast 1'!$E$26),IF(F10="lunch 1",('Lunch 1'!$E$26),IF(F10="Dinner 1",('Dinner 1'!$E$27),IF(F10="Snack 1",('Snack 1'!$E$26)))))</f>
        <v>8</v>
      </c>
      <c r="G40" s="187">
        <f>IF(G10="Breakfast 1",('Breakfast 1'!$E$26),IF(G10="lunch 1",('Lunch 1'!$E$26),IF(G10="Dinner 1",('Dinner 1'!$E$27),IF(G10="Snack 1",('Snack 1'!$E$26)))))</f>
        <v>8</v>
      </c>
      <c r="H40" s="187">
        <f>IF(H10="Breakfast 1",('Breakfast 1'!$E$26),IF(H10="lunch 1",('Lunch 1'!$E$26),IF(H10="Dinner 1",('Dinner 1'!$E$27),IF(H10="Snack 1",('Snack 1'!$E$26)))))</f>
        <v>8</v>
      </c>
      <c r="I40" s="187">
        <f>IF(I10="Breakfast 1",('Breakfast 1'!$E$26),IF(I10="lunch 1",('Lunch 1'!$E$26),IF(I10="Dinner 1",('Dinner 1'!$E$27),IF(I10="Snack 1",('Snack 1'!$E$26)))))</f>
        <v>8</v>
      </c>
      <c r="J40" s="187">
        <f>IF(J10="Breakfast 1",('Breakfast 1'!$E$26),IF(J10="lunch 1",('Lunch 1'!$E$26),IF(J10="Dinner 1",('Dinner 1'!$E$27),IF(J10="Snack 1",('Snack 1'!$E$26)))))</f>
        <v>8</v>
      </c>
      <c r="L40" s="115"/>
      <c r="M40" s="115"/>
      <c r="N40" s="115"/>
      <c r="O40" s="115"/>
      <c r="P40" s="115"/>
      <c r="Q40" s="115"/>
      <c r="R40" s="115"/>
    </row>
    <row r="41" spans="3:18" s="145" customFormat="1" hidden="1">
      <c r="C41" s="186" t="s">
        <v>100</v>
      </c>
      <c r="D41" s="187">
        <f>IF(D10="Breakfast 1",('Breakfast 1'!$F$26),IF(D10="lunch 1",('Lunch 1'!$F$26),IF(D10="Dinner 1",('Dinner 1'!$F$27),IF(D10="Snack 1",('Snack 1'!$F$26)))))</f>
        <v>2</v>
      </c>
      <c r="E41" s="187">
        <f>IF(E10="Breakfast 1",('Breakfast 1'!$F$26),IF(E10="lunch 1",('Lunch 1'!$F$26),IF(E10="Dinner 1",('Dinner 1'!$F$27),IF(E10="Snack 1",('Snack 1'!$F$26)))))</f>
        <v>2</v>
      </c>
      <c r="F41" s="187">
        <f>IF(F10="Breakfast 1",('Breakfast 1'!$F$26),IF(F10="lunch 1",('Lunch 1'!$F$26),IF(F10="Dinner 1",('Dinner 1'!$F$27),IF(F10="Snack 1",('Snack 1'!$F$26)))))</f>
        <v>2</v>
      </c>
      <c r="G41" s="187">
        <f>IF(G10="Breakfast 1",('Breakfast 1'!$F$26),IF(G10="lunch 1",('Lunch 1'!$F$26),IF(G10="Dinner 1",('Dinner 1'!$F$27),IF(G10="Snack 1",('Snack 1'!$F$26)))))</f>
        <v>2</v>
      </c>
      <c r="H41" s="187">
        <f>IF(H10="Breakfast 1",('Breakfast 1'!$F$26),IF(H10="lunch 1",('Lunch 1'!$F$26),IF(H10="Dinner 1",('Dinner 1'!$F$27),IF(H10="Snack 1",('Snack 1'!$F$26)))))</f>
        <v>2</v>
      </c>
      <c r="I41" s="187">
        <f>IF(I10="Breakfast 1",('Breakfast 1'!$F$26),IF(I10="lunch 1",('Lunch 1'!$F$26),IF(I10="Dinner 1",('Dinner 1'!$F$27),IF(I10="Snack 1",('Snack 1'!$F$26)))))</f>
        <v>2</v>
      </c>
      <c r="J41" s="187">
        <f>IF(J10="Breakfast 1",('Breakfast 1'!$F$26),IF(J10="lunch 1",('Lunch 1'!$F$26),IF(J10="Dinner 1",('Dinner 1'!$F$27),IF(J10="Snack 1",('Snack 1'!$F$26)))))</f>
        <v>2</v>
      </c>
      <c r="L41" s="115"/>
      <c r="M41" s="115"/>
      <c r="N41" s="115"/>
      <c r="O41" s="115"/>
      <c r="P41" s="115"/>
      <c r="Q41" s="115"/>
      <c r="R41" s="115"/>
    </row>
    <row r="42" spans="3:18" s="145" customFormat="1" hidden="1">
      <c r="C42" s="186" t="s">
        <v>11</v>
      </c>
      <c r="D42" s="187" t="b">
        <f>IF(D11="Breakfast 1",('Breakfast 1'!$C$25),IF(D11="lunch 1",('Lunch 1'!$C$25),IF(D11="Dinner 1",('Dinner 1'!$C$25),IF(D11="Snack 1",('Snack 1'!$C$25)))))</f>
        <v>0</v>
      </c>
      <c r="E42" s="187" t="b">
        <f>IF(E11="Breakfast 1",('Breakfast 1'!$C$25),IF(E11="lunch 1",('Lunch 1'!$C$25),IF(E11="Dinner 1",('Dinner 1'!$C$25),IF(E11="Snack 1",('Snack 1'!$C$25)))))</f>
        <v>0</v>
      </c>
      <c r="F42" s="187" t="b">
        <f>IF(F11="Breakfast 1",('Breakfast 1'!$C$25),IF(F11="lunch 1",('Lunch 1'!$C$25),IF(F11="Dinner 1",('Dinner 1'!$C$25),IF(F11="Snack 1",('Snack 1'!$C$25)))))</f>
        <v>0</v>
      </c>
      <c r="G42" s="187" t="b">
        <f>IF(G11="Breakfast 1",('Breakfast 1'!$C$25),IF(G11="lunch 1",('Lunch 1'!$C$25),IF(G11="Dinner 1",('Dinner 1'!$C$25),IF(G11="Snack 1",('Snack 1'!$C$25)))))</f>
        <v>0</v>
      </c>
      <c r="H42" s="187" t="b">
        <f>IF(H11="Breakfast 1",('Breakfast 1'!$C$25),IF(H11="lunch 1",('Lunch 1'!$C$25),IF(H11="Dinner 1",('Dinner 1'!$C$25),IF(H11="Snack 1",('Snack 1'!$C$25)))))</f>
        <v>0</v>
      </c>
      <c r="I42" s="187" t="b">
        <f>IF(I11="Breakfast 1",('Breakfast 1'!$C$25),IF(I11="lunch 1",('Lunch 1'!$C$25),IF(I11="Dinner 1",('Dinner 1'!$C$25),IF(I11="Snack 1",('Snack 1'!$C$25)))))</f>
        <v>0</v>
      </c>
      <c r="J42" s="187" t="b">
        <f>IF(J11="Breakfast 1",('Breakfast 1'!$C$25),IF(J11="lunch 1",('Lunch 1'!$C$25),IF(J11="Dinner 1",('Dinner 1'!$C$25),IF(J11="Snack 1",('Snack 1'!$C$25)))))</f>
        <v>0</v>
      </c>
      <c r="L42" s="115"/>
      <c r="M42" s="115"/>
      <c r="N42" s="115"/>
      <c r="O42" s="115"/>
      <c r="P42" s="115"/>
      <c r="Q42" s="115"/>
      <c r="R42" s="115"/>
    </row>
    <row r="43" spans="3:18" s="145" customFormat="1" hidden="1">
      <c r="C43" s="186" t="s">
        <v>99</v>
      </c>
      <c r="D43" s="187" t="b">
        <f>IF(D11="Breakfast 1",('Breakfast 1'!$C$25),IF(D11="lunch 1",('Lunch 1'!$C$25),IF(D11="Dinner 1",('Dinner 1'!$C$25),IF(D11="Snack 1",('Snack 1'!$C$25)))))</f>
        <v>0</v>
      </c>
      <c r="E43" s="187" t="b">
        <f>IF(E11="Breakfast 1",('Breakfast 1'!$C$25),IF(E11="lunch 1",('Lunch 1'!$C$25),IF(E11="Dinner 1",('Dinner 1'!$C$25),IF(E11="Snack 1",('Snack 1'!$C$25)))))</f>
        <v>0</v>
      </c>
      <c r="F43" s="187" t="b">
        <f>IF(F11="Breakfast 1",('Breakfast 1'!$C$25),IF(F11="lunch 1",('Lunch 1'!$C$25),IF(F11="Dinner 1",('Dinner 1'!$C$25),IF(F11="Snack 1",('Snack 1'!$C$25)))))</f>
        <v>0</v>
      </c>
      <c r="G43" s="187" t="b">
        <f>IF(G11="Breakfast 1",('Breakfast 1'!$C$25),IF(G11="lunch 1",('Lunch 1'!$C$25),IF(G11="Dinner 1",('Dinner 1'!$C$25),IF(G11="Snack 1",('Snack 1'!$C$25)))))</f>
        <v>0</v>
      </c>
      <c r="H43" s="187" t="b">
        <f>IF(H11="Breakfast 1",('Breakfast 1'!$C$25),IF(H11="lunch 1",('Lunch 1'!$C$25),IF(H11="Dinner 1",('Dinner 1'!$C$25),IF(H11="Snack 1",('Snack 1'!$C$25)))))</f>
        <v>0</v>
      </c>
      <c r="I43" s="187" t="b">
        <f>IF(I11="Breakfast 1",('Breakfast 1'!$C$25),IF(I11="lunch 1",('Lunch 1'!$C$25),IF(I11="Dinner 1",('Dinner 1'!$C$25),IF(I11="Snack 1",('Snack 1'!$C$25)))))</f>
        <v>0</v>
      </c>
      <c r="J43" s="187" t="b">
        <f>IF(J11="Breakfast 1",('Breakfast 1'!$C$25),IF(J11="lunch 1",('Lunch 1'!$C$25),IF(J11="Dinner 1",('Dinner 1'!$C$25),IF(J11="Snack 1",('Snack 1'!$C$25)))))</f>
        <v>0</v>
      </c>
      <c r="L43" s="115"/>
      <c r="M43" s="115"/>
      <c r="N43" s="115"/>
      <c r="O43" s="115"/>
      <c r="P43" s="115"/>
      <c r="Q43" s="115"/>
      <c r="R43" s="115"/>
    </row>
    <row r="44" spans="3:18" s="145" customFormat="1" hidden="1">
      <c r="C44" s="186" t="s">
        <v>12</v>
      </c>
      <c r="D44" s="187" t="b">
        <f>IF(D11="Breakfast 1",('Breakfast 1'!$E$26),IF(D11="lunch 1",('Lunch 1'!$E$26),IF(D11="Dinner 1",('Dinner 1'!$E$27),IF(D11="Snack 1",('Snack 1'!$E$26)))))</f>
        <v>0</v>
      </c>
      <c r="E44" s="187" t="b">
        <f>IF(E11="Breakfast 1",('Breakfast 1'!$E$26),IF(E11="lunch 1",('Lunch 1'!$E$26),IF(E11="Dinner 1",('Dinner 1'!$E$27),IF(E11="Snack 1",('Snack 1'!$E$26)))))</f>
        <v>0</v>
      </c>
      <c r="F44" s="187" t="b">
        <f>IF(F11="Breakfast 1",('Breakfast 1'!$E$26),IF(F11="lunch 1",('Lunch 1'!$E$26),IF(F11="Dinner 1",('Dinner 1'!$E$27),IF(F11="Snack 1",('Snack 1'!$E$26)))))</f>
        <v>0</v>
      </c>
      <c r="G44" s="187" t="b">
        <f>IF(G11="Breakfast 1",('Breakfast 1'!$E$26),IF(G11="lunch 1",('Lunch 1'!$E$26),IF(G11="Dinner 1",('Dinner 1'!$E$27),IF(G11="Snack 1",('Snack 1'!$E$26)))))</f>
        <v>0</v>
      </c>
      <c r="H44" s="187" t="b">
        <f>IF(H11="Breakfast 1",('Breakfast 1'!$E$26),IF(H11="lunch 1",('Lunch 1'!$E$26),IF(H11="Dinner 1",('Dinner 1'!$E$27),IF(H11="Snack 1",('Snack 1'!$E$26)))))</f>
        <v>0</v>
      </c>
      <c r="I44" s="187" t="b">
        <f>IF(I11="Breakfast 1",('Breakfast 1'!$E$26),IF(I11="lunch 1",('Lunch 1'!$E$26),IF(I11="Dinner 1",('Dinner 1'!$E$27),IF(I11="Snack 1",('Snack 1'!$E$26)))))</f>
        <v>0</v>
      </c>
      <c r="J44" s="187" t="b">
        <f>IF(J11="Breakfast 1",('Breakfast 1'!$E$26),IF(J11="lunch 1",('Lunch 1'!$E$26),IF(J11="Dinner 1",('Dinner 1'!$E$27),IF(J11="Snack 1",('Snack 1'!$E$26)))))</f>
        <v>0</v>
      </c>
      <c r="L44" s="115"/>
      <c r="M44" s="115"/>
      <c r="N44" s="115"/>
      <c r="O44" s="115"/>
      <c r="P44" s="115"/>
      <c r="Q44" s="115"/>
      <c r="R44" s="115"/>
    </row>
    <row r="45" spans="3:18" s="145" customFormat="1" hidden="1">
      <c r="C45" s="186" t="s">
        <v>100</v>
      </c>
      <c r="D45" s="187" t="b">
        <f>IF(D11="Breakfast 1",('Breakfast 1'!$F$26),IF(D11="lunch 1",('Lunch 1'!$F$26),IF(D11="Dinner 1",('Dinner 1'!$F$27),IF(D11="Snack 1",('Snack 1'!$F$26)))))</f>
        <v>0</v>
      </c>
      <c r="E45" s="187" t="b">
        <f>IF(E11="Breakfast 1",('Breakfast 1'!$F$26),IF(E11="lunch 1",('Lunch 1'!$F$26),IF(E11="Dinner 1",('Dinner 1'!$F$27),IF(E11="Snack 1",('Snack 1'!$F$26)))))</f>
        <v>0</v>
      </c>
      <c r="F45" s="187" t="b">
        <f>IF(F11="Breakfast 1",('Breakfast 1'!$F$26),IF(F11="lunch 1",('Lunch 1'!$F$26),IF(F11="Dinner 1",('Dinner 1'!$F$27),IF(F11="Snack 1",('Snack 1'!$F$26)))))</f>
        <v>0</v>
      </c>
      <c r="G45" s="187" t="b">
        <f>IF(G11="Breakfast 1",('Breakfast 1'!$F$26),IF(G11="lunch 1",('Lunch 1'!$F$26),IF(G11="Dinner 1",('Dinner 1'!$F$27),IF(G11="Snack 1",('Snack 1'!$F$26)))))</f>
        <v>0</v>
      </c>
      <c r="H45" s="187" t="b">
        <f>IF(H11="Breakfast 1",('Breakfast 1'!$F$26),IF(H11="lunch 1",('Lunch 1'!$F$26),IF(H11="Dinner 1",('Dinner 1'!$F$27),IF(H11="Snack 1",('Snack 1'!$F$26)))))</f>
        <v>0</v>
      </c>
      <c r="I45" s="187" t="b">
        <f>IF(I11="Breakfast 1",('Breakfast 1'!$F$26),IF(I11="lunch 1",('Lunch 1'!$F$26),IF(I11="Dinner 1",('Dinner 1'!$F$27),IF(I11="Snack 1",('Snack 1'!$F$26)))))</f>
        <v>0</v>
      </c>
      <c r="J45" s="187" t="b">
        <f>IF(J11="Breakfast 1",('Breakfast 1'!$F$26),IF(J11="lunch 1",('Lunch 1'!$F$26),IF(J11="Dinner 1",('Dinner 1'!$F$27),IF(J11="Snack 1",('Snack 1'!$F$26)))))</f>
        <v>0</v>
      </c>
      <c r="L45" s="115"/>
      <c r="M45" s="115"/>
      <c r="N45" s="115"/>
      <c r="O45" s="115"/>
      <c r="P45" s="115"/>
      <c r="Q45" s="115"/>
      <c r="R45" s="115"/>
    </row>
    <row r="46" spans="3:18" s="145" customFormat="1" hidden="1">
      <c r="C46" s="186" t="s">
        <v>11</v>
      </c>
      <c r="D46" s="187" t="b">
        <f>IF(D12="Breakfast 1",('Breakfast 1'!$C$25),IF(D12="lunch 1",('Lunch 1'!$C$25),IF(D12="Dinner 1",('Dinner 1'!$C$25),IF(D12="Snack 1",('Snack 1'!$C$25)))))</f>
        <v>0</v>
      </c>
      <c r="E46" s="187" t="b">
        <f>IF(E12="Breakfast 1",('Breakfast 1'!$C$25),IF(E12="lunch 1",('Lunch 1'!$C$25),IF(E12="Dinner 1",('Dinner 1'!$C$25),IF(E12="Snack 1",('Snack 1'!$C$25)))))</f>
        <v>0</v>
      </c>
      <c r="F46" s="187" t="b">
        <f>IF(F12="Breakfast 1",('Breakfast 1'!$C$25),IF(F12="lunch 1",('Lunch 1'!$C$25),IF(F12="Dinner 1",('Dinner 1'!$C$25),IF(F12="Snack 1",('Snack 1'!$C$25)))))</f>
        <v>0</v>
      </c>
      <c r="G46" s="187" t="b">
        <f>IF(G12="Breakfast 1",('Breakfast 1'!$C$25),IF(G12="lunch 1",('Lunch 1'!$C$25),IF(G12="Dinner 1",('Dinner 1'!$C$25),IF(G12="Snack 1",('Snack 1'!$C$25)))))</f>
        <v>0</v>
      </c>
      <c r="H46" s="187" t="b">
        <f>IF(H12="Breakfast 1",('Breakfast 1'!$C$25),IF(H12="lunch 1",('Lunch 1'!$C$25),IF(H12="Dinner 1",('Dinner 1'!$C$25),IF(H12="Snack 1",('Snack 1'!$C$25)))))</f>
        <v>0</v>
      </c>
      <c r="I46" s="187" t="b">
        <f>IF(I12="Breakfast 1",('Breakfast 1'!$C$25),IF(I12="lunch 1",('Lunch 1'!$C$25),IF(I12="Dinner 1",('Dinner 1'!$C$25),IF(I12="Snack 1",('Snack 1'!$C$25)))))</f>
        <v>0</v>
      </c>
      <c r="J46" s="187" t="b">
        <f>IF(J12="Breakfast 1",('Breakfast 1'!$C$25),IF(J12="lunch 1",('Lunch 1'!$C$25),IF(J12="Dinner 1",('Dinner 1'!$C$25),IF(J12="Snack 1",('Snack 1'!$C$25)))))</f>
        <v>0</v>
      </c>
      <c r="L46" s="115"/>
      <c r="M46" s="115"/>
      <c r="N46" s="115"/>
      <c r="O46" s="115"/>
      <c r="P46" s="115"/>
      <c r="Q46" s="115"/>
      <c r="R46" s="115"/>
    </row>
    <row r="47" spans="3:18" s="145" customFormat="1" hidden="1">
      <c r="C47" s="186" t="s">
        <v>99</v>
      </c>
      <c r="D47" s="187" t="b">
        <f>IF(D12="Breakfast 1",('Breakfast 1'!$C$25),IF(D12="lunch 1",('Lunch 1'!$C$25),IF(D12="Dinner 1",('Dinner 1'!$C$25),IF(D12="Snack 1",('Snack 1'!$C$25)))))</f>
        <v>0</v>
      </c>
      <c r="E47" s="187" t="b">
        <f>IF(E12="Breakfast 1",('Breakfast 1'!$C$25),IF(E12="lunch 1",('Lunch 1'!$C$25),IF(E12="Dinner 1",('Dinner 1'!$C$25),IF(E12="Snack 1",('Snack 1'!$C$25)))))</f>
        <v>0</v>
      </c>
      <c r="F47" s="187" t="b">
        <f>IF(F12="Breakfast 1",('Breakfast 1'!$C$25),IF(F12="lunch 1",('Lunch 1'!$C$25),IF(F12="Dinner 1",('Dinner 1'!$C$25),IF(F12="Snack 1",('Snack 1'!$C$25)))))</f>
        <v>0</v>
      </c>
      <c r="G47" s="187" t="b">
        <f>IF(G12="Breakfast 1",('Breakfast 1'!$C$25),IF(G12="lunch 1",('Lunch 1'!$C$25),IF(G12="Dinner 1",('Dinner 1'!$C$25),IF(G12="Snack 1",('Snack 1'!$C$25)))))</f>
        <v>0</v>
      </c>
      <c r="H47" s="187" t="b">
        <f>IF(H12="Breakfast 1",('Breakfast 1'!$C$25),IF(H12="lunch 1",('Lunch 1'!$C$25),IF(H12="Dinner 1",('Dinner 1'!$C$25),IF(H12="Snack 1",('Snack 1'!$C$25)))))</f>
        <v>0</v>
      </c>
      <c r="I47" s="187" t="b">
        <f>IF(I12="Breakfast 1",('Breakfast 1'!$C$25),IF(I12="lunch 1",('Lunch 1'!$C$25),IF(I12="Dinner 1",('Dinner 1'!$C$25),IF(I12="Snack 1",('Snack 1'!$C$25)))))</f>
        <v>0</v>
      </c>
      <c r="J47" s="187" t="b">
        <f>IF(J12="Breakfast 1",('Breakfast 1'!$C$25),IF(J12="lunch 1",('Lunch 1'!$C$25),IF(J12="Dinner 1",('Dinner 1'!$C$25),IF(J12="Snack 1",('Snack 1'!$C$25)))))</f>
        <v>0</v>
      </c>
      <c r="L47" s="115"/>
      <c r="M47" s="115"/>
      <c r="N47" s="115"/>
      <c r="O47" s="115"/>
      <c r="P47" s="115"/>
      <c r="Q47" s="115"/>
      <c r="R47" s="115"/>
    </row>
    <row r="48" spans="3:18" s="145" customFormat="1" hidden="1">
      <c r="C48" s="186" t="s">
        <v>12</v>
      </c>
      <c r="D48" s="187" t="b">
        <f>IF(D12="Breakfast 1",('Breakfast 1'!$E$26),IF(D12="lunch 1",('Lunch 1'!$E$26),IF(D12="Dinner 1",('Dinner 1'!$E$27),IF(D12="Snack 1",('Snack 1'!$E$26)))))</f>
        <v>0</v>
      </c>
      <c r="E48" s="187" t="b">
        <f>IF(E12="Breakfast 1",('Breakfast 1'!$E$26),IF(E12="lunch 1",('Lunch 1'!$E$26),IF(E12="Dinner 1",('Dinner 1'!$E$27),IF(E12="Snack 1",('Snack 1'!$E$26)))))</f>
        <v>0</v>
      </c>
      <c r="F48" s="187" t="b">
        <f>IF(F12="Breakfast 1",('Breakfast 1'!$E$26),IF(F12="lunch 1",('Lunch 1'!$E$26),IF(F12="Dinner 1",('Dinner 1'!$E$27),IF(F12="Snack 1",('Snack 1'!$E$26)))))</f>
        <v>0</v>
      </c>
      <c r="G48" s="187" t="b">
        <f>IF(G12="Breakfast 1",('Breakfast 1'!$E$26),IF(G12="lunch 1",('Lunch 1'!$E$26),IF(G12="Dinner 1",('Dinner 1'!$E$27),IF(G12="Snack 1",('Snack 1'!$E$26)))))</f>
        <v>0</v>
      </c>
      <c r="H48" s="187" t="b">
        <f>IF(H12="Breakfast 1",('Breakfast 1'!$E$26),IF(H12="lunch 1",('Lunch 1'!$E$26),IF(H12="Dinner 1",('Dinner 1'!$E$27),IF(H12="Snack 1",('Snack 1'!$E$26)))))</f>
        <v>0</v>
      </c>
      <c r="I48" s="187" t="b">
        <f>IF(I12="Breakfast 1",('Breakfast 1'!$E$26),IF(I12="lunch 1",('Lunch 1'!$E$26),IF(I12="Dinner 1",('Dinner 1'!$E$27),IF(I12="Snack 1",('Snack 1'!$E$26)))))</f>
        <v>0</v>
      </c>
      <c r="J48" s="187" t="b">
        <f>IF(J12="Breakfast 1",('Breakfast 1'!$E$26),IF(J12="lunch 1",('Lunch 1'!$E$26),IF(J12="Dinner 1",('Dinner 1'!$E$27),IF(J12="Snack 1",('Snack 1'!$E$26)))))</f>
        <v>0</v>
      </c>
      <c r="L48" s="115"/>
      <c r="M48" s="115"/>
      <c r="N48" s="115"/>
      <c r="O48" s="115"/>
      <c r="P48" s="115"/>
      <c r="Q48" s="115"/>
      <c r="R48" s="115"/>
    </row>
    <row r="49" spans="3:18" s="145" customFormat="1" hidden="1">
      <c r="C49" s="186" t="s">
        <v>100</v>
      </c>
      <c r="D49" s="187" t="b">
        <f>IF(D12="Breakfast 1",('Breakfast 1'!$F$26),IF(D12="lunch 1",('Lunch 1'!$F$26),IF(D12="Dinner 1",('Dinner 1'!$F$27),IF(D12="Snack 1",('Snack 1'!$F$26)))))</f>
        <v>0</v>
      </c>
      <c r="E49" s="187" t="b">
        <f>IF(E12="Breakfast 1",('Breakfast 1'!$F$26),IF(E12="lunch 1",('Lunch 1'!$F$26),IF(E12="Dinner 1",('Dinner 1'!$F$27),IF(E12="Snack 1",('Snack 1'!$F$26)))))</f>
        <v>0</v>
      </c>
      <c r="F49" s="187" t="b">
        <f>IF(F12="Breakfast 1",('Breakfast 1'!$F$26),IF(F12="lunch 1",('Lunch 1'!$F$26),IF(F12="Dinner 1",('Dinner 1'!$F$27),IF(F12="Snack 1",('Snack 1'!$F$26)))))</f>
        <v>0</v>
      </c>
      <c r="G49" s="187" t="b">
        <f>IF(G12="Breakfast 1",('Breakfast 1'!$F$26),IF(G12="lunch 1",('Lunch 1'!$F$26),IF(G12="Dinner 1",('Dinner 1'!$F$27),IF(G12="Snack 1",('Snack 1'!$F$26)))))</f>
        <v>0</v>
      </c>
      <c r="H49" s="187" t="b">
        <f>IF(H12="Breakfast 1",('Breakfast 1'!$F$26),IF(H12="lunch 1",('Lunch 1'!$F$26),IF(H12="Dinner 1",('Dinner 1'!$F$27),IF(H12="Snack 1",('Snack 1'!$F$26)))))</f>
        <v>0</v>
      </c>
      <c r="I49" s="187" t="b">
        <f>IF(I12="Breakfast 1",('Breakfast 1'!$F$26),IF(I12="lunch 1",('Lunch 1'!$F$26),IF(I12="Dinner 1",('Dinner 1'!$F$27),IF(I12="Snack 1",('Snack 1'!$F$26)))))</f>
        <v>0</v>
      </c>
      <c r="J49" s="187" t="b">
        <f>IF(J12="Breakfast 1",('Breakfast 1'!$F$26),IF(J12="lunch 1",('Lunch 1'!$F$26),IF(J12="Dinner 1",('Dinner 1'!$F$27),IF(J12="Snack 1",('Snack 1'!$F$26)))))</f>
        <v>0</v>
      </c>
      <c r="L49" s="115"/>
      <c r="M49" s="115"/>
      <c r="N49" s="115"/>
      <c r="O49" s="115"/>
      <c r="P49" s="115"/>
      <c r="Q49" s="115"/>
      <c r="R49" s="115"/>
    </row>
    <row r="50" spans="3:18" s="145" customFormat="1" ht="25">
      <c r="C50" s="183" t="s">
        <v>111</v>
      </c>
      <c r="D50" s="129"/>
      <c r="L50" s="115"/>
      <c r="M50" s="115"/>
      <c r="N50" s="115"/>
      <c r="O50" s="115"/>
      <c r="P50" s="115"/>
      <c r="Q50" s="115"/>
      <c r="R50" s="115"/>
    </row>
    <row r="51" spans="3:18" s="145" customFormat="1">
      <c r="C51" s="186" t="s">
        <v>104</v>
      </c>
      <c r="D51" s="129">
        <f>'Nutrient Calc'!$C$19</f>
        <v>212.18779999999998</v>
      </c>
      <c r="E51" s="129">
        <f>'Nutrient Calc'!$C$19</f>
        <v>212.18779999999998</v>
      </c>
      <c r="F51" s="129">
        <f>'Nutrient Calc'!$C$19</f>
        <v>212.18779999999998</v>
      </c>
      <c r="G51" s="129">
        <f>'Nutrient Calc'!$C$19</f>
        <v>212.18779999999998</v>
      </c>
      <c r="H51" s="129">
        <f>'Nutrient Calc'!$C$19</f>
        <v>212.18779999999998</v>
      </c>
      <c r="I51" s="129">
        <f>'Nutrient Calc'!$C$19</f>
        <v>212.18779999999998</v>
      </c>
      <c r="J51" s="129">
        <f>'Nutrient Calc'!$C$19</f>
        <v>212.18779999999998</v>
      </c>
      <c r="L51" s="115"/>
      <c r="M51" s="115"/>
      <c r="N51" s="115"/>
      <c r="O51" s="115"/>
      <c r="P51" s="115"/>
      <c r="Q51" s="115"/>
      <c r="R51" s="115"/>
    </row>
    <row r="52" spans="3:18" s="145" customFormat="1">
      <c r="C52" s="186" t="s">
        <v>105</v>
      </c>
      <c r="D52" s="129">
        <f>'Nutrient Calc'!$C$20</f>
        <v>159.14084999999997</v>
      </c>
      <c r="E52" s="129">
        <f>'Nutrient Calc'!$C$20</f>
        <v>159.14084999999997</v>
      </c>
      <c r="F52" s="129">
        <f>'Nutrient Calc'!$C$20</f>
        <v>159.14084999999997</v>
      </c>
      <c r="G52" s="129">
        <f>'Nutrient Calc'!$C$20</f>
        <v>159.14084999999997</v>
      </c>
      <c r="H52" s="129">
        <f>'Nutrient Calc'!$C$20</f>
        <v>159.14084999999997</v>
      </c>
      <c r="I52" s="129">
        <f>'Nutrient Calc'!$C$20</f>
        <v>159.14084999999997</v>
      </c>
      <c r="J52" s="129">
        <f>'Nutrient Calc'!$C$20</f>
        <v>159.14084999999997</v>
      </c>
      <c r="L52" s="115"/>
      <c r="M52" s="115"/>
      <c r="N52" s="115"/>
      <c r="O52" s="115"/>
      <c r="P52" s="115"/>
      <c r="Q52" s="115"/>
      <c r="R52" s="115"/>
    </row>
    <row r="53" spans="3:18" s="145" customFormat="1">
      <c r="C53" s="186" t="s">
        <v>106</v>
      </c>
      <c r="D53" s="129">
        <f>'Nutrient Calc'!$C$21</f>
        <v>58.94105555555555</v>
      </c>
      <c r="E53" s="129">
        <f>'Nutrient Calc'!$C$21</f>
        <v>58.94105555555555</v>
      </c>
      <c r="F53" s="129">
        <f>'Nutrient Calc'!$C$21</f>
        <v>58.94105555555555</v>
      </c>
      <c r="G53" s="129">
        <f>'Nutrient Calc'!$C$21</f>
        <v>58.94105555555555</v>
      </c>
      <c r="H53" s="129">
        <f>'Nutrient Calc'!$C$21</f>
        <v>58.94105555555555</v>
      </c>
      <c r="I53" s="129">
        <f>'Nutrient Calc'!$C$21</f>
        <v>58.94105555555555</v>
      </c>
      <c r="J53" s="129">
        <f>'Nutrient Calc'!$C$21</f>
        <v>58.94105555555555</v>
      </c>
      <c r="L53" s="115"/>
      <c r="M53" s="115"/>
      <c r="N53" s="115"/>
      <c r="O53" s="115"/>
      <c r="P53" s="115"/>
      <c r="Q53" s="115"/>
      <c r="R53" s="115"/>
    </row>
    <row r="54" spans="3:18" s="145" customFormat="1">
      <c r="C54" s="186" t="s">
        <v>107</v>
      </c>
      <c r="D54" s="129">
        <f>'Nutrient Calc'!$C$22</f>
        <v>11.78821111111111</v>
      </c>
      <c r="E54" s="129">
        <f>'Nutrient Calc'!$C$22</f>
        <v>11.78821111111111</v>
      </c>
      <c r="F54" s="129">
        <f>'Nutrient Calc'!$C$22</f>
        <v>11.78821111111111</v>
      </c>
      <c r="G54" s="129">
        <f>'Nutrient Calc'!$C$22</f>
        <v>11.78821111111111</v>
      </c>
      <c r="H54" s="129">
        <f>'Nutrient Calc'!$C$22</f>
        <v>11.78821111111111</v>
      </c>
      <c r="I54" s="129">
        <f>'Nutrient Calc'!$C$22</f>
        <v>11.78821111111111</v>
      </c>
      <c r="J54" s="129">
        <f>'Nutrient Calc'!$C$22</f>
        <v>11.78821111111111</v>
      </c>
      <c r="L54" s="115"/>
      <c r="M54" s="115"/>
      <c r="N54" s="115"/>
      <c r="O54" s="115"/>
      <c r="P54" s="115"/>
      <c r="Q54" s="115"/>
      <c r="R54" s="115"/>
    </row>
    <row r="55" spans="3:18" s="145" customFormat="1">
      <c r="D55" s="155"/>
      <c r="E55" s="115"/>
      <c r="F55" s="115"/>
      <c r="G55" s="115"/>
      <c r="H55" s="115"/>
      <c r="I55" s="115"/>
      <c r="J55" s="115"/>
      <c r="L55" s="115"/>
      <c r="M55" s="115"/>
      <c r="N55" s="115"/>
      <c r="O55" s="115"/>
      <c r="P55" s="115"/>
      <c r="Q55" s="115"/>
      <c r="R55" s="115"/>
    </row>
  </sheetData>
  <sheetCalcPr fullCalcOnLoad="1"/>
  <sheetProtection password="CA51" sheet="1" objects="1" scenarios="1"/>
  <phoneticPr fontId="5" type="noConversion"/>
  <dataValidations count="1">
    <dataValidation type="list" allowBlank="1" showInputMessage="1" showErrorMessage="1" sqref="D5:J12">
      <formula1>$L$5:$L$9</formula1>
    </dataValidation>
  </dataValidations>
  <printOptions horizontalCentered="1"/>
  <pageMargins left="0.25" right="0.25" top="0.35000000000000003" bottom="0.35000000000000003" header="0.30000000000000004" footer="0.30000000000000004"/>
  <pageSetup orientation="landscape"/>
  <drawing r:id="rId1"/>
  <extLst>
    <ext xmlns:mx="http://schemas.microsoft.com/office/mac/excel/2008/main" uri="http://schemas.microsoft.com/office/mac/excel/2008/main">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C28"/>
  <sheetViews>
    <sheetView showGridLines="0" workbookViewId="0">
      <selection activeCell="B43" sqref="B43"/>
    </sheetView>
  </sheetViews>
  <sheetFormatPr baseColWidth="10" defaultColWidth="8.83203125" defaultRowHeight="12"/>
  <cols>
    <col min="1" max="1" width="3" style="5" customWidth="1"/>
    <col min="2" max="2" width="76" style="5" customWidth="1"/>
  </cols>
  <sheetData>
    <row r="1" spans="1:3" ht="32" customHeight="1">
      <c r="A1" s="1"/>
      <c r="B1" s="25" t="s">
        <v>237</v>
      </c>
      <c r="C1" s="2"/>
    </row>
    <row r="2" spans="1:3" ht="15">
      <c r="A2" s="1"/>
      <c r="B2" s="26"/>
      <c r="C2" s="2"/>
    </row>
    <row r="3" spans="1:3" ht="14">
      <c r="A3" s="1"/>
      <c r="B3" s="27" t="s">
        <v>69</v>
      </c>
      <c r="C3" s="2"/>
    </row>
    <row r="4" spans="1:3">
      <c r="A4" s="1"/>
      <c r="B4" s="6" t="s">
        <v>70</v>
      </c>
      <c r="C4" s="2"/>
    </row>
    <row r="5" spans="1:3" ht="15">
      <c r="A5" s="1"/>
      <c r="B5" s="28"/>
      <c r="C5" s="2"/>
    </row>
    <row r="6" spans="1:3" ht="15">
      <c r="A6" s="1"/>
      <c r="B6" s="29" t="s">
        <v>235</v>
      </c>
      <c r="C6" s="2"/>
    </row>
    <row r="7" spans="1:3" ht="15">
      <c r="A7" s="1"/>
      <c r="B7" s="28"/>
      <c r="C7" s="2"/>
    </row>
    <row r="8" spans="1:3" ht="30">
      <c r="A8" s="1"/>
      <c r="B8" s="28" t="s">
        <v>236</v>
      </c>
      <c r="C8" s="2"/>
    </row>
    <row r="9" spans="1:3" ht="15">
      <c r="A9" s="1"/>
      <c r="B9" s="28"/>
      <c r="C9" s="2"/>
    </row>
    <row r="10" spans="1:3" ht="30">
      <c r="A10" s="1"/>
      <c r="B10" s="28" t="s">
        <v>150</v>
      </c>
      <c r="C10" s="2"/>
    </row>
    <row r="11" spans="1:3" ht="15">
      <c r="A11" s="1"/>
      <c r="B11" s="28"/>
      <c r="C11" s="2"/>
    </row>
    <row r="12" spans="1:3" ht="15">
      <c r="A12" s="1"/>
      <c r="B12" s="30" t="s">
        <v>151</v>
      </c>
      <c r="C12" s="2"/>
    </row>
    <row r="13" spans="1:3" ht="15">
      <c r="A13" s="1"/>
      <c r="B13" s="3"/>
      <c r="C13" s="2"/>
    </row>
    <row r="14" spans="1:3">
      <c r="A14" s="1"/>
      <c r="B14"/>
      <c r="C14" s="2"/>
    </row>
    <row r="15" spans="1:3" ht="15">
      <c r="A15" s="1"/>
      <c r="B15" s="4"/>
      <c r="C15" s="2"/>
    </row>
    <row r="16" spans="1:3" ht="15">
      <c r="A16" s="1"/>
      <c r="B16" s="7"/>
      <c r="C16" s="2"/>
    </row>
    <row r="17" spans="1:3">
      <c r="A17" s="1"/>
      <c r="B17" s="1"/>
      <c r="C17" s="2"/>
    </row>
    <row r="18" spans="1:3">
      <c r="A18" s="1"/>
      <c r="B18" s="1"/>
      <c r="C18" s="2"/>
    </row>
    <row r="19" spans="1:3">
      <c r="A19" s="1"/>
      <c r="B19" s="1"/>
      <c r="C19" s="2"/>
    </row>
    <row r="20" spans="1:3">
      <c r="A20" s="1"/>
      <c r="B20" s="1"/>
      <c r="C20" s="2"/>
    </row>
    <row r="21" spans="1:3">
      <c r="A21" s="1"/>
      <c r="B21" s="1"/>
      <c r="C21" s="2"/>
    </row>
    <row r="22" spans="1:3">
      <c r="A22" s="1"/>
      <c r="B22" s="1"/>
      <c r="C22" s="2"/>
    </row>
    <row r="23" spans="1:3">
      <c r="A23" s="1"/>
      <c r="B23" s="1"/>
      <c r="C23" s="2"/>
    </row>
    <row r="24" spans="1:3">
      <c r="A24" s="1"/>
      <c r="B24" s="1"/>
      <c r="C24" s="2"/>
    </row>
    <row r="25" spans="1:3">
      <c r="A25" s="1"/>
      <c r="B25" s="1"/>
      <c r="C25" s="2"/>
    </row>
    <row r="26" spans="1:3">
      <c r="A26" s="1"/>
      <c r="B26" s="1"/>
      <c r="C26" s="2"/>
    </row>
    <row r="27" spans="1:3">
      <c r="A27" s="1"/>
      <c r="B27" s="1"/>
      <c r="C27" s="2"/>
    </row>
    <row r="28" spans="1:3">
      <c r="A28" s="1"/>
      <c r="B28" s="1"/>
      <c r="C28" s="2"/>
    </row>
  </sheetData>
  <sheetCalcPr fullCalcOnLoad="1"/>
  <phoneticPr fontId="5" type="noConversion"/>
  <hyperlinks>
    <hyperlink ref="B4" r:id="rId1"/>
  </hyperlinks>
  <pageMargins left="0.7" right="0.7" top="0.75" bottom="0.75" header="0.3" footer="0.3"/>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Nutrient Calc</vt:lpstr>
      <vt:lpstr>Breakfast 1</vt:lpstr>
      <vt:lpstr>Lunch 1</vt:lpstr>
      <vt:lpstr>Dinner 1</vt:lpstr>
      <vt:lpstr>Snack 1</vt:lpstr>
      <vt:lpstr>Shopping List</vt:lpstr>
      <vt:lpstr>Example Nutrition Plan</vt:lpstr>
      <vt:lpstr>©</vt:lpstr>
    </vt:vector>
  </TitlesOfParts>
  <Company>Vertex42 LLC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Workout Log Template</dc:title>
  <dc:creator>Vertex42.com</dc:creator>
  <dc:description>(c) 2009-2014 Vertex42 LLC. All rights reserved.</dc:description>
  <cp:lastModifiedBy>Laurence Stephan</cp:lastModifiedBy>
  <cp:lastPrinted>2019-02-05T19:22:36Z</cp:lastPrinted>
  <dcterms:created xsi:type="dcterms:W3CDTF">2014-06-04T15:11:44Z</dcterms:created>
  <dcterms:modified xsi:type="dcterms:W3CDTF">2019-08-22T18:08:45Z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pyright">
    <vt:lpwstr>2009-2014 Vertex42 LLC</vt:lpwstr>
  </property>
  <property fmtid="{D5CDD505-2E9C-101B-9397-08002B2CF9AE}" pid="3" name="Version">
    <vt:lpwstr>1.1.1</vt:lpwstr>
  </property>
  <property fmtid="{D5CDD505-2E9C-101B-9397-08002B2CF9AE}" pid="4" name="Source">
    <vt:lpwstr>https://www.vertex42.com/ExcelTemplates/workout-log.html</vt:lpwstr>
  </property>
</Properties>
</file>